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M:\05_財政健全化係\11【大分類】財政健全化\05【中分類】健全化判断比率の報告\16【小分類：05廃】、【小分類：2028.3.31 廃】2022（R04）年度決算健全化判断比率等の報告（R05算定）\00 2022（R04）年度決算健全化判断比率等の報告（照会（記載要領、算定様式等））\04 提出依頼（R5.5.16）\01 プラットフォームアップ作業(PDF)\00 算定様式一式（R4）※常に最新\"/>
    </mc:Choice>
  </mc:AlternateContent>
  <xr:revisionPtr revIDLastSave="0" documentId="13_ncr:1_{4C964870-F1BF-47C8-B0ED-E13A3E65DEC7}" xr6:coauthVersionLast="36" xr6:coauthVersionMax="36" xr10:uidLastSave="{00000000-0000-0000-0000-000000000000}"/>
  <bookViews>
    <workbookView xWindow="0" yWindow="0" windowWidth="19200" windowHeight="8090" tabRatio="768" xr2:uid="{FF7D1C63-DB5C-4520-B68B-490983752761}"/>
  </bookViews>
  <sheets>
    <sheet name="作業要領" sheetId="1" r:id="rId1"/>
    <sheet name="総括表" sheetId="3" r:id="rId2"/>
    <sheet name="基礎データ貼付用シート" sheetId="2"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高齢者保健福祉費●" sheetId="22" r:id="rId22"/>
    <sheet name="○清掃費○" sheetId="23" r:id="rId23"/>
    <sheet name="●農業行政費(1)○" sheetId="24" r:id="rId24"/>
    <sheet name="●農業行政費(2)○" sheetId="25" r:id="rId25"/>
    <sheet name="●林野水産行政費○" sheetId="26" r:id="rId26"/>
    <sheet name="●地域振興費・市（人口）その１○" sheetId="27" r:id="rId27"/>
    <sheet name="●地域振興費（人口）その２○" sheetId="28" r:id="rId28"/>
    <sheet name="●附表２（財政力係数）R4年度同意○" sheetId="29" r:id="rId29"/>
    <sheet name="●附表３（財政力指数）○" sheetId="30" r:id="rId30"/>
    <sheet name="●地域振興費・面積" sheetId="31" r:id="rId31"/>
    <sheet name="●附表１（財政力補正係数）○" sheetId="32" r:id="rId32"/>
    <sheet name="●災害復旧費○" sheetId="33" r:id="rId33"/>
    <sheet name="●補正（10以前）○" sheetId="34" r:id="rId34"/>
    <sheet name="●補正（14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2" r:id="rId42"/>
    <sheet name="●その他公債費" sheetId="43" r:id="rId43"/>
  </sheets>
  <externalReferences>
    <externalReference r:id="rId44"/>
  </externalReferences>
  <definedNames>
    <definedName name="_xlnm._FilterDatabase" localSheetId="13" hidden="1">●その他の土木費○!$L$1:$L$2</definedName>
    <definedName name="_xlnm._FilterDatabase" localSheetId="37" hidden="1">●財源対策債○!$A$6:$BL$6</definedName>
    <definedName name="_xlnm._FilterDatabase" localSheetId="4" hidden="1">●消防費!$A$6:$U$42</definedName>
    <definedName name="_xlnm._FilterDatabase" localSheetId="8" hidden="1">●都市計画費!$A$375:$BG$407</definedName>
    <definedName name="_xlnm._FilterDatabase" localSheetId="34" hidden="1">'●補正（14以降）○'!$A$51:$K$99</definedName>
    <definedName name="_xlnm._FilterDatabase" localSheetId="39" hidden="1">●臨時財政対策○!$A$6:$K$48</definedName>
    <definedName name="_xlnm._FilterDatabase" localSheetId="2" hidden="1">基礎データ貼付用シート!$A$2:$C$2580</definedName>
    <definedName name="_xlnm.Print_Area" localSheetId="13">●その他の土木費○!$A$1:$K$532</definedName>
    <definedName name="_xlnm.Print_Area" localSheetId="10">●下水道費○!$A$1:$K$350</definedName>
    <definedName name="_xlnm.Print_Area" localSheetId="12">●下水道費２○!$A$1:$K$288</definedName>
    <definedName name="_xlnm.Print_Area" localSheetId="11">●下水道費附表○!$A$1:$G$35</definedName>
    <definedName name="_xlnm.Print_Area" localSheetId="9">●公園費○!$A$1:$L$20</definedName>
    <definedName name="_xlnm.Print_Area" localSheetId="7">'●港湾費（漁港）'!$A$1:$K$59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●財源対策債○!$A$1:$K$122</definedName>
    <definedName name="_xlnm.Print_Area" localSheetId="3">●財政力附表!$A$1:$AM$97</definedName>
    <definedName name="_xlnm.Print_Area" localSheetId="17">●社会福祉費○!$A$1:$K$110</definedName>
    <definedName name="_xlnm.Print_Area" localSheetId="14">●小学校費○!$A$1:$K$329</definedName>
    <definedName name="_xlnm.Print_Area" localSheetId="4">●消防費!$A$1:$K$45</definedName>
    <definedName name="_xlnm.Print_Area" localSheetId="22">○清掃費○!$A$1:$K$114</definedName>
    <definedName name="_xlnm.Print_Area" localSheetId="27">'●地域振興費（人口）その２○'!$A$1:$L$771</definedName>
    <definedName name="_xlnm.Print_Area" localSheetId="26">'●地域振興費・市（人口）その１○'!$A$1:$K$331</definedName>
    <definedName name="_xlnm.Print_Area" localSheetId="30">●地域振興費・面積!$A$1:$K$119</definedName>
    <definedName name="_xlnm.Print_Area" localSheetId="15">●中学校費○!$A$1:$K$345</definedName>
    <definedName name="_xlnm.Print_Area" localSheetId="20">●注○!$A$1:$J$34</definedName>
    <definedName name="_xlnm.Print_Area" localSheetId="8">●都市計画費!$A$1:$K$530</definedName>
    <definedName name="_xlnm.Print_Area" localSheetId="24">'●農業行政費(2)○'!$A$1:$L$195</definedName>
    <definedName name="_xlnm.Print_Area" localSheetId="31">'●附表１（財政力補正係数）○'!$A$1:$AK$72</definedName>
    <definedName name="_xlnm.Print_Area" localSheetId="28">'●附表２（財政力係数）R4年度同意○'!$A$1:$AM$49</definedName>
    <definedName name="_xlnm.Print_Area" localSheetId="29">'●附表３（財政力指数）○'!$A$1:$AM$51</definedName>
    <definedName name="_xlnm.Print_Area" localSheetId="18">●保健衛生費○!$A$1:$L$622</definedName>
    <definedName name="_xlnm.Print_Area" localSheetId="25">●林野水産行政費○!$A$1:$L$68</definedName>
    <definedName name="_xlnm.Print_Area" localSheetId="2">基礎データ貼付用シート!$A$1:$I$2584</definedName>
    <definedName name="_xlnm.Print_Area" localSheetId="0">作業要領!$A$1:$AO$32</definedName>
    <definedName name="_xlnm.Print_Area" localSheetId="1">総括表!$A$1:$O$51</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37" hidden="1">●財源対策債○!$A$6:$BL$6</definedName>
    <definedName name="Z_0B613FCD_ABCC_41BB_9177_F54C998CD9E2_.wvu.FilterData" localSheetId="34" hidden="1">'●補正（14以降）○'!$A$6:$BL$6</definedName>
    <definedName name="Z_0B613FCD_ABCC_41BB_9177_F54C998CD9E2_.wvu.FilterData" localSheetId="39" hidden="1">●臨時財政対策○!$A$6:$BL$36</definedName>
    <definedName name="Z_0B613FCD_ABCC_41BB_9177_F54C998CD9E2_.wvu.FilterData" localSheetId="2" hidden="1">基礎データ貼付用シート!$A$2:$C$2567</definedName>
    <definedName name="Z_0B613FCD_ABCC_41BB_9177_F54C998CD9E2_.wvu.PrintArea" localSheetId="13" hidden="1">●その他の土木費○!$A$1:$K$491</definedName>
    <definedName name="Z_0B613FCD_ABCC_41BB_9177_F54C998CD9E2_.wvu.PrintArea" localSheetId="10" hidden="1">●下水道費○!$A$1:$K$339</definedName>
    <definedName name="Z_0B613FCD_ABCC_41BB_9177_F54C998CD9E2_.wvu.PrintArea" localSheetId="12" hidden="1">●下水道費２○!$A$1:$K$235</definedName>
    <definedName name="Z_0B613FCD_ABCC_41BB_9177_F54C998CD9E2_.wvu.PrintArea" localSheetId="11" hidden="1">●下水道費附表○!$A$1:$G$35</definedName>
    <definedName name="Z_0B613FCD_ABCC_41BB_9177_F54C998CD9E2_.wvu.PrintArea" localSheetId="9" hidden="1">●公園費○!$A$1:$L$20</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●財源対策債○!$A$1:$K$98</definedName>
    <definedName name="Z_0B613FCD_ABCC_41BB_9177_F54C998CD9E2_.wvu.PrintArea" localSheetId="3" hidden="1">●財政力附表!$A$1:$AM$71</definedName>
    <definedName name="Z_0B613FCD_ABCC_41BB_9177_F54C998CD9E2_.wvu.PrintArea" localSheetId="17" hidden="1">●社会福祉費○!$A$1:$K$110</definedName>
    <definedName name="Z_0B613FCD_ABCC_41BB_9177_F54C998CD9E2_.wvu.PrintArea" localSheetId="14" hidden="1">●小学校費○!$A$1:$K$329</definedName>
    <definedName name="Z_0B613FCD_ABCC_41BB_9177_F54C998CD9E2_.wvu.PrintArea" localSheetId="4" hidden="1">●消防費!$A$1:$K$45</definedName>
    <definedName name="Z_0B613FCD_ABCC_41BB_9177_F54C998CD9E2_.wvu.PrintArea" localSheetId="22" hidden="1">○清掃費○!$A$1:$K$114</definedName>
    <definedName name="Z_0B613FCD_ABCC_41BB_9177_F54C998CD9E2_.wvu.PrintArea" localSheetId="27" hidden="1">'●地域振興費（人口）その２○'!$A$1:$L$771</definedName>
    <definedName name="Z_0B613FCD_ABCC_41BB_9177_F54C998CD9E2_.wvu.PrintArea" localSheetId="26" hidden="1">'●地域振興費・市（人口）その１○'!$A$1:$K$331</definedName>
    <definedName name="Z_0B613FCD_ABCC_41BB_9177_F54C998CD9E2_.wvu.PrintArea" localSheetId="30" hidden="1">●地域振興費・面積!$A$1:$K$119</definedName>
    <definedName name="Z_0B613FCD_ABCC_41BB_9177_F54C998CD9E2_.wvu.PrintArea" localSheetId="15" hidden="1">●中学校費○!$A$1:$K$345</definedName>
    <definedName name="Z_0B613FCD_ABCC_41BB_9177_F54C998CD9E2_.wvu.PrintArea" localSheetId="20" hidden="1">●注○!$A$1:$J$34</definedName>
    <definedName name="Z_0B613FCD_ABCC_41BB_9177_F54C998CD9E2_.wvu.PrintArea" localSheetId="8" hidden="1">●都市計画費!$A$1:$K$530</definedName>
    <definedName name="Z_0B613FCD_ABCC_41BB_9177_F54C998CD9E2_.wvu.PrintArea" localSheetId="5" hidden="1">●道路橋りょう費!$A$1:$K$238</definedName>
    <definedName name="Z_0B613FCD_ABCC_41BB_9177_F54C998CD9E2_.wvu.PrintArea" localSheetId="24" hidden="1">'●農業行政費(2)○'!$A$1:$L$195</definedName>
    <definedName name="Z_0B613FCD_ABCC_41BB_9177_F54C998CD9E2_.wvu.PrintArea" localSheetId="31" hidden="1">'●附表１（財政力補正係数）○'!$A$1:$AK$72</definedName>
    <definedName name="Z_0B613FCD_ABCC_41BB_9177_F54C998CD9E2_.wvu.PrintArea" localSheetId="28" hidden="1">'●附表２（財政力係数）R4年度同意○'!$A$1:$AM$49</definedName>
    <definedName name="Z_0B613FCD_ABCC_41BB_9177_F54C998CD9E2_.wvu.PrintArea" localSheetId="29" hidden="1">'●附表３（財政力指数）○'!$A$1:$AM$51</definedName>
    <definedName name="Z_0B613FCD_ABCC_41BB_9177_F54C998CD9E2_.wvu.PrintArea" localSheetId="18" hidden="1">●保健衛生費○!$A$1:$L$622</definedName>
    <definedName name="Z_0B613FCD_ABCC_41BB_9177_F54C998CD9E2_.wvu.PrintArea" localSheetId="25" hidden="1">●林野水産行政費○!$A$1:$L$68</definedName>
    <definedName name="Z_0B613FCD_ABCC_41BB_9177_F54C998CD9E2_.wvu.PrintArea" localSheetId="2" hidden="1">基礎データ貼付用シート!$A$1:$I$2567</definedName>
    <definedName name="Z_0B613FCD_ABCC_41BB_9177_F54C998CD9E2_.wvu.PrintArea" localSheetId="1" hidden="1">総括表!$A$1:$O$51</definedName>
    <definedName name="Z_0B613FCD_ABCC_41BB_9177_F54C998CD9E2_.wvu.Rows" localSheetId="1" hidden="1">総括表!$38:$38</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37" hidden="1">●財源対策債○!$A$6:$BL$6</definedName>
    <definedName name="Z_0FF53720_42B0_4B1A_A491_0089CDA29CCF_.wvu.FilterData" localSheetId="4" hidden="1">●消防費!$A$6:$U$42</definedName>
    <definedName name="Z_0FF53720_42B0_4B1A_A491_0089CDA29CCF_.wvu.FilterData" localSheetId="34" hidden="1">'●補正（14以降）○'!$A$51:$K$99</definedName>
    <definedName name="Z_0FF53720_42B0_4B1A_A491_0089CDA29CCF_.wvu.FilterData" localSheetId="39" hidden="1">●臨時財政対策○!$A$6:$K$48</definedName>
    <definedName name="Z_0FF53720_42B0_4B1A_A491_0089CDA29CCF_.wvu.FilterData" localSheetId="2" hidden="1">基礎データ貼付用シート!$A$2:$C$2580</definedName>
    <definedName name="Z_0FF53720_42B0_4B1A_A491_0089CDA29CCF_.wvu.PrintArea" localSheetId="13" hidden="1">●その他の土木費○!$A$1:$K$520</definedName>
    <definedName name="Z_0FF53720_42B0_4B1A_A491_0089CDA29CCF_.wvu.PrintArea" localSheetId="10" hidden="1">●下水道費○!$A$1:$K$339</definedName>
    <definedName name="Z_0FF53720_42B0_4B1A_A491_0089CDA29CCF_.wvu.PrintArea" localSheetId="12" hidden="1">●下水道費２○!$A$1:$K$288</definedName>
    <definedName name="Z_0FF53720_42B0_4B1A_A491_0089CDA29CCF_.wvu.PrintArea" localSheetId="11" hidden="1">●下水道費附表○!$A$1:$G$35</definedName>
    <definedName name="Z_0FF53720_42B0_4B1A_A491_0089CDA29CCF_.wvu.PrintArea" localSheetId="9" hidden="1">●公園費○!$A$1:$L$20</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2" hidden="1">●災害復旧費○!$A$1:$AN$52</definedName>
    <definedName name="Z_0FF53720_42B0_4B1A_A491_0089CDA29CCF_.wvu.PrintArea" localSheetId="37" hidden="1">●財源対策債○!$A$1:$K$122</definedName>
    <definedName name="Z_0FF53720_42B0_4B1A_A491_0089CDA29CCF_.wvu.PrintArea" localSheetId="3" hidden="1">●財政力附表!$A$1:$AM$97</definedName>
    <definedName name="Z_0FF53720_42B0_4B1A_A491_0089CDA29CCF_.wvu.PrintArea" localSheetId="17" hidden="1">●社会福祉費○!$A$1:$K$110</definedName>
    <definedName name="Z_0FF53720_42B0_4B1A_A491_0089CDA29CCF_.wvu.PrintArea" localSheetId="14" hidden="1">●小学校費○!$A$1:$K$329</definedName>
    <definedName name="Z_0FF53720_42B0_4B1A_A491_0089CDA29CCF_.wvu.PrintArea" localSheetId="4" hidden="1">●消防費!$A$1:$K$45</definedName>
    <definedName name="Z_0FF53720_42B0_4B1A_A491_0089CDA29CCF_.wvu.PrintArea" localSheetId="22" hidden="1">○清掃費○!$A$1:$K$114</definedName>
    <definedName name="Z_0FF53720_42B0_4B1A_A491_0089CDA29CCF_.wvu.PrintArea" localSheetId="27" hidden="1">'●地域振興費（人口）その２○'!$A$1:$L$771</definedName>
    <definedName name="Z_0FF53720_42B0_4B1A_A491_0089CDA29CCF_.wvu.PrintArea" localSheetId="26" hidden="1">'●地域振興費・市（人口）その１○'!$A$1:$K$331</definedName>
    <definedName name="Z_0FF53720_42B0_4B1A_A491_0089CDA29CCF_.wvu.PrintArea" localSheetId="30" hidden="1">●地域振興費・面積!$A$1:$K$119</definedName>
    <definedName name="Z_0FF53720_42B0_4B1A_A491_0089CDA29CCF_.wvu.PrintArea" localSheetId="15" hidden="1">●中学校費○!$A$1:$K$345</definedName>
    <definedName name="Z_0FF53720_42B0_4B1A_A491_0089CDA29CCF_.wvu.PrintArea" localSheetId="20" hidden="1">●注○!$A$1:$J$34</definedName>
    <definedName name="Z_0FF53720_42B0_4B1A_A491_0089CDA29CCF_.wvu.PrintArea" localSheetId="8" hidden="1">●都市計画費!$A$1:$K$530</definedName>
    <definedName name="Z_0FF53720_42B0_4B1A_A491_0089CDA29CCF_.wvu.PrintArea" localSheetId="5" hidden="1">●道路橋りょう費!$A$1:$K$238</definedName>
    <definedName name="Z_0FF53720_42B0_4B1A_A491_0089CDA29CCF_.wvu.PrintArea" localSheetId="24" hidden="1">'●農業行政費(2)○'!$A$1:$L$195</definedName>
    <definedName name="Z_0FF53720_42B0_4B1A_A491_0089CDA29CCF_.wvu.PrintArea" localSheetId="31" hidden="1">'●附表１（財政力補正係数）○'!$A$1:$AK$72</definedName>
    <definedName name="Z_0FF53720_42B0_4B1A_A491_0089CDA29CCF_.wvu.PrintArea" localSheetId="28" hidden="1">'●附表２（財政力係数）R4年度同意○'!$A$1:$AM$49</definedName>
    <definedName name="Z_0FF53720_42B0_4B1A_A491_0089CDA29CCF_.wvu.PrintArea" localSheetId="29" hidden="1">'●附表３（財政力指数）○'!$A$1:$AM$51</definedName>
    <definedName name="Z_0FF53720_42B0_4B1A_A491_0089CDA29CCF_.wvu.PrintArea" localSheetId="18" hidden="1">●保健衛生費○!$A$1:$L$622</definedName>
    <definedName name="Z_0FF53720_42B0_4B1A_A491_0089CDA29CCF_.wvu.PrintArea" localSheetId="25" hidden="1">●林野水産行政費○!$A$1:$L$68</definedName>
    <definedName name="Z_0FF53720_42B0_4B1A_A491_0089CDA29CCF_.wvu.PrintArea" localSheetId="2" hidden="1">基礎データ貼付用シート!$A$1:$I$2584</definedName>
    <definedName name="Z_0FF53720_42B0_4B1A_A491_0089CDA29CCF_.wvu.PrintArea" localSheetId="0" hidden="1">作業要領!$A$1:$AO$32</definedName>
    <definedName name="Z_0FF53720_42B0_4B1A_A491_0089CDA29CCF_.wvu.PrintArea" localSheetId="1" hidden="1">総括表!$A$1:$O$51</definedName>
    <definedName name="Z_0FF53720_42B0_4B1A_A491_0089CDA29CCF_.wvu.Rows" localSheetId="1" hidden="1">総括表!$38:$38</definedName>
    <definedName name="Z_1947FFE7_8D82_4F09_9510_9A27BB54E34B_.wvu.FilterData" localSheetId="34" hidden="1">'●補正（14以降）○'!$A$6:$K$71</definedName>
    <definedName name="Z_1947FFE7_8D82_4F09_9510_9A27BB54E34B_.wvu.PrintArea" localSheetId="10" hidden="1">●下水道費○!$A$1:$K$308</definedName>
    <definedName name="Z_1947FFE7_8D82_4F09_9510_9A27BB54E34B_.wvu.PrintArea" localSheetId="12" hidden="1">●下水道費２○!$A$1:$K$209</definedName>
    <definedName name="Z_1947FFE7_8D82_4F09_9510_9A27BB54E34B_.wvu.PrintArea" localSheetId="11" hidden="1">●下水道費附表○!$A$1:$G$38</definedName>
    <definedName name="Z_1947FFE7_8D82_4F09_9510_9A27BB54E34B_.wvu.PrintArea" localSheetId="32"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●道路橋りょう費!$A$1:$K$241</definedName>
    <definedName name="Z_1947FFE7_8D82_4F09_9510_9A27BB54E34B_.wvu.PrintArea" localSheetId="29" hidden="1">'●附表３（財政力指数）○'!$A$1:$AM$33</definedName>
    <definedName name="Z_1947FFE7_8D82_4F09_9510_9A27BB54E34B_.wvu.PrintArea" localSheetId="18" hidden="1">●保健衛生費○!$A$1:$L$555</definedName>
    <definedName name="Z_1947FFE7_8D82_4F09_9510_9A27BB54E34B_.wvu.PrintArea" localSheetId="25" hidden="1">●林野水産行政費○!$A$1:$L$68</definedName>
    <definedName name="Z_1947FFE7_8D82_4F09_9510_9A27BB54E34B_.wvu.Rows" localSheetId="1"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37" hidden="1">●財源対策債○!$A$6:$BL$6</definedName>
    <definedName name="Z_1F81339A_CB4E_4CB3_ABCA_C25ADEC8B9AC_.wvu.FilterData" localSheetId="4" hidden="1">●消防費!$A$6:$U$42</definedName>
    <definedName name="Z_1F81339A_CB4E_4CB3_ABCA_C25ADEC8B9AC_.wvu.FilterData" localSheetId="34" hidden="1">'●補正（14以降）○'!$A$51:$K$99</definedName>
    <definedName name="Z_1F81339A_CB4E_4CB3_ABCA_C25ADEC8B9AC_.wvu.FilterData" localSheetId="39" hidden="1">●臨時財政対策○!$A$6:$K$48</definedName>
    <definedName name="Z_1F81339A_CB4E_4CB3_ABCA_C25ADEC8B9AC_.wvu.FilterData" localSheetId="2" hidden="1">基礎データ貼付用シート!$A$2:$C$2580</definedName>
    <definedName name="Z_1F81339A_CB4E_4CB3_ABCA_C25ADEC8B9AC_.wvu.PrintArea" localSheetId="13" hidden="1">●その他の土木費○!$A$1:$K$520</definedName>
    <definedName name="Z_1F81339A_CB4E_4CB3_ABCA_C25ADEC8B9AC_.wvu.PrintArea" localSheetId="10" hidden="1">●下水道費○!$A$1:$K$339</definedName>
    <definedName name="Z_1F81339A_CB4E_4CB3_ABCA_C25ADEC8B9AC_.wvu.PrintArea" localSheetId="12" hidden="1">●下水道費２○!$A$1:$K$288</definedName>
    <definedName name="Z_1F81339A_CB4E_4CB3_ABCA_C25ADEC8B9AC_.wvu.PrintArea" localSheetId="11" hidden="1">●下水道費附表○!$A$1:$G$35</definedName>
    <definedName name="Z_1F81339A_CB4E_4CB3_ABCA_C25ADEC8B9AC_.wvu.PrintArea" localSheetId="9" hidden="1">●公園費○!$A$1:$L$20</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2" hidden="1">●災害復旧費○!$A$1:$AN$52</definedName>
    <definedName name="Z_1F81339A_CB4E_4CB3_ABCA_C25ADEC8B9AC_.wvu.PrintArea" localSheetId="37" hidden="1">●財源対策債○!$A$1:$K$122</definedName>
    <definedName name="Z_1F81339A_CB4E_4CB3_ABCA_C25ADEC8B9AC_.wvu.PrintArea" localSheetId="3" hidden="1">●財政力附表!$A$1:$AM$97</definedName>
    <definedName name="Z_1F81339A_CB4E_4CB3_ABCA_C25ADEC8B9AC_.wvu.PrintArea" localSheetId="17" hidden="1">●社会福祉費○!$A$1:$K$110</definedName>
    <definedName name="Z_1F81339A_CB4E_4CB3_ABCA_C25ADEC8B9AC_.wvu.PrintArea" localSheetId="14" hidden="1">●小学校費○!$A$1:$K$329</definedName>
    <definedName name="Z_1F81339A_CB4E_4CB3_ABCA_C25ADEC8B9AC_.wvu.PrintArea" localSheetId="4" hidden="1">●消防費!$A$1:$K$45</definedName>
    <definedName name="Z_1F81339A_CB4E_4CB3_ABCA_C25ADEC8B9AC_.wvu.PrintArea" localSheetId="22" hidden="1">○清掃費○!$A$1:$K$114</definedName>
    <definedName name="Z_1F81339A_CB4E_4CB3_ABCA_C25ADEC8B9AC_.wvu.PrintArea" localSheetId="27" hidden="1">'●地域振興費（人口）その２○'!$A$1:$L$771</definedName>
    <definedName name="Z_1F81339A_CB4E_4CB3_ABCA_C25ADEC8B9AC_.wvu.PrintArea" localSheetId="26" hidden="1">'●地域振興費・市（人口）その１○'!$A$1:$K$331</definedName>
    <definedName name="Z_1F81339A_CB4E_4CB3_ABCA_C25ADEC8B9AC_.wvu.PrintArea" localSheetId="30" hidden="1">●地域振興費・面積!$A$1:$K$119</definedName>
    <definedName name="Z_1F81339A_CB4E_4CB3_ABCA_C25ADEC8B9AC_.wvu.PrintArea" localSheetId="15" hidden="1">●中学校費○!$A$1:$K$345</definedName>
    <definedName name="Z_1F81339A_CB4E_4CB3_ABCA_C25ADEC8B9AC_.wvu.PrintArea" localSheetId="20" hidden="1">●注○!$A$1:$J$34</definedName>
    <definedName name="Z_1F81339A_CB4E_4CB3_ABCA_C25ADEC8B9AC_.wvu.PrintArea" localSheetId="8" hidden="1">●都市計画費!$A$1:$K$530</definedName>
    <definedName name="Z_1F81339A_CB4E_4CB3_ABCA_C25ADEC8B9AC_.wvu.PrintArea" localSheetId="5" hidden="1">●道路橋りょう費!$A$1:$K$238</definedName>
    <definedName name="Z_1F81339A_CB4E_4CB3_ABCA_C25ADEC8B9AC_.wvu.PrintArea" localSheetId="24" hidden="1">'●農業行政費(2)○'!$A$1:$L$195</definedName>
    <definedName name="Z_1F81339A_CB4E_4CB3_ABCA_C25ADEC8B9AC_.wvu.PrintArea" localSheetId="31" hidden="1">'●附表１（財政力補正係数）○'!$A$1:$AK$72</definedName>
    <definedName name="Z_1F81339A_CB4E_4CB3_ABCA_C25ADEC8B9AC_.wvu.PrintArea" localSheetId="28" hidden="1">'●附表２（財政力係数）R4年度同意○'!$A$1:$AM$49</definedName>
    <definedName name="Z_1F81339A_CB4E_4CB3_ABCA_C25ADEC8B9AC_.wvu.PrintArea" localSheetId="29" hidden="1">'●附表３（財政力指数）○'!$A$1:$AM$51</definedName>
    <definedName name="Z_1F81339A_CB4E_4CB3_ABCA_C25ADEC8B9AC_.wvu.PrintArea" localSheetId="18" hidden="1">●保健衛生費○!$A$1:$L$622</definedName>
    <definedName name="Z_1F81339A_CB4E_4CB3_ABCA_C25ADEC8B9AC_.wvu.PrintArea" localSheetId="25" hidden="1">●林野水産行政費○!$A$1:$L$68</definedName>
    <definedName name="Z_1F81339A_CB4E_4CB3_ABCA_C25ADEC8B9AC_.wvu.PrintArea" localSheetId="2" hidden="1">基礎データ貼付用シート!$A$1:$I$2584</definedName>
    <definedName name="Z_1F81339A_CB4E_4CB3_ABCA_C25ADEC8B9AC_.wvu.PrintArea" localSheetId="0" hidden="1">作業要領!$A$1:$AO$32</definedName>
    <definedName name="Z_1F81339A_CB4E_4CB3_ABCA_C25ADEC8B9AC_.wvu.PrintArea" localSheetId="1" hidden="1">総括表!$A$1:$O$51</definedName>
    <definedName name="Z_1F81339A_CB4E_4CB3_ABCA_C25ADEC8B9AC_.wvu.Rows" localSheetId="1" hidden="1">総括表!$38:$38</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37" hidden="1">●財源対策債○!$A$6:$BL$6</definedName>
    <definedName name="Z_33BE930D_9EAB_4AFB_BDCD_43112CB50749_.wvu.FilterData" localSheetId="34" hidden="1">'●補正（14以降）○'!$A$6:$BL$6</definedName>
    <definedName name="Z_33BE930D_9EAB_4AFB_BDCD_43112CB50749_.wvu.FilterData" localSheetId="39" hidden="1">●臨時財政対策○!$A$6:$BL$36</definedName>
    <definedName name="Z_33BE930D_9EAB_4AFB_BDCD_43112CB50749_.wvu.FilterData" localSheetId="2" hidden="1">基礎データ貼付用シート!$A$2:$C$2567</definedName>
    <definedName name="Z_33BE930D_9EAB_4AFB_BDCD_43112CB50749_.wvu.PrintArea" localSheetId="13" hidden="1">●その他の土木費○!$A$1:$K$491</definedName>
    <definedName name="Z_33BE930D_9EAB_4AFB_BDCD_43112CB50749_.wvu.PrintArea" localSheetId="10" hidden="1">●下水道費○!$A$1:$K$339</definedName>
    <definedName name="Z_33BE930D_9EAB_4AFB_BDCD_43112CB50749_.wvu.PrintArea" localSheetId="12" hidden="1">●下水道費２○!$A$1:$K$235</definedName>
    <definedName name="Z_33BE930D_9EAB_4AFB_BDCD_43112CB50749_.wvu.PrintArea" localSheetId="11" hidden="1">●下水道費附表○!$A$1:$G$35</definedName>
    <definedName name="Z_33BE930D_9EAB_4AFB_BDCD_43112CB50749_.wvu.PrintArea" localSheetId="9" hidden="1">●公園費○!$A$1:$L$20</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●財源対策債○!$A$1:$K$98</definedName>
    <definedName name="Z_33BE930D_9EAB_4AFB_BDCD_43112CB50749_.wvu.PrintArea" localSheetId="3" hidden="1">●財政力附表!$A$1:$AM$71</definedName>
    <definedName name="Z_33BE930D_9EAB_4AFB_BDCD_43112CB50749_.wvu.PrintArea" localSheetId="17" hidden="1">●社会福祉費○!$A$1:$K$110</definedName>
    <definedName name="Z_33BE930D_9EAB_4AFB_BDCD_43112CB50749_.wvu.PrintArea" localSheetId="14" hidden="1">●小学校費○!$A$1:$K$329</definedName>
    <definedName name="Z_33BE930D_9EAB_4AFB_BDCD_43112CB50749_.wvu.PrintArea" localSheetId="4" hidden="1">●消防費!$A$1:$K$45</definedName>
    <definedName name="Z_33BE930D_9EAB_4AFB_BDCD_43112CB50749_.wvu.PrintArea" localSheetId="22" hidden="1">○清掃費○!$A$1:$K$114</definedName>
    <definedName name="Z_33BE930D_9EAB_4AFB_BDCD_43112CB50749_.wvu.PrintArea" localSheetId="27" hidden="1">'●地域振興費（人口）その２○'!$A$1:$L$771</definedName>
    <definedName name="Z_33BE930D_9EAB_4AFB_BDCD_43112CB50749_.wvu.PrintArea" localSheetId="26" hidden="1">'●地域振興費・市（人口）その１○'!$A$1:$K$331</definedName>
    <definedName name="Z_33BE930D_9EAB_4AFB_BDCD_43112CB50749_.wvu.PrintArea" localSheetId="30" hidden="1">●地域振興費・面積!$A$1:$K$119</definedName>
    <definedName name="Z_33BE930D_9EAB_4AFB_BDCD_43112CB50749_.wvu.PrintArea" localSheetId="15" hidden="1">●中学校費○!$A$1:$K$345</definedName>
    <definedName name="Z_33BE930D_9EAB_4AFB_BDCD_43112CB50749_.wvu.PrintArea" localSheetId="20" hidden="1">●注○!$A$1:$J$34</definedName>
    <definedName name="Z_33BE930D_9EAB_4AFB_BDCD_43112CB50749_.wvu.PrintArea" localSheetId="8" hidden="1">●都市計画費!$A$1:$K$530</definedName>
    <definedName name="Z_33BE930D_9EAB_4AFB_BDCD_43112CB50749_.wvu.PrintArea" localSheetId="5" hidden="1">●道路橋りょう費!$A$1:$K$238</definedName>
    <definedName name="Z_33BE930D_9EAB_4AFB_BDCD_43112CB50749_.wvu.PrintArea" localSheetId="24" hidden="1">'●農業行政費(2)○'!$A$1:$L$195</definedName>
    <definedName name="Z_33BE930D_9EAB_4AFB_BDCD_43112CB50749_.wvu.PrintArea" localSheetId="31" hidden="1">'●附表１（財政力補正係数）○'!$A$1:$AK$72</definedName>
    <definedName name="Z_33BE930D_9EAB_4AFB_BDCD_43112CB50749_.wvu.PrintArea" localSheetId="28" hidden="1">'●附表２（財政力係数）R4年度同意○'!$A$1:$AM$49</definedName>
    <definedName name="Z_33BE930D_9EAB_4AFB_BDCD_43112CB50749_.wvu.PrintArea" localSheetId="29" hidden="1">'●附表３（財政力指数）○'!$A$1:$AM$51</definedName>
    <definedName name="Z_33BE930D_9EAB_4AFB_BDCD_43112CB50749_.wvu.PrintArea" localSheetId="18" hidden="1">●保健衛生費○!$A$1:$L$622</definedName>
    <definedName name="Z_33BE930D_9EAB_4AFB_BDCD_43112CB50749_.wvu.PrintArea" localSheetId="25" hidden="1">●林野水産行政費○!$A$1:$L$68</definedName>
    <definedName name="Z_33BE930D_9EAB_4AFB_BDCD_43112CB50749_.wvu.PrintArea" localSheetId="2" hidden="1">基礎データ貼付用シート!$A$1:$I$2567</definedName>
    <definedName name="Z_33BE930D_9EAB_4AFB_BDCD_43112CB50749_.wvu.PrintArea" localSheetId="1" hidden="1">総括表!$A$1:$O$51</definedName>
    <definedName name="Z_33BE930D_9EAB_4AFB_BDCD_43112CB50749_.wvu.Rows" localSheetId="1" hidden="1">総括表!$38:$38</definedName>
    <definedName name="Z_3440C0F6_9CA9_4EA5_9903_1F2301F788AC_.wvu.FilterData" localSheetId="34" hidden="1">'●補正（14以降）○'!$A$6:$K$71</definedName>
    <definedName name="Z_3440C0F6_9CA9_4EA5_9903_1F2301F788AC_.wvu.PrintArea" localSheetId="10" hidden="1">●下水道費○!$A$1:$K$308</definedName>
    <definedName name="Z_3440C0F6_9CA9_4EA5_9903_1F2301F788AC_.wvu.PrintArea" localSheetId="12" hidden="1">●下水道費２○!$A$1:$K$209</definedName>
    <definedName name="Z_3440C0F6_9CA9_4EA5_9903_1F2301F788AC_.wvu.PrintArea" localSheetId="11" hidden="1">●下水道費附表○!$A$1:$G$38</definedName>
    <definedName name="Z_3440C0F6_9CA9_4EA5_9903_1F2301F788AC_.wvu.PrintArea" localSheetId="32"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●都市計画費!$A$1:$K$530</definedName>
    <definedName name="Z_3440C0F6_9CA9_4EA5_9903_1F2301F788AC_.wvu.PrintArea" localSheetId="5" hidden="1">●道路橋りょう費!$A$1:$K$241</definedName>
    <definedName name="Z_3440C0F6_9CA9_4EA5_9903_1F2301F788AC_.wvu.PrintArea" localSheetId="29" hidden="1">'●附表３（財政力指数）○'!$A$1:$AM$33</definedName>
    <definedName name="Z_3440C0F6_9CA9_4EA5_9903_1F2301F788AC_.wvu.PrintArea" localSheetId="18" hidden="1">●保健衛生費○!$A$1:$L$555</definedName>
    <definedName name="Z_3440C0F6_9CA9_4EA5_9903_1F2301F788AC_.wvu.PrintArea" localSheetId="25" hidden="1">●林野水産行政費○!$A$1:$L$68</definedName>
    <definedName name="Z_3440C0F6_9CA9_4EA5_9903_1F2301F788AC_.wvu.Rows" localSheetId="1"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37" hidden="1">●財源対策債○!$A$6:$BL$6</definedName>
    <definedName name="Z_3B4A68D1_1B68_46E4_B8BF_4F65CEA2EB4B_.wvu.FilterData" localSheetId="4" hidden="1">●消防費!$A$6:$U$42</definedName>
    <definedName name="Z_3B4A68D1_1B68_46E4_B8BF_4F65CEA2EB4B_.wvu.FilterData" localSheetId="34" hidden="1">'●補正（14以降）○'!$A$51:$K$99</definedName>
    <definedName name="Z_3B4A68D1_1B68_46E4_B8BF_4F65CEA2EB4B_.wvu.FilterData" localSheetId="39" hidden="1">●臨時財政対策○!$A$6:$K$48</definedName>
    <definedName name="Z_3B4A68D1_1B68_46E4_B8BF_4F65CEA2EB4B_.wvu.FilterData" localSheetId="2" hidden="1">基礎データ貼付用シート!$A$2:$C$2567</definedName>
    <definedName name="Z_3B4A68D1_1B68_46E4_B8BF_4F65CEA2EB4B_.wvu.PrintArea" localSheetId="13" hidden="1">●その他の土木費○!$A$1:$K$520</definedName>
    <definedName name="Z_3B4A68D1_1B68_46E4_B8BF_4F65CEA2EB4B_.wvu.PrintArea" localSheetId="10" hidden="1">●下水道費○!$A$1:$K$339</definedName>
    <definedName name="Z_3B4A68D1_1B68_46E4_B8BF_4F65CEA2EB4B_.wvu.PrintArea" localSheetId="12" hidden="1">●下水道費２○!$A$1:$K$288</definedName>
    <definedName name="Z_3B4A68D1_1B68_46E4_B8BF_4F65CEA2EB4B_.wvu.PrintArea" localSheetId="11" hidden="1">●下水道費附表○!$A$1:$G$35</definedName>
    <definedName name="Z_3B4A68D1_1B68_46E4_B8BF_4F65CEA2EB4B_.wvu.PrintArea" localSheetId="9" hidden="1">●公園費○!$A$1:$L$20</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2" hidden="1">●災害復旧費○!$A$1:$AN$52</definedName>
    <definedName name="Z_3B4A68D1_1B68_46E4_B8BF_4F65CEA2EB4B_.wvu.PrintArea" localSheetId="37" hidden="1">●財源対策債○!$A$1:$K$122</definedName>
    <definedName name="Z_3B4A68D1_1B68_46E4_B8BF_4F65CEA2EB4B_.wvu.PrintArea" localSheetId="3" hidden="1">●財政力附表!$A$1:$AM$97</definedName>
    <definedName name="Z_3B4A68D1_1B68_46E4_B8BF_4F65CEA2EB4B_.wvu.PrintArea" localSheetId="17" hidden="1">●社会福祉費○!$A$1:$K$110</definedName>
    <definedName name="Z_3B4A68D1_1B68_46E4_B8BF_4F65CEA2EB4B_.wvu.PrintArea" localSheetId="14" hidden="1">●小学校費○!$A$1:$K$329</definedName>
    <definedName name="Z_3B4A68D1_1B68_46E4_B8BF_4F65CEA2EB4B_.wvu.PrintArea" localSheetId="4" hidden="1">●消防費!$A$1:$K$45</definedName>
    <definedName name="Z_3B4A68D1_1B68_46E4_B8BF_4F65CEA2EB4B_.wvu.PrintArea" localSheetId="22" hidden="1">○清掃費○!$A$1:$K$114</definedName>
    <definedName name="Z_3B4A68D1_1B68_46E4_B8BF_4F65CEA2EB4B_.wvu.PrintArea" localSheetId="27" hidden="1">'●地域振興費（人口）その２○'!$A$1:$L$771</definedName>
    <definedName name="Z_3B4A68D1_1B68_46E4_B8BF_4F65CEA2EB4B_.wvu.PrintArea" localSheetId="26" hidden="1">'●地域振興費・市（人口）その１○'!$A$1:$K$331</definedName>
    <definedName name="Z_3B4A68D1_1B68_46E4_B8BF_4F65CEA2EB4B_.wvu.PrintArea" localSheetId="30" hidden="1">●地域振興費・面積!$A$1:$K$119</definedName>
    <definedName name="Z_3B4A68D1_1B68_46E4_B8BF_4F65CEA2EB4B_.wvu.PrintArea" localSheetId="15" hidden="1">●中学校費○!$A$1:$K$345</definedName>
    <definedName name="Z_3B4A68D1_1B68_46E4_B8BF_4F65CEA2EB4B_.wvu.PrintArea" localSheetId="20" hidden="1">●注○!$A$1:$J$34</definedName>
    <definedName name="Z_3B4A68D1_1B68_46E4_B8BF_4F65CEA2EB4B_.wvu.PrintArea" localSheetId="8" hidden="1">●都市計画費!$A$1:$K$530</definedName>
    <definedName name="Z_3B4A68D1_1B68_46E4_B8BF_4F65CEA2EB4B_.wvu.PrintArea" localSheetId="5" hidden="1">●道路橋りょう費!$A$1:$K$238</definedName>
    <definedName name="Z_3B4A68D1_1B68_46E4_B8BF_4F65CEA2EB4B_.wvu.PrintArea" localSheetId="24" hidden="1">'●農業行政費(2)○'!$A$1:$L$195</definedName>
    <definedName name="Z_3B4A68D1_1B68_46E4_B8BF_4F65CEA2EB4B_.wvu.PrintArea" localSheetId="31" hidden="1">'●附表１（財政力補正係数）○'!$A$1:$AK$72</definedName>
    <definedName name="Z_3B4A68D1_1B68_46E4_B8BF_4F65CEA2EB4B_.wvu.PrintArea" localSheetId="28" hidden="1">'●附表２（財政力係数）R4年度同意○'!$A$1:$AM$49</definedName>
    <definedName name="Z_3B4A68D1_1B68_46E4_B8BF_4F65CEA2EB4B_.wvu.PrintArea" localSheetId="29" hidden="1">'●附表３（財政力指数）○'!$A$1:$AM$51</definedName>
    <definedName name="Z_3B4A68D1_1B68_46E4_B8BF_4F65CEA2EB4B_.wvu.PrintArea" localSheetId="18" hidden="1">●保健衛生費○!$A$1:$L$622</definedName>
    <definedName name="Z_3B4A68D1_1B68_46E4_B8BF_4F65CEA2EB4B_.wvu.PrintArea" localSheetId="25" hidden="1">●林野水産行政費○!$A$1:$L$68</definedName>
    <definedName name="Z_3B4A68D1_1B68_46E4_B8BF_4F65CEA2EB4B_.wvu.PrintArea" localSheetId="2" hidden="1">基礎データ貼付用シート!$A$1:$I$2584</definedName>
    <definedName name="Z_3B4A68D1_1B68_46E4_B8BF_4F65CEA2EB4B_.wvu.PrintArea" localSheetId="0" hidden="1">作業要領!$A$1:$AO$32</definedName>
    <definedName name="Z_3B4A68D1_1B68_46E4_B8BF_4F65CEA2EB4B_.wvu.PrintArea" localSheetId="1" hidden="1">総括表!$A$1:$O$51</definedName>
    <definedName name="Z_3B4A68D1_1B68_46E4_B8BF_4F65CEA2EB4B_.wvu.Rows" localSheetId="1" hidden="1">総括表!$38:$38</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37" hidden="1">●財源対策債○!$A$6:$BL$6</definedName>
    <definedName name="Z_3C9FE015_CE13_4E3B_ACAB_8D7E22E34744_.wvu.FilterData" localSheetId="34" hidden="1">'●補正（14以降）○'!$A$6:$BL$6</definedName>
    <definedName name="Z_3C9FE015_CE13_4E3B_ACAB_8D7E22E34744_.wvu.FilterData" localSheetId="39" hidden="1">●臨時財政対策○!$A$6:$BL$36</definedName>
    <definedName name="Z_3C9FE015_CE13_4E3B_ACAB_8D7E22E34744_.wvu.FilterData" localSheetId="2" hidden="1">基礎データ貼付用シート!$A$2:$C$2567</definedName>
    <definedName name="Z_3C9FE015_CE13_4E3B_ACAB_8D7E22E34744_.wvu.PrintArea" localSheetId="13" hidden="1">●その他の土木費○!$A$1:$K$491</definedName>
    <definedName name="Z_3C9FE015_CE13_4E3B_ACAB_8D7E22E34744_.wvu.PrintArea" localSheetId="10" hidden="1">●下水道費○!$A$1:$K$339</definedName>
    <definedName name="Z_3C9FE015_CE13_4E3B_ACAB_8D7E22E34744_.wvu.PrintArea" localSheetId="12" hidden="1">●下水道費２○!$A$1:$K$235</definedName>
    <definedName name="Z_3C9FE015_CE13_4E3B_ACAB_8D7E22E34744_.wvu.PrintArea" localSheetId="11" hidden="1">●下水道費附表○!$A$1:$G$35</definedName>
    <definedName name="Z_3C9FE015_CE13_4E3B_ACAB_8D7E22E34744_.wvu.PrintArea" localSheetId="9" hidden="1">●公園費○!$A$1:$L$20</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●財源対策債○!$A$1:$K$98</definedName>
    <definedName name="Z_3C9FE015_CE13_4E3B_ACAB_8D7E22E34744_.wvu.PrintArea" localSheetId="3" hidden="1">●財政力附表!$A$1:$AM$71</definedName>
    <definedName name="Z_3C9FE015_CE13_4E3B_ACAB_8D7E22E34744_.wvu.PrintArea" localSheetId="17" hidden="1">●社会福祉費○!$A$1:$K$110</definedName>
    <definedName name="Z_3C9FE015_CE13_4E3B_ACAB_8D7E22E34744_.wvu.PrintArea" localSheetId="14" hidden="1">●小学校費○!$A$1:$K$329</definedName>
    <definedName name="Z_3C9FE015_CE13_4E3B_ACAB_8D7E22E34744_.wvu.PrintArea" localSheetId="4" hidden="1">●消防費!$A$1:$K$45</definedName>
    <definedName name="Z_3C9FE015_CE13_4E3B_ACAB_8D7E22E34744_.wvu.PrintArea" localSheetId="22" hidden="1">○清掃費○!$A$1:$K$114</definedName>
    <definedName name="Z_3C9FE015_CE13_4E3B_ACAB_8D7E22E34744_.wvu.PrintArea" localSheetId="27" hidden="1">'●地域振興費（人口）その２○'!$A$1:$L$771</definedName>
    <definedName name="Z_3C9FE015_CE13_4E3B_ACAB_8D7E22E34744_.wvu.PrintArea" localSheetId="26" hidden="1">'●地域振興費・市（人口）その１○'!$A$1:$K$331</definedName>
    <definedName name="Z_3C9FE015_CE13_4E3B_ACAB_8D7E22E34744_.wvu.PrintArea" localSheetId="30" hidden="1">●地域振興費・面積!$A$1:$K$119</definedName>
    <definedName name="Z_3C9FE015_CE13_4E3B_ACAB_8D7E22E34744_.wvu.PrintArea" localSheetId="15" hidden="1">●中学校費○!$A$1:$K$345</definedName>
    <definedName name="Z_3C9FE015_CE13_4E3B_ACAB_8D7E22E34744_.wvu.PrintArea" localSheetId="20" hidden="1">●注○!$A$1:$J$34</definedName>
    <definedName name="Z_3C9FE015_CE13_4E3B_ACAB_8D7E22E34744_.wvu.PrintArea" localSheetId="8" hidden="1">●都市計画費!$A$1:$K$530</definedName>
    <definedName name="Z_3C9FE015_CE13_4E3B_ACAB_8D7E22E34744_.wvu.PrintArea" localSheetId="5" hidden="1">●道路橋りょう費!$A$1:$K$238</definedName>
    <definedName name="Z_3C9FE015_CE13_4E3B_ACAB_8D7E22E34744_.wvu.PrintArea" localSheetId="24" hidden="1">'●農業行政費(2)○'!$A$1:$L$195</definedName>
    <definedName name="Z_3C9FE015_CE13_4E3B_ACAB_8D7E22E34744_.wvu.PrintArea" localSheetId="31" hidden="1">'●附表１（財政力補正係数）○'!$A$1:$AK$72</definedName>
    <definedName name="Z_3C9FE015_CE13_4E3B_ACAB_8D7E22E34744_.wvu.PrintArea" localSheetId="28" hidden="1">'●附表２（財政力係数）R4年度同意○'!$A$1:$AM$49</definedName>
    <definedName name="Z_3C9FE015_CE13_4E3B_ACAB_8D7E22E34744_.wvu.PrintArea" localSheetId="29" hidden="1">'●附表３（財政力指数）○'!$A$1:$AM$51</definedName>
    <definedName name="Z_3C9FE015_CE13_4E3B_ACAB_8D7E22E34744_.wvu.PrintArea" localSheetId="18" hidden="1">●保健衛生費○!$A$1:$L$622</definedName>
    <definedName name="Z_3C9FE015_CE13_4E3B_ACAB_8D7E22E34744_.wvu.PrintArea" localSheetId="25" hidden="1">●林野水産行政費○!$A$1:$L$68</definedName>
    <definedName name="Z_3C9FE015_CE13_4E3B_ACAB_8D7E22E34744_.wvu.PrintArea" localSheetId="2" hidden="1">基礎データ貼付用シート!$A$1:$I$2567</definedName>
    <definedName name="Z_3C9FE015_CE13_4E3B_ACAB_8D7E22E34744_.wvu.PrintArea" localSheetId="1" hidden="1">総括表!$A$1:$O$51</definedName>
    <definedName name="Z_3C9FE015_CE13_4E3B_ACAB_8D7E22E34744_.wvu.Rows" localSheetId="1" hidden="1">総括表!$38:$38</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37" hidden="1">●財源対策債○!$A$6:$BL$6</definedName>
    <definedName name="Z_3DDC5261_2F80_4A3C_AB53_F803DE8B7615_.wvu.FilterData" localSheetId="4" hidden="1">●消防費!$A$6:$U$42</definedName>
    <definedName name="Z_3DDC5261_2F80_4A3C_AB53_F803DE8B7615_.wvu.FilterData" localSheetId="34" hidden="1">'●補正（14以降）○'!$A$51:$K$99</definedName>
    <definedName name="Z_3DDC5261_2F80_4A3C_AB53_F803DE8B7615_.wvu.FilterData" localSheetId="39" hidden="1">●臨時財政対策○!$A$6:$BL$36</definedName>
    <definedName name="Z_3DDC5261_2F80_4A3C_AB53_F803DE8B7615_.wvu.FilterData" localSheetId="2" hidden="1">基礎データ貼付用シート!$A$2:$C$2567</definedName>
    <definedName name="Z_3DDC5261_2F80_4A3C_AB53_F803DE8B7615_.wvu.PrintArea" localSheetId="13" hidden="1">●その他の土木費○!$A$1:$K$520</definedName>
    <definedName name="Z_3DDC5261_2F80_4A3C_AB53_F803DE8B7615_.wvu.PrintArea" localSheetId="10" hidden="1">●下水道費○!$A$1:$K$339</definedName>
    <definedName name="Z_3DDC5261_2F80_4A3C_AB53_F803DE8B7615_.wvu.PrintArea" localSheetId="12" hidden="1">●下水道費２○!$A$1:$K$288</definedName>
    <definedName name="Z_3DDC5261_2F80_4A3C_AB53_F803DE8B7615_.wvu.PrintArea" localSheetId="11" hidden="1">●下水道費附表○!$A$1:$G$35</definedName>
    <definedName name="Z_3DDC5261_2F80_4A3C_AB53_F803DE8B7615_.wvu.PrintArea" localSheetId="9" hidden="1">●公園費○!$A$1:$L$20</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2" hidden="1">●災害復旧費○!$A$1:$AN$52</definedName>
    <definedName name="Z_3DDC5261_2F80_4A3C_AB53_F803DE8B7615_.wvu.PrintArea" localSheetId="37" hidden="1">●財源対策債○!$A$1:$K$122</definedName>
    <definedName name="Z_3DDC5261_2F80_4A3C_AB53_F803DE8B7615_.wvu.PrintArea" localSheetId="3" hidden="1">●財政力附表!$A$1:$AM$97</definedName>
    <definedName name="Z_3DDC5261_2F80_4A3C_AB53_F803DE8B7615_.wvu.PrintArea" localSheetId="17" hidden="1">●社会福祉費○!$A$1:$K$110</definedName>
    <definedName name="Z_3DDC5261_2F80_4A3C_AB53_F803DE8B7615_.wvu.PrintArea" localSheetId="14" hidden="1">●小学校費○!$A$1:$K$329</definedName>
    <definedName name="Z_3DDC5261_2F80_4A3C_AB53_F803DE8B7615_.wvu.PrintArea" localSheetId="4" hidden="1">●消防費!$A$1:$K$45</definedName>
    <definedName name="Z_3DDC5261_2F80_4A3C_AB53_F803DE8B7615_.wvu.PrintArea" localSheetId="22" hidden="1">○清掃費○!$A$1:$K$114</definedName>
    <definedName name="Z_3DDC5261_2F80_4A3C_AB53_F803DE8B7615_.wvu.PrintArea" localSheetId="27" hidden="1">'●地域振興費（人口）その２○'!$A$1:$L$771</definedName>
    <definedName name="Z_3DDC5261_2F80_4A3C_AB53_F803DE8B7615_.wvu.PrintArea" localSheetId="26" hidden="1">'●地域振興費・市（人口）その１○'!$A$1:$K$331</definedName>
    <definedName name="Z_3DDC5261_2F80_4A3C_AB53_F803DE8B7615_.wvu.PrintArea" localSheetId="30" hidden="1">●地域振興費・面積!$A$1:$K$119</definedName>
    <definedName name="Z_3DDC5261_2F80_4A3C_AB53_F803DE8B7615_.wvu.PrintArea" localSheetId="15" hidden="1">●中学校費○!$A$1:$K$345</definedName>
    <definedName name="Z_3DDC5261_2F80_4A3C_AB53_F803DE8B7615_.wvu.PrintArea" localSheetId="20" hidden="1">●注○!$A$1:$J$34</definedName>
    <definedName name="Z_3DDC5261_2F80_4A3C_AB53_F803DE8B7615_.wvu.PrintArea" localSheetId="8" hidden="1">●都市計画費!$A$1:$K$530</definedName>
    <definedName name="Z_3DDC5261_2F80_4A3C_AB53_F803DE8B7615_.wvu.PrintArea" localSheetId="5" hidden="1">●道路橋りょう費!$A$1:$K$238</definedName>
    <definedName name="Z_3DDC5261_2F80_4A3C_AB53_F803DE8B7615_.wvu.PrintArea" localSheetId="24" hidden="1">'●農業行政費(2)○'!$A$1:$L$195</definedName>
    <definedName name="Z_3DDC5261_2F80_4A3C_AB53_F803DE8B7615_.wvu.PrintArea" localSheetId="31" hidden="1">'●附表１（財政力補正係数）○'!$A$1:$AK$72</definedName>
    <definedName name="Z_3DDC5261_2F80_4A3C_AB53_F803DE8B7615_.wvu.PrintArea" localSheetId="28" hidden="1">'●附表２（財政力係数）R4年度同意○'!$A$1:$AM$49</definedName>
    <definedName name="Z_3DDC5261_2F80_4A3C_AB53_F803DE8B7615_.wvu.PrintArea" localSheetId="29" hidden="1">'●附表３（財政力指数）○'!$A$1:$AM$51</definedName>
    <definedName name="Z_3DDC5261_2F80_4A3C_AB53_F803DE8B7615_.wvu.PrintArea" localSheetId="18" hidden="1">●保健衛生費○!$A$1:$L$622</definedName>
    <definedName name="Z_3DDC5261_2F80_4A3C_AB53_F803DE8B7615_.wvu.PrintArea" localSheetId="25" hidden="1">●林野水産行政費○!$A$1:$L$68</definedName>
    <definedName name="Z_3DDC5261_2F80_4A3C_AB53_F803DE8B7615_.wvu.PrintArea" localSheetId="2" hidden="1">基礎データ貼付用シート!$A$1:$I$2584</definedName>
    <definedName name="Z_3DDC5261_2F80_4A3C_AB53_F803DE8B7615_.wvu.PrintArea" localSheetId="0" hidden="1">作業要領!$A$1:$AO$32</definedName>
    <definedName name="Z_3DDC5261_2F80_4A3C_AB53_F803DE8B7615_.wvu.PrintArea" localSheetId="1" hidden="1">総括表!$A$1:$O$51</definedName>
    <definedName name="Z_3DDC5261_2F80_4A3C_AB53_F803DE8B7615_.wvu.Rows" localSheetId="1" hidden="1">総括表!$38:$38</definedName>
    <definedName name="Z_42F2F959_EC3E_49AA_9D91_9629A96700BE_.wvu.PrintArea" localSheetId="20" hidden="1">●注○!$A$1:$I$34</definedName>
    <definedName name="Z_42F2F959_EC3E_49AA_9D91_9629A96700BE_.wvu.PrintArea" localSheetId="18" hidden="1">●保健衛生費○!$A$1:$L$555</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37" hidden="1">●財源対策債○!$A$6:$BL$6</definedName>
    <definedName name="Z_44914D11_FA26_4FFB_9D64_353FA38F5634_.wvu.FilterData" localSheetId="4" hidden="1">●消防費!$A$6:$U$42</definedName>
    <definedName name="Z_44914D11_FA26_4FFB_9D64_353FA38F5634_.wvu.FilterData" localSheetId="34" hidden="1">'●補正（14以降）○'!$A$6:$BL$6</definedName>
    <definedName name="Z_44914D11_FA26_4FFB_9D64_353FA38F5634_.wvu.FilterData" localSheetId="39" hidden="1">●臨時財政対策○!$A$6:$BL$36</definedName>
    <definedName name="Z_44914D11_FA26_4FFB_9D64_353FA38F5634_.wvu.FilterData" localSheetId="2" hidden="1">基礎データ貼付用シート!$A$2:$C$2567</definedName>
    <definedName name="Z_44914D11_FA26_4FFB_9D64_353FA38F5634_.wvu.PrintArea" localSheetId="13" hidden="1">●その他の土木費○!$A$1:$K$520</definedName>
    <definedName name="Z_44914D11_FA26_4FFB_9D64_353FA38F5634_.wvu.PrintArea" localSheetId="10" hidden="1">●下水道費○!$A$1:$K$339</definedName>
    <definedName name="Z_44914D11_FA26_4FFB_9D64_353FA38F5634_.wvu.PrintArea" localSheetId="12" hidden="1">●下水道費２○!$A$1:$K$288</definedName>
    <definedName name="Z_44914D11_FA26_4FFB_9D64_353FA38F5634_.wvu.PrintArea" localSheetId="11" hidden="1">●下水道費附表○!$A$1:$G$35</definedName>
    <definedName name="Z_44914D11_FA26_4FFB_9D64_353FA38F5634_.wvu.PrintArea" localSheetId="9" hidden="1">●公園費○!$A$1:$L$20</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2" hidden="1">●災害復旧費○!$A$1:$AN$52</definedName>
    <definedName name="Z_44914D11_FA26_4FFB_9D64_353FA38F5634_.wvu.PrintArea" localSheetId="37" hidden="1">●財源対策債○!$A$1:$K$122</definedName>
    <definedName name="Z_44914D11_FA26_4FFB_9D64_353FA38F5634_.wvu.PrintArea" localSheetId="3" hidden="1">●財政力附表!$A$1:$AM$97</definedName>
    <definedName name="Z_44914D11_FA26_4FFB_9D64_353FA38F5634_.wvu.PrintArea" localSheetId="17" hidden="1">●社会福祉費○!$A$1:$K$110</definedName>
    <definedName name="Z_44914D11_FA26_4FFB_9D64_353FA38F5634_.wvu.PrintArea" localSheetId="14" hidden="1">●小学校費○!$A$1:$K$329</definedName>
    <definedName name="Z_44914D11_FA26_4FFB_9D64_353FA38F5634_.wvu.PrintArea" localSheetId="4" hidden="1">●消防費!$A$1:$K$45</definedName>
    <definedName name="Z_44914D11_FA26_4FFB_9D64_353FA38F5634_.wvu.PrintArea" localSheetId="22" hidden="1">○清掃費○!$A$1:$K$114</definedName>
    <definedName name="Z_44914D11_FA26_4FFB_9D64_353FA38F5634_.wvu.PrintArea" localSheetId="27" hidden="1">'●地域振興費（人口）その２○'!$A$1:$L$771</definedName>
    <definedName name="Z_44914D11_FA26_4FFB_9D64_353FA38F5634_.wvu.PrintArea" localSheetId="26" hidden="1">'●地域振興費・市（人口）その１○'!$A$1:$K$331</definedName>
    <definedName name="Z_44914D11_FA26_4FFB_9D64_353FA38F5634_.wvu.PrintArea" localSheetId="30" hidden="1">●地域振興費・面積!$A$1:$K$119</definedName>
    <definedName name="Z_44914D11_FA26_4FFB_9D64_353FA38F5634_.wvu.PrintArea" localSheetId="15" hidden="1">●中学校費○!$A$1:$K$345</definedName>
    <definedName name="Z_44914D11_FA26_4FFB_9D64_353FA38F5634_.wvu.PrintArea" localSheetId="20" hidden="1">●注○!$A$1:$J$34</definedName>
    <definedName name="Z_44914D11_FA26_4FFB_9D64_353FA38F5634_.wvu.PrintArea" localSheetId="8" hidden="1">●都市計画費!$A$1:$K$530</definedName>
    <definedName name="Z_44914D11_FA26_4FFB_9D64_353FA38F5634_.wvu.PrintArea" localSheetId="5" hidden="1">●道路橋りょう費!$A$1:$K$238</definedName>
    <definedName name="Z_44914D11_FA26_4FFB_9D64_353FA38F5634_.wvu.PrintArea" localSheetId="24" hidden="1">'●農業行政費(2)○'!$A$1:$L$195</definedName>
    <definedName name="Z_44914D11_FA26_4FFB_9D64_353FA38F5634_.wvu.PrintArea" localSheetId="31" hidden="1">'●附表１（財政力補正係数）○'!$A$1:$AK$72</definedName>
    <definedName name="Z_44914D11_FA26_4FFB_9D64_353FA38F5634_.wvu.PrintArea" localSheetId="28" hidden="1">'●附表２（財政力係数）R4年度同意○'!$A$1:$AM$49</definedName>
    <definedName name="Z_44914D11_FA26_4FFB_9D64_353FA38F5634_.wvu.PrintArea" localSheetId="29" hidden="1">'●附表３（財政力指数）○'!$A$1:$AM$51</definedName>
    <definedName name="Z_44914D11_FA26_4FFB_9D64_353FA38F5634_.wvu.PrintArea" localSheetId="18" hidden="1">●保健衛生費○!$A$1:$L$622</definedName>
    <definedName name="Z_44914D11_FA26_4FFB_9D64_353FA38F5634_.wvu.PrintArea" localSheetId="25" hidden="1">●林野水産行政費○!$A$1:$L$68</definedName>
    <definedName name="Z_44914D11_FA26_4FFB_9D64_353FA38F5634_.wvu.PrintArea" localSheetId="2" hidden="1">基礎データ貼付用シート!$A$1:$I$2584</definedName>
    <definedName name="Z_44914D11_FA26_4FFB_9D64_353FA38F5634_.wvu.PrintArea" localSheetId="0" hidden="1">作業要領!$A$1:$AO$32</definedName>
    <definedName name="Z_44914D11_FA26_4FFB_9D64_353FA38F5634_.wvu.PrintArea" localSheetId="1" hidden="1">総括表!$A$1:$O$51</definedName>
    <definedName name="Z_44914D11_FA26_4FFB_9D64_353FA38F5634_.wvu.Rows" localSheetId="1" hidden="1">総括表!$38:$38</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37" hidden="1">●財源対策債○!$A$6:$BL$6</definedName>
    <definedName name="Z_4501AAA6_52C2_4DE0_8371_DF05BC835EB0_.wvu.FilterData" localSheetId="34" hidden="1">'●補正（14以降）○'!$A$6:$BL$6</definedName>
    <definedName name="Z_4501AAA6_52C2_4DE0_8371_DF05BC835EB0_.wvu.FilterData" localSheetId="39" hidden="1">●臨時財政対策○!$A$6:$BL$36</definedName>
    <definedName name="Z_4501AAA6_52C2_4DE0_8371_DF05BC835EB0_.wvu.FilterData" localSheetId="2" hidden="1">基礎データ貼付用シート!$A$2:$C$2567</definedName>
    <definedName name="Z_4501AAA6_52C2_4DE0_8371_DF05BC835EB0_.wvu.PrintArea" localSheetId="13" hidden="1">●その他の土木費○!$A$1:$K$491</definedName>
    <definedName name="Z_4501AAA6_52C2_4DE0_8371_DF05BC835EB0_.wvu.PrintArea" localSheetId="10" hidden="1">●下水道費○!$A$1:$K$339</definedName>
    <definedName name="Z_4501AAA6_52C2_4DE0_8371_DF05BC835EB0_.wvu.PrintArea" localSheetId="12" hidden="1">●下水道費２○!$A$1:$K$235</definedName>
    <definedName name="Z_4501AAA6_52C2_4DE0_8371_DF05BC835EB0_.wvu.PrintArea" localSheetId="11" hidden="1">●下水道費附表○!$A$1:$G$35</definedName>
    <definedName name="Z_4501AAA6_52C2_4DE0_8371_DF05BC835EB0_.wvu.PrintArea" localSheetId="9" hidden="1">●公園費○!$A$1:$L$20</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●財源対策債○!$A$1:$K$98</definedName>
    <definedName name="Z_4501AAA6_52C2_4DE0_8371_DF05BC835EB0_.wvu.PrintArea" localSheetId="3" hidden="1">●財政力附表!$A$1:$AM$71</definedName>
    <definedName name="Z_4501AAA6_52C2_4DE0_8371_DF05BC835EB0_.wvu.PrintArea" localSheetId="17" hidden="1">●社会福祉費○!$A$1:$K$110</definedName>
    <definedName name="Z_4501AAA6_52C2_4DE0_8371_DF05BC835EB0_.wvu.PrintArea" localSheetId="14" hidden="1">●小学校費○!$A$1:$K$329</definedName>
    <definedName name="Z_4501AAA6_52C2_4DE0_8371_DF05BC835EB0_.wvu.PrintArea" localSheetId="4" hidden="1">●消防費!$A$1:$K$45</definedName>
    <definedName name="Z_4501AAA6_52C2_4DE0_8371_DF05BC835EB0_.wvu.PrintArea" localSheetId="22" hidden="1">○清掃費○!$A$1:$K$114</definedName>
    <definedName name="Z_4501AAA6_52C2_4DE0_8371_DF05BC835EB0_.wvu.PrintArea" localSheetId="27" hidden="1">'●地域振興費（人口）その２○'!$A$1:$L$771</definedName>
    <definedName name="Z_4501AAA6_52C2_4DE0_8371_DF05BC835EB0_.wvu.PrintArea" localSheetId="26" hidden="1">'●地域振興費・市（人口）その１○'!$A$1:$K$331</definedName>
    <definedName name="Z_4501AAA6_52C2_4DE0_8371_DF05BC835EB0_.wvu.PrintArea" localSheetId="30" hidden="1">●地域振興費・面積!$A$1:$K$119</definedName>
    <definedName name="Z_4501AAA6_52C2_4DE0_8371_DF05BC835EB0_.wvu.PrintArea" localSheetId="15" hidden="1">●中学校費○!$A$1:$K$345</definedName>
    <definedName name="Z_4501AAA6_52C2_4DE0_8371_DF05BC835EB0_.wvu.PrintArea" localSheetId="20" hidden="1">●注○!$A$1:$J$34</definedName>
    <definedName name="Z_4501AAA6_52C2_4DE0_8371_DF05BC835EB0_.wvu.PrintArea" localSheetId="8" hidden="1">●都市計画費!$A$1:$K$530</definedName>
    <definedName name="Z_4501AAA6_52C2_4DE0_8371_DF05BC835EB0_.wvu.PrintArea" localSheetId="5" hidden="1">●道路橋りょう費!$A$1:$K$238</definedName>
    <definedName name="Z_4501AAA6_52C2_4DE0_8371_DF05BC835EB0_.wvu.PrintArea" localSheetId="24" hidden="1">'●農業行政費(2)○'!$A$1:$L$195</definedName>
    <definedName name="Z_4501AAA6_52C2_4DE0_8371_DF05BC835EB0_.wvu.PrintArea" localSheetId="31" hidden="1">'●附表１（財政力補正係数）○'!$A$1:$AK$72</definedName>
    <definedName name="Z_4501AAA6_52C2_4DE0_8371_DF05BC835EB0_.wvu.PrintArea" localSheetId="28" hidden="1">'●附表２（財政力係数）R4年度同意○'!$A$1:$AM$49</definedName>
    <definedName name="Z_4501AAA6_52C2_4DE0_8371_DF05BC835EB0_.wvu.PrintArea" localSheetId="29" hidden="1">'●附表３（財政力指数）○'!$A$1:$AM$51</definedName>
    <definedName name="Z_4501AAA6_52C2_4DE0_8371_DF05BC835EB0_.wvu.PrintArea" localSheetId="18" hidden="1">●保健衛生費○!$A$1:$L$622</definedName>
    <definedName name="Z_4501AAA6_52C2_4DE0_8371_DF05BC835EB0_.wvu.PrintArea" localSheetId="25" hidden="1">●林野水産行政費○!$A$1:$L$68</definedName>
    <definedName name="Z_4501AAA6_52C2_4DE0_8371_DF05BC835EB0_.wvu.PrintArea" localSheetId="2" hidden="1">基礎データ貼付用シート!$A$1:$I$2567</definedName>
    <definedName name="Z_4501AAA6_52C2_4DE0_8371_DF05BC835EB0_.wvu.PrintArea" localSheetId="1" hidden="1">総括表!$A$1:$O$51</definedName>
    <definedName name="Z_4501AAA6_52C2_4DE0_8371_DF05BC835EB0_.wvu.Rows" localSheetId="1" hidden="1">総括表!$38:$38</definedName>
    <definedName name="Z_54A21A3E_4298_4286_B2ED_02DAC831852D_.wvu.FilterData" localSheetId="2" hidden="1">基礎データ貼付用シート!$A$2:$C$2567</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37" hidden="1">●財源対策債○!$A$6:$BL$6</definedName>
    <definedName name="Z_589CC1DC_63E7_447D_98B0_3ACFA594E418_.wvu.FilterData" localSheetId="34" hidden="1">'●補正（14以降）○'!$A$6:$BL$6</definedName>
    <definedName name="Z_589CC1DC_63E7_447D_98B0_3ACFA594E418_.wvu.FilterData" localSheetId="39" hidden="1">●臨時財政対策○!$A$6:$BL$36</definedName>
    <definedName name="Z_589CC1DC_63E7_447D_98B0_3ACFA594E418_.wvu.FilterData" localSheetId="2" hidden="1">基礎データ貼付用シート!$A$2:$C$2567</definedName>
    <definedName name="Z_589CC1DC_63E7_447D_98B0_3ACFA594E418_.wvu.PrintArea" localSheetId="13" hidden="1">●その他の土木費○!$A$1:$K$491</definedName>
    <definedName name="Z_589CC1DC_63E7_447D_98B0_3ACFA594E418_.wvu.PrintArea" localSheetId="10" hidden="1">●下水道費○!$A$1:$K$339</definedName>
    <definedName name="Z_589CC1DC_63E7_447D_98B0_3ACFA594E418_.wvu.PrintArea" localSheetId="12" hidden="1">●下水道費２○!$A$1:$K$235</definedName>
    <definedName name="Z_589CC1DC_63E7_447D_98B0_3ACFA594E418_.wvu.PrintArea" localSheetId="11" hidden="1">●下水道費附表○!$A$1:$G$35</definedName>
    <definedName name="Z_589CC1DC_63E7_447D_98B0_3ACFA594E418_.wvu.PrintArea" localSheetId="9" hidden="1">●公園費○!$A$1:$L$20</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●財源対策債○!$A$1:$K$98</definedName>
    <definedName name="Z_589CC1DC_63E7_447D_98B0_3ACFA594E418_.wvu.PrintArea" localSheetId="3" hidden="1">●財政力附表!$A$1:$AM$71</definedName>
    <definedName name="Z_589CC1DC_63E7_447D_98B0_3ACFA594E418_.wvu.PrintArea" localSheetId="17" hidden="1">●社会福祉費○!$A$1:$K$110</definedName>
    <definedName name="Z_589CC1DC_63E7_447D_98B0_3ACFA594E418_.wvu.PrintArea" localSheetId="14" hidden="1">●小学校費○!$A$1:$K$329</definedName>
    <definedName name="Z_589CC1DC_63E7_447D_98B0_3ACFA594E418_.wvu.PrintArea" localSheetId="4" hidden="1">●消防費!$A$1:$K$45</definedName>
    <definedName name="Z_589CC1DC_63E7_447D_98B0_3ACFA594E418_.wvu.PrintArea" localSheetId="22" hidden="1">○清掃費○!$A$1:$K$114</definedName>
    <definedName name="Z_589CC1DC_63E7_447D_98B0_3ACFA594E418_.wvu.PrintArea" localSheetId="27" hidden="1">'●地域振興費（人口）その２○'!$A$1:$L$771</definedName>
    <definedName name="Z_589CC1DC_63E7_447D_98B0_3ACFA594E418_.wvu.PrintArea" localSheetId="26" hidden="1">'●地域振興費・市（人口）その１○'!$A$1:$K$331</definedName>
    <definedName name="Z_589CC1DC_63E7_447D_98B0_3ACFA594E418_.wvu.PrintArea" localSheetId="30" hidden="1">●地域振興費・面積!$A$1:$K$119</definedName>
    <definedName name="Z_589CC1DC_63E7_447D_98B0_3ACFA594E418_.wvu.PrintArea" localSheetId="15" hidden="1">●中学校費○!$A$1:$K$345</definedName>
    <definedName name="Z_589CC1DC_63E7_447D_98B0_3ACFA594E418_.wvu.PrintArea" localSheetId="20" hidden="1">●注○!$A$1:$J$34</definedName>
    <definedName name="Z_589CC1DC_63E7_447D_98B0_3ACFA594E418_.wvu.PrintArea" localSheetId="8" hidden="1">●都市計画費!$A$1:$K$530</definedName>
    <definedName name="Z_589CC1DC_63E7_447D_98B0_3ACFA594E418_.wvu.PrintArea" localSheetId="5" hidden="1">●道路橋りょう費!$A$1:$K$238</definedName>
    <definedName name="Z_589CC1DC_63E7_447D_98B0_3ACFA594E418_.wvu.PrintArea" localSheetId="24" hidden="1">'●農業行政費(2)○'!$A$1:$L$195</definedName>
    <definedName name="Z_589CC1DC_63E7_447D_98B0_3ACFA594E418_.wvu.PrintArea" localSheetId="31" hidden="1">'●附表１（財政力補正係数）○'!$A$1:$AK$72</definedName>
    <definedName name="Z_589CC1DC_63E7_447D_98B0_3ACFA594E418_.wvu.PrintArea" localSheetId="28" hidden="1">'●附表２（財政力係数）R4年度同意○'!$A$1:$AM$49</definedName>
    <definedName name="Z_589CC1DC_63E7_447D_98B0_3ACFA594E418_.wvu.PrintArea" localSheetId="29" hidden="1">'●附表３（財政力指数）○'!$A$1:$AM$51</definedName>
    <definedName name="Z_589CC1DC_63E7_447D_98B0_3ACFA594E418_.wvu.PrintArea" localSheetId="18" hidden="1">●保健衛生費○!$A$1:$L$622</definedName>
    <definedName name="Z_589CC1DC_63E7_447D_98B0_3ACFA594E418_.wvu.PrintArea" localSheetId="25" hidden="1">●林野水産行政費○!$A$1:$L$68</definedName>
    <definedName name="Z_589CC1DC_63E7_447D_98B0_3ACFA594E418_.wvu.PrintArea" localSheetId="2" hidden="1">基礎データ貼付用シート!$A$1:$I$2567</definedName>
    <definedName name="Z_589CC1DC_63E7_447D_98B0_3ACFA594E418_.wvu.PrintArea" localSheetId="1" hidden="1">総括表!$A$1:$O$51</definedName>
    <definedName name="Z_589CC1DC_63E7_447D_98B0_3ACFA594E418_.wvu.Rows" localSheetId="1" hidden="1">総括表!$38:$38</definedName>
    <definedName name="Z_60164960_A02C_4B81_A042_4F7F421EC2AD_.wvu.FilterData" localSheetId="34" hidden="1">'●補正（14以降）○'!$A$6:$K$71</definedName>
    <definedName name="Z_60164960_A02C_4B81_A042_4F7F421EC2AD_.wvu.PrintArea" localSheetId="10" hidden="1">●下水道費○!$A$1:$K$308</definedName>
    <definedName name="Z_60164960_A02C_4B81_A042_4F7F421EC2AD_.wvu.PrintArea" localSheetId="12" hidden="1">●下水道費２○!$A$1:$K$209</definedName>
    <definedName name="Z_60164960_A02C_4B81_A042_4F7F421EC2AD_.wvu.PrintArea" localSheetId="11" hidden="1">●下水道費附表○!$A$1:$G$38</definedName>
    <definedName name="Z_60164960_A02C_4B81_A042_4F7F421EC2AD_.wvu.PrintArea" localSheetId="32"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●道路橋りょう費!$A$1:$K$241</definedName>
    <definedName name="Z_60164960_A02C_4B81_A042_4F7F421EC2AD_.wvu.PrintArea" localSheetId="29" hidden="1">'●附表３（財政力指数）○'!$A$1:$AM$33</definedName>
    <definedName name="Z_60164960_A02C_4B81_A042_4F7F421EC2AD_.wvu.PrintArea" localSheetId="18" hidden="1">●保健衛生費○!$A$1:$L$555</definedName>
    <definedName name="Z_60164960_A02C_4B81_A042_4F7F421EC2AD_.wvu.PrintArea" localSheetId="25" hidden="1">●林野水産行政費○!$A$1:$L$68</definedName>
    <definedName name="Z_60164960_A02C_4B81_A042_4F7F421EC2AD_.wvu.Rows" localSheetId="1"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37" hidden="1">●財源対策債○!$A$6:$BL$6</definedName>
    <definedName name="Z_60A3B263_4602_4F01_9F3F_2B992FCD2F0D_.wvu.FilterData" localSheetId="34" hidden="1">'●補正（14以降）○'!$A$6:$BL$6</definedName>
    <definedName name="Z_60A3B263_4602_4F01_9F3F_2B992FCD2F0D_.wvu.FilterData" localSheetId="39" hidden="1">●臨時財政対策○!$A$6:$BL$36</definedName>
    <definedName name="Z_60A3B263_4602_4F01_9F3F_2B992FCD2F0D_.wvu.FilterData" localSheetId="2" hidden="1">基礎データ貼付用シート!$A$2:$C$2567</definedName>
    <definedName name="Z_60A3B263_4602_4F01_9F3F_2B992FCD2F0D_.wvu.PrintArea" localSheetId="13" hidden="1">●その他の土木費○!$A$1:$K$491</definedName>
    <definedName name="Z_60A3B263_4602_4F01_9F3F_2B992FCD2F0D_.wvu.PrintArea" localSheetId="10" hidden="1">●下水道費○!$A$1:$K$339</definedName>
    <definedName name="Z_60A3B263_4602_4F01_9F3F_2B992FCD2F0D_.wvu.PrintArea" localSheetId="12" hidden="1">●下水道費２○!$A$1:$K$235</definedName>
    <definedName name="Z_60A3B263_4602_4F01_9F3F_2B992FCD2F0D_.wvu.PrintArea" localSheetId="11" hidden="1">●下水道費附表○!$A$1:$G$35</definedName>
    <definedName name="Z_60A3B263_4602_4F01_9F3F_2B992FCD2F0D_.wvu.PrintArea" localSheetId="9" hidden="1">●公園費○!$A$1:$L$20</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●財源対策債○!$A$1:$K$98</definedName>
    <definedName name="Z_60A3B263_4602_4F01_9F3F_2B992FCD2F0D_.wvu.PrintArea" localSheetId="3" hidden="1">●財政力附表!$A$1:$AM$71</definedName>
    <definedName name="Z_60A3B263_4602_4F01_9F3F_2B992FCD2F0D_.wvu.PrintArea" localSheetId="17" hidden="1">●社会福祉費○!$A$1:$K$110</definedName>
    <definedName name="Z_60A3B263_4602_4F01_9F3F_2B992FCD2F0D_.wvu.PrintArea" localSheetId="14" hidden="1">●小学校費○!$A$1:$K$329</definedName>
    <definedName name="Z_60A3B263_4602_4F01_9F3F_2B992FCD2F0D_.wvu.PrintArea" localSheetId="4" hidden="1">●消防費!$A$1:$K$45</definedName>
    <definedName name="Z_60A3B263_4602_4F01_9F3F_2B992FCD2F0D_.wvu.PrintArea" localSheetId="22" hidden="1">○清掃費○!$A$1:$K$114</definedName>
    <definedName name="Z_60A3B263_4602_4F01_9F3F_2B992FCD2F0D_.wvu.PrintArea" localSheetId="27" hidden="1">'●地域振興費（人口）その２○'!$A$1:$L$771</definedName>
    <definedName name="Z_60A3B263_4602_4F01_9F3F_2B992FCD2F0D_.wvu.PrintArea" localSheetId="26" hidden="1">'●地域振興費・市（人口）その１○'!$A$1:$K$331</definedName>
    <definedName name="Z_60A3B263_4602_4F01_9F3F_2B992FCD2F0D_.wvu.PrintArea" localSheetId="30" hidden="1">●地域振興費・面積!$A$1:$K$119</definedName>
    <definedName name="Z_60A3B263_4602_4F01_9F3F_2B992FCD2F0D_.wvu.PrintArea" localSheetId="15" hidden="1">●中学校費○!$A$1:$K$345</definedName>
    <definedName name="Z_60A3B263_4602_4F01_9F3F_2B992FCD2F0D_.wvu.PrintArea" localSheetId="20" hidden="1">●注○!$A$1:$J$34</definedName>
    <definedName name="Z_60A3B263_4602_4F01_9F3F_2B992FCD2F0D_.wvu.PrintArea" localSheetId="8" hidden="1">●都市計画費!$A$1:$K$530</definedName>
    <definedName name="Z_60A3B263_4602_4F01_9F3F_2B992FCD2F0D_.wvu.PrintArea" localSheetId="5" hidden="1">●道路橋りょう費!$A$1:$K$238</definedName>
    <definedName name="Z_60A3B263_4602_4F01_9F3F_2B992FCD2F0D_.wvu.PrintArea" localSheetId="24" hidden="1">'●農業行政費(2)○'!$A$1:$L$195</definedName>
    <definedName name="Z_60A3B263_4602_4F01_9F3F_2B992FCD2F0D_.wvu.PrintArea" localSheetId="31" hidden="1">'●附表１（財政力補正係数）○'!$A$1:$AK$72</definedName>
    <definedName name="Z_60A3B263_4602_4F01_9F3F_2B992FCD2F0D_.wvu.PrintArea" localSheetId="28" hidden="1">'●附表２（財政力係数）R4年度同意○'!$A$1:$AM$49</definedName>
    <definedName name="Z_60A3B263_4602_4F01_9F3F_2B992FCD2F0D_.wvu.PrintArea" localSheetId="29" hidden="1">'●附表３（財政力指数）○'!$A$1:$AM$51</definedName>
    <definedName name="Z_60A3B263_4602_4F01_9F3F_2B992FCD2F0D_.wvu.PrintArea" localSheetId="18" hidden="1">●保健衛生費○!$A$1:$L$622</definedName>
    <definedName name="Z_60A3B263_4602_4F01_9F3F_2B992FCD2F0D_.wvu.PrintArea" localSheetId="25" hidden="1">●林野水産行政費○!$A$1:$L$68</definedName>
    <definedName name="Z_60A3B263_4602_4F01_9F3F_2B992FCD2F0D_.wvu.PrintArea" localSheetId="2" hidden="1">基礎データ貼付用シート!$A$1:$I$2567</definedName>
    <definedName name="Z_60A3B263_4602_4F01_9F3F_2B992FCD2F0D_.wvu.PrintArea" localSheetId="1" hidden="1">総括表!$A$1:$O$51</definedName>
    <definedName name="Z_60A3B263_4602_4F01_9F3F_2B992FCD2F0D_.wvu.Rows" localSheetId="1"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37" hidden="1">●財源対策債○!$A$6:$BL$6</definedName>
    <definedName name="Z_6580A8AE_FA6B_4B5A_83A0_1CF78E68E0A6_.wvu.FilterData" localSheetId="34" hidden="1">'●補正（14以降）○'!$A$6:$BL$6</definedName>
    <definedName name="Z_6580A8AE_FA6B_4B5A_83A0_1CF78E68E0A6_.wvu.FilterData" localSheetId="39" hidden="1">●臨時財政対策○!$A$6:$BL$36</definedName>
    <definedName name="Z_6580A8AE_FA6B_4B5A_83A0_1CF78E68E0A6_.wvu.FilterData" localSheetId="2" hidden="1">基礎データ貼付用シート!$A$2:$C$2567</definedName>
    <definedName name="Z_6580A8AE_FA6B_4B5A_83A0_1CF78E68E0A6_.wvu.PrintArea" localSheetId="13" hidden="1">●その他の土木費○!$A$1:$K$491</definedName>
    <definedName name="Z_6580A8AE_FA6B_4B5A_83A0_1CF78E68E0A6_.wvu.PrintArea" localSheetId="10" hidden="1">●下水道費○!$A$1:$K$339</definedName>
    <definedName name="Z_6580A8AE_FA6B_4B5A_83A0_1CF78E68E0A6_.wvu.PrintArea" localSheetId="12" hidden="1">●下水道費２○!$A$1:$K$235</definedName>
    <definedName name="Z_6580A8AE_FA6B_4B5A_83A0_1CF78E68E0A6_.wvu.PrintArea" localSheetId="11" hidden="1">●下水道費附表○!$A$1:$G$35</definedName>
    <definedName name="Z_6580A8AE_FA6B_4B5A_83A0_1CF78E68E0A6_.wvu.PrintArea" localSheetId="9" hidden="1">●公園費○!$A$1:$L$20</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●財源対策債○!$A$1:$K$98</definedName>
    <definedName name="Z_6580A8AE_FA6B_4B5A_83A0_1CF78E68E0A6_.wvu.PrintArea" localSheetId="3" hidden="1">●財政力附表!$A$1:$AM$71</definedName>
    <definedName name="Z_6580A8AE_FA6B_4B5A_83A0_1CF78E68E0A6_.wvu.PrintArea" localSheetId="17" hidden="1">●社会福祉費○!$A$1:$K$110</definedName>
    <definedName name="Z_6580A8AE_FA6B_4B5A_83A0_1CF78E68E0A6_.wvu.PrintArea" localSheetId="14" hidden="1">●小学校費○!$A$1:$K$329</definedName>
    <definedName name="Z_6580A8AE_FA6B_4B5A_83A0_1CF78E68E0A6_.wvu.PrintArea" localSheetId="4" hidden="1">●消防費!$A$1:$K$45</definedName>
    <definedName name="Z_6580A8AE_FA6B_4B5A_83A0_1CF78E68E0A6_.wvu.PrintArea" localSheetId="22" hidden="1">○清掃費○!$A$1:$K$114</definedName>
    <definedName name="Z_6580A8AE_FA6B_4B5A_83A0_1CF78E68E0A6_.wvu.PrintArea" localSheetId="27" hidden="1">'●地域振興費（人口）その２○'!$A$1:$L$771</definedName>
    <definedName name="Z_6580A8AE_FA6B_4B5A_83A0_1CF78E68E0A6_.wvu.PrintArea" localSheetId="26" hidden="1">'●地域振興費・市（人口）その１○'!$A$1:$K$331</definedName>
    <definedName name="Z_6580A8AE_FA6B_4B5A_83A0_1CF78E68E0A6_.wvu.PrintArea" localSheetId="30" hidden="1">●地域振興費・面積!$A$1:$K$119</definedName>
    <definedName name="Z_6580A8AE_FA6B_4B5A_83A0_1CF78E68E0A6_.wvu.PrintArea" localSheetId="15" hidden="1">●中学校費○!$A$1:$K$345</definedName>
    <definedName name="Z_6580A8AE_FA6B_4B5A_83A0_1CF78E68E0A6_.wvu.PrintArea" localSheetId="20" hidden="1">●注○!$A$1:$J$34</definedName>
    <definedName name="Z_6580A8AE_FA6B_4B5A_83A0_1CF78E68E0A6_.wvu.PrintArea" localSheetId="8" hidden="1">●都市計画費!$A$1:$K$530</definedName>
    <definedName name="Z_6580A8AE_FA6B_4B5A_83A0_1CF78E68E0A6_.wvu.PrintArea" localSheetId="5" hidden="1">●道路橋りょう費!$A$1:$K$238</definedName>
    <definedName name="Z_6580A8AE_FA6B_4B5A_83A0_1CF78E68E0A6_.wvu.PrintArea" localSheetId="24" hidden="1">'●農業行政費(2)○'!$A$1:$L$195</definedName>
    <definedName name="Z_6580A8AE_FA6B_4B5A_83A0_1CF78E68E0A6_.wvu.PrintArea" localSheetId="31" hidden="1">'●附表１（財政力補正係数）○'!$A$1:$AK$72</definedName>
    <definedName name="Z_6580A8AE_FA6B_4B5A_83A0_1CF78E68E0A6_.wvu.PrintArea" localSheetId="28" hidden="1">'●附表２（財政力係数）R4年度同意○'!$A$1:$AM$49</definedName>
    <definedName name="Z_6580A8AE_FA6B_4B5A_83A0_1CF78E68E0A6_.wvu.PrintArea" localSheetId="29" hidden="1">'●附表３（財政力指数）○'!$A$1:$AM$51</definedName>
    <definedName name="Z_6580A8AE_FA6B_4B5A_83A0_1CF78E68E0A6_.wvu.PrintArea" localSheetId="18" hidden="1">●保健衛生費○!$A$1:$L$622</definedName>
    <definedName name="Z_6580A8AE_FA6B_4B5A_83A0_1CF78E68E0A6_.wvu.PrintArea" localSheetId="25" hidden="1">●林野水産行政費○!$A$1:$L$68</definedName>
    <definedName name="Z_6580A8AE_FA6B_4B5A_83A0_1CF78E68E0A6_.wvu.PrintArea" localSheetId="2" hidden="1">基礎データ貼付用シート!$A$1:$I$2567</definedName>
    <definedName name="Z_6580A8AE_FA6B_4B5A_83A0_1CF78E68E0A6_.wvu.PrintArea" localSheetId="1" hidden="1">総括表!$A$1:$O$51</definedName>
    <definedName name="Z_6580A8AE_FA6B_4B5A_83A0_1CF78E68E0A6_.wvu.Rows" localSheetId="1" hidden="1">総括表!$38:$38</definedName>
    <definedName name="Z_6BA8A50B_56F5_4A82_A2F9_F3001B2C1B67_.wvu.FilterData" localSheetId="13" hidden="1">●その他の土木費○!$L$1:$L$2</definedName>
    <definedName name="Z_6BA8A50B_56F5_4A82_A2F9_F3001B2C1B67_.wvu.FilterData" localSheetId="34" hidden="1">'●補正（14以降）○'!$A$6:$K$71</definedName>
    <definedName name="Z_6BA8A50B_56F5_4A82_A2F9_F3001B2C1B67_.wvu.PrintArea" localSheetId="13" hidden="1">●その他の土木費○!$A$1:$K$469</definedName>
    <definedName name="Z_6BA8A50B_56F5_4A82_A2F9_F3001B2C1B67_.wvu.PrintArea" localSheetId="10" hidden="1">●下水道費○!$A$1:$K$308</definedName>
    <definedName name="Z_6BA8A50B_56F5_4A82_A2F9_F3001B2C1B67_.wvu.PrintArea" localSheetId="12" hidden="1">●下水道費２○!$A$1:$K$209</definedName>
    <definedName name="Z_6BA8A50B_56F5_4A82_A2F9_F3001B2C1B67_.wvu.PrintArea" localSheetId="11" hidden="1">●下水道費附表○!$A$1:$G$38</definedName>
    <definedName name="Z_6BA8A50B_56F5_4A82_A2F9_F3001B2C1B67_.wvu.PrintArea" localSheetId="32" hidden="1">●災害復旧費○!$A$1:$AN$46</definedName>
    <definedName name="Z_6BA8A50B_56F5_4A82_A2F9_F3001B2C1B67_.wvu.PrintArea" localSheetId="3" hidden="1">●財政力附表!$A$1:$AM$37</definedName>
    <definedName name="Z_6BA8A50B_56F5_4A82_A2F9_F3001B2C1B67_.wvu.PrintArea" localSheetId="8" hidden="1">●都市計画費!$A$1:$K$530</definedName>
    <definedName name="Z_6BA8A50B_56F5_4A82_A2F9_F3001B2C1B67_.wvu.PrintArea" localSheetId="5" hidden="1">●道路橋りょう費!$A$1:$K$241</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●林野水産行政費○!$A$1:$L$68</definedName>
    <definedName name="Z_6BA8A50B_56F5_4A82_A2F9_F3001B2C1B67_.wvu.Rows" localSheetId="1" hidden="1">総括表!#REF!</definedName>
    <definedName name="Z_7ECC69F7_CC97_4F9B_B486_7318BE064811_.wvu.FilterData" localSheetId="34" hidden="1">'●補正（14以降）○'!$A$6:$K$71</definedName>
    <definedName name="Z_7ECC69F7_CC97_4F9B_B486_7318BE064811_.wvu.PrintArea" localSheetId="10" hidden="1">●下水道費○!$A$1:$K$308</definedName>
    <definedName name="Z_7ECC69F7_CC97_4F9B_B486_7318BE064811_.wvu.PrintArea" localSheetId="12" hidden="1">●下水道費２○!$A$1:$K$209</definedName>
    <definedName name="Z_7ECC69F7_CC97_4F9B_B486_7318BE064811_.wvu.PrintArea" localSheetId="11" hidden="1">●下水道費附表○!$A$1:$G$38</definedName>
    <definedName name="Z_7ECC69F7_CC97_4F9B_B486_7318BE064811_.wvu.PrintArea" localSheetId="32"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●都市計画費!$A$1:$K$530</definedName>
    <definedName name="Z_7ECC69F7_CC97_4F9B_B486_7318BE064811_.wvu.PrintArea" localSheetId="5" hidden="1">●道路橋りょう費!$A$1:$K$241</definedName>
    <definedName name="Z_7ECC69F7_CC97_4F9B_B486_7318BE064811_.wvu.PrintArea" localSheetId="29" hidden="1">'●附表３（財政力指数）○'!$A$1:$AM$33</definedName>
    <definedName name="Z_7ECC69F7_CC97_4F9B_B486_7318BE064811_.wvu.PrintArea" localSheetId="18" hidden="1">●保健衛生費○!$A$1:$L$555</definedName>
    <definedName name="Z_7ECC69F7_CC97_4F9B_B486_7318BE064811_.wvu.PrintArea" localSheetId="25" hidden="1">●林野水産行政費○!$A$1:$L$68</definedName>
    <definedName name="Z_7ECC69F7_CC97_4F9B_B486_7318BE064811_.wvu.Rows" localSheetId="1"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37" hidden="1">●財源対策債○!$A$6:$BL$6</definedName>
    <definedName name="Z_7EEBD42C_6D62_4B33_B7C1_B904E6629538_.wvu.FilterData" localSheetId="34" hidden="1">'●補正（14以降）○'!$A$6:$BL$6</definedName>
    <definedName name="Z_7EEBD42C_6D62_4B33_B7C1_B904E6629538_.wvu.FilterData" localSheetId="39" hidden="1">●臨時財政対策○!$A$6:$BL$36</definedName>
    <definedName name="Z_7EEBD42C_6D62_4B33_B7C1_B904E6629538_.wvu.FilterData" localSheetId="2" hidden="1">基礎データ貼付用シート!$A$2:$C$2567</definedName>
    <definedName name="Z_7EEBD42C_6D62_4B33_B7C1_B904E6629538_.wvu.PrintArea" localSheetId="13" hidden="1">●その他の土木費○!$A$1:$K$491</definedName>
    <definedName name="Z_7EEBD42C_6D62_4B33_B7C1_B904E6629538_.wvu.PrintArea" localSheetId="10" hidden="1">●下水道費○!$A$1:$K$339</definedName>
    <definedName name="Z_7EEBD42C_6D62_4B33_B7C1_B904E6629538_.wvu.PrintArea" localSheetId="12" hidden="1">●下水道費２○!$A$1:$K$235</definedName>
    <definedName name="Z_7EEBD42C_6D62_4B33_B7C1_B904E6629538_.wvu.PrintArea" localSheetId="11" hidden="1">●下水道費附表○!$A$1:$G$35</definedName>
    <definedName name="Z_7EEBD42C_6D62_4B33_B7C1_B904E6629538_.wvu.PrintArea" localSheetId="9" hidden="1">●公園費○!$A$1:$L$20</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●財源対策債○!$A$1:$K$98</definedName>
    <definedName name="Z_7EEBD42C_6D62_4B33_B7C1_B904E6629538_.wvu.PrintArea" localSheetId="3" hidden="1">●財政力附表!$A$1:$AM$71</definedName>
    <definedName name="Z_7EEBD42C_6D62_4B33_B7C1_B904E6629538_.wvu.PrintArea" localSheetId="17" hidden="1">●社会福祉費○!$A$1:$K$110</definedName>
    <definedName name="Z_7EEBD42C_6D62_4B33_B7C1_B904E6629538_.wvu.PrintArea" localSheetId="14" hidden="1">●小学校費○!$A$1:$K$329</definedName>
    <definedName name="Z_7EEBD42C_6D62_4B33_B7C1_B904E6629538_.wvu.PrintArea" localSheetId="4" hidden="1">●消防費!$A$1:$K$45</definedName>
    <definedName name="Z_7EEBD42C_6D62_4B33_B7C1_B904E6629538_.wvu.PrintArea" localSheetId="22" hidden="1">○清掃費○!$A$1:$K$114</definedName>
    <definedName name="Z_7EEBD42C_6D62_4B33_B7C1_B904E6629538_.wvu.PrintArea" localSheetId="27" hidden="1">'●地域振興費（人口）その２○'!$A$1:$L$771</definedName>
    <definedName name="Z_7EEBD42C_6D62_4B33_B7C1_B904E6629538_.wvu.PrintArea" localSheetId="26" hidden="1">'●地域振興費・市（人口）その１○'!$A$1:$K$331</definedName>
    <definedName name="Z_7EEBD42C_6D62_4B33_B7C1_B904E6629538_.wvu.PrintArea" localSheetId="30" hidden="1">●地域振興費・面積!$A$1:$K$119</definedName>
    <definedName name="Z_7EEBD42C_6D62_4B33_B7C1_B904E6629538_.wvu.PrintArea" localSheetId="15" hidden="1">●中学校費○!$A$1:$K$345</definedName>
    <definedName name="Z_7EEBD42C_6D62_4B33_B7C1_B904E6629538_.wvu.PrintArea" localSheetId="20" hidden="1">●注○!$A$1:$J$34</definedName>
    <definedName name="Z_7EEBD42C_6D62_4B33_B7C1_B904E6629538_.wvu.PrintArea" localSheetId="8" hidden="1">●都市計画費!$A$1:$K$530</definedName>
    <definedName name="Z_7EEBD42C_6D62_4B33_B7C1_B904E6629538_.wvu.PrintArea" localSheetId="5" hidden="1">●道路橋りょう費!$A$1:$K$238</definedName>
    <definedName name="Z_7EEBD42C_6D62_4B33_B7C1_B904E6629538_.wvu.PrintArea" localSheetId="24" hidden="1">'●農業行政費(2)○'!$A$1:$L$195</definedName>
    <definedName name="Z_7EEBD42C_6D62_4B33_B7C1_B904E6629538_.wvu.PrintArea" localSheetId="31" hidden="1">'●附表１（財政力補正係数）○'!$A$1:$AK$72</definedName>
    <definedName name="Z_7EEBD42C_6D62_4B33_B7C1_B904E6629538_.wvu.PrintArea" localSheetId="28" hidden="1">'●附表２（財政力係数）R4年度同意○'!$A$1:$AM$49</definedName>
    <definedName name="Z_7EEBD42C_6D62_4B33_B7C1_B904E6629538_.wvu.PrintArea" localSheetId="29" hidden="1">'●附表３（財政力指数）○'!$A$1:$AM$51</definedName>
    <definedName name="Z_7EEBD42C_6D62_4B33_B7C1_B904E6629538_.wvu.PrintArea" localSheetId="18" hidden="1">●保健衛生費○!$A$1:$L$622</definedName>
    <definedName name="Z_7EEBD42C_6D62_4B33_B7C1_B904E6629538_.wvu.PrintArea" localSheetId="25" hidden="1">●林野水産行政費○!$A$1:$L$68</definedName>
    <definedName name="Z_7EEBD42C_6D62_4B33_B7C1_B904E6629538_.wvu.PrintArea" localSheetId="2" hidden="1">基礎データ貼付用シート!$A$1:$I$2567</definedName>
    <definedName name="Z_7EEBD42C_6D62_4B33_B7C1_B904E6629538_.wvu.PrintArea" localSheetId="1" hidden="1">総括表!$A$1:$O$51</definedName>
    <definedName name="Z_7EEBD42C_6D62_4B33_B7C1_B904E6629538_.wvu.Rows" localSheetId="1" hidden="1">総括表!$38:$38</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37" hidden="1">●財源対策債○!$A$6:$BL$6</definedName>
    <definedName name="Z_87FB8462_6403_4F20_8080_1AF11B55B90C_.wvu.FilterData" localSheetId="4" hidden="1">●消防費!$A$6:$U$42</definedName>
    <definedName name="Z_87FB8462_6403_4F20_8080_1AF11B55B90C_.wvu.FilterData" localSheetId="34" hidden="1">'●補正（14以降）○'!$A$51:$K$99</definedName>
    <definedName name="Z_87FB8462_6403_4F20_8080_1AF11B55B90C_.wvu.FilterData" localSheetId="39" hidden="1">●臨時財政対策○!$A$6:$K$48</definedName>
    <definedName name="Z_87FB8462_6403_4F20_8080_1AF11B55B90C_.wvu.FilterData" localSheetId="2" hidden="1">基礎データ貼付用シート!$A$2:$C$2580</definedName>
    <definedName name="Z_87FB8462_6403_4F20_8080_1AF11B55B90C_.wvu.PrintArea" localSheetId="13" hidden="1">●その他の土木費○!$A$1:$K$520</definedName>
    <definedName name="Z_87FB8462_6403_4F20_8080_1AF11B55B90C_.wvu.PrintArea" localSheetId="10" hidden="1">●下水道費○!$A$1:$K$353</definedName>
    <definedName name="Z_87FB8462_6403_4F20_8080_1AF11B55B90C_.wvu.PrintArea" localSheetId="12" hidden="1">●下水道費２○!$A$1:$K$288</definedName>
    <definedName name="Z_87FB8462_6403_4F20_8080_1AF11B55B90C_.wvu.PrintArea" localSheetId="11" hidden="1">●下水道費附表○!$A$1:$G$35</definedName>
    <definedName name="Z_87FB8462_6403_4F20_8080_1AF11B55B90C_.wvu.PrintArea" localSheetId="9" hidden="1">●公園費○!$A$1:$L$20</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2" hidden="1">●災害復旧費○!$A$1:$AN$52</definedName>
    <definedName name="Z_87FB8462_6403_4F20_8080_1AF11B55B90C_.wvu.PrintArea" localSheetId="37" hidden="1">●財源対策債○!$A$1:$K$122</definedName>
    <definedName name="Z_87FB8462_6403_4F20_8080_1AF11B55B90C_.wvu.PrintArea" localSheetId="3" hidden="1">●財政力附表!$A$1:$AM$97</definedName>
    <definedName name="Z_87FB8462_6403_4F20_8080_1AF11B55B90C_.wvu.PrintArea" localSheetId="17" hidden="1">●社会福祉費○!$A$1:$K$110</definedName>
    <definedName name="Z_87FB8462_6403_4F20_8080_1AF11B55B90C_.wvu.PrintArea" localSheetId="14" hidden="1">●小学校費○!$A$1:$K$329</definedName>
    <definedName name="Z_87FB8462_6403_4F20_8080_1AF11B55B90C_.wvu.PrintArea" localSheetId="4" hidden="1">●消防費!$A$1:$K$45</definedName>
    <definedName name="Z_87FB8462_6403_4F20_8080_1AF11B55B90C_.wvu.PrintArea" localSheetId="22" hidden="1">○清掃費○!$A$1:$K$114</definedName>
    <definedName name="Z_87FB8462_6403_4F20_8080_1AF11B55B90C_.wvu.PrintArea" localSheetId="27" hidden="1">'●地域振興費（人口）その２○'!$A$1:$L$771</definedName>
    <definedName name="Z_87FB8462_6403_4F20_8080_1AF11B55B90C_.wvu.PrintArea" localSheetId="26" hidden="1">'●地域振興費・市（人口）その１○'!$A$1:$K$331</definedName>
    <definedName name="Z_87FB8462_6403_4F20_8080_1AF11B55B90C_.wvu.PrintArea" localSheetId="30" hidden="1">●地域振興費・面積!$A$1:$K$119</definedName>
    <definedName name="Z_87FB8462_6403_4F20_8080_1AF11B55B90C_.wvu.PrintArea" localSheetId="15" hidden="1">●中学校費○!$A$1:$K$345</definedName>
    <definedName name="Z_87FB8462_6403_4F20_8080_1AF11B55B90C_.wvu.PrintArea" localSheetId="20" hidden="1">●注○!$A$1:$J$34</definedName>
    <definedName name="Z_87FB8462_6403_4F20_8080_1AF11B55B90C_.wvu.PrintArea" localSheetId="8" hidden="1">●都市計画費!$A$1:$K$530</definedName>
    <definedName name="Z_87FB8462_6403_4F20_8080_1AF11B55B90C_.wvu.PrintArea" localSheetId="5" hidden="1">●道路橋りょう費!$A$1:$K$238</definedName>
    <definedName name="Z_87FB8462_6403_4F20_8080_1AF11B55B90C_.wvu.PrintArea" localSheetId="24" hidden="1">'●農業行政費(2)○'!$A$1:$L$195</definedName>
    <definedName name="Z_87FB8462_6403_4F20_8080_1AF11B55B90C_.wvu.PrintArea" localSheetId="31" hidden="1">'●附表１（財政力補正係数）○'!$A$1:$AK$72</definedName>
    <definedName name="Z_87FB8462_6403_4F20_8080_1AF11B55B90C_.wvu.PrintArea" localSheetId="28" hidden="1">'●附表２（財政力係数）R4年度同意○'!$A$1:$AM$49</definedName>
    <definedName name="Z_87FB8462_6403_4F20_8080_1AF11B55B90C_.wvu.PrintArea" localSheetId="29" hidden="1">'●附表３（財政力指数）○'!$A$1:$AM$51</definedName>
    <definedName name="Z_87FB8462_6403_4F20_8080_1AF11B55B90C_.wvu.PrintArea" localSheetId="18" hidden="1">●保健衛生費○!$A$1:$L$622</definedName>
    <definedName name="Z_87FB8462_6403_4F20_8080_1AF11B55B90C_.wvu.PrintArea" localSheetId="25" hidden="1">●林野水産行政費○!$A$1:$L$68</definedName>
    <definedName name="Z_87FB8462_6403_4F20_8080_1AF11B55B90C_.wvu.PrintArea" localSheetId="2" hidden="1">基礎データ貼付用シート!$A$1:$I$2584</definedName>
    <definedName name="Z_87FB8462_6403_4F20_8080_1AF11B55B90C_.wvu.PrintArea" localSheetId="0" hidden="1">作業要領!$A$1:$AO$32</definedName>
    <definedName name="Z_87FB8462_6403_4F20_8080_1AF11B55B90C_.wvu.PrintArea" localSheetId="1" hidden="1">総括表!$A$1:$O$51</definedName>
    <definedName name="Z_87FB8462_6403_4F20_8080_1AF11B55B90C_.wvu.Rows" localSheetId="1"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37" hidden="1">●財源対策債○!$A$6:$BL$6</definedName>
    <definedName name="Z_994C6250_FA50_4C22_9B36_67FD48252EA7_.wvu.FilterData" localSheetId="34" hidden="1">'●補正（14以降）○'!$A$6:$BL$6</definedName>
    <definedName name="Z_994C6250_FA50_4C22_9B36_67FD48252EA7_.wvu.FilterData" localSheetId="39" hidden="1">●臨時財政対策○!$A$6:$BL$36</definedName>
    <definedName name="Z_994C6250_FA50_4C22_9B36_67FD48252EA7_.wvu.FilterData" localSheetId="2" hidden="1">基礎データ貼付用シート!$A$2:$C$2567</definedName>
    <definedName name="Z_994C6250_FA50_4C22_9B36_67FD48252EA7_.wvu.PrintArea" localSheetId="13" hidden="1">●その他の土木費○!$A$1:$K$491</definedName>
    <definedName name="Z_994C6250_FA50_4C22_9B36_67FD48252EA7_.wvu.PrintArea" localSheetId="10" hidden="1">●下水道費○!$A$1:$K$339</definedName>
    <definedName name="Z_994C6250_FA50_4C22_9B36_67FD48252EA7_.wvu.PrintArea" localSheetId="12" hidden="1">●下水道費２○!$A$1:$K$235</definedName>
    <definedName name="Z_994C6250_FA50_4C22_9B36_67FD48252EA7_.wvu.PrintArea" localSheetId="11" hidden="1">●下水道費附表○!$A$1:$G$35</definedName>
    <definedName name="Z_994C6250_FA50_4C22_9B36_67FD48252EA7_.wvu.PrintArea" localSheetId="9" hidden="1">●公園費○!$A$1:$L$20</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●財源対策債○!$A$1:$K$98</definedName>
    <definedName name="Z_994C6250_FA50_4C22_9B36_67FD48252EA7_.wvu.PrintArea" localSheetId="3" hidden="1">●財政力附表!$A$1:$AM$71</definedName>
    <definedName name="Z_994C6250_FA50_4C22_9B36_67FD48252EA7_.wvu.PrintArea" localSheetId="17" hidden="1">●社会福祉費○!$A$1:$K$110</definedName>
    <definedName name="Z_994C6250_FA50_4C22_9B36_67FD48252EA7_.wvu.PrintArea" localSheetId="14" hidden="1">●小学校費○!$A$1:$K$329</definedName>
    <definedName name="Z_994C6250_FA50_4C22_9B36_67FD48252EA7_.wvu.PrintArea" localSheetId="4" hidden="1">●消防費!$A$1:$K$45</definedName>
    <definedName name="Z_994C6250_FA50_4C22_9B36_67FD48252EA7_.wvu.PrintArea" localSheetId="22" hidden="1">○清掃費○!$A$1:$K$114</definedName>
    <definedName name="Z_994C6250_FA50_4C22_9B36_67FD48252EA7_.wvu.PrintArea" localSheetId="27" hidden="1">'●地域振興費（人口）その２○'!$A$1:$L$771</definedName>
    <definedName name="Z_994C6250_FA50_4C22_9B36_67FD48252EA7_.wvu.PrintArea" localSheetId="26" hidden="1">'●地域振興費・市（人口）その１○'!$A$1:$K$331</definedName>
    <definedName name="Z_994C6250_FA50_4C22_9B36_67FD48252EA7_.wvu.PrintArea" localSheetId="30" hidden="1">●地域振興費・面積!$A$1:$K$119</definedName>
    <definedName name="Z_994C6250_FA50_4C22_9B36_67FD48252EA7_.wvu.PrintArea" localSheetId="15" hidden="1">●中学校費○!$A$1:$K$345</definedName>
    <definedName name="Z_994C6250_FA50_4C22_9B36_67FD48252EA7_.wvu.PrintArea" localSheetId="20" hidden="1">●注○!$A$1:$J$34</definedName>
    <definedName name="Z_994C6250_FA50_4C22_9B36_67FD48252EA7_.wvu.PrintArea" localSheetId="8" hidden="1">●都市計画費!$A$1:$K$530</definedName>
    <definedName name="Z_994C6250_FA50_4C22_9B36_67FD48252EA7_.wvu.PrintArea" localSheetId="5" hidden="1">●道路橋りょう費!$A$1:$K$238</definedName>
    <definedName name="Z_994C6250_FA50_4C22_9B36_67FD48252EA7_.wvu.PrintArea" localSheetId="23" hidden="1">'●農業行政費(1)○'!$A$1:$M$105</definedName>
    <definedName name="Z_994C6250_FA50_4C22_9B36_67FD48252EA7_.wvu.PrintArea" localSheetId="24" hidden="1">'●農業行政費(2)○'!$A$1:$L$195</definedName>
    <definedName name="Z_994C6250_FA50_4C22_9B36_67FD48252EA7_.wvu.PrintArea" localSheetId="31" hidden="1">'●附表１（財政力補正係数）○'!$A$1:$AK$72</definedName>
    <definedName name="Z_994C6250_FA50_4C22_9B36_67FD48252EA7_.wvu.PrintArea" localSheetId="28" hidden="1">'●附表２（財政力係数）R4年度同意○'!$A$1:$AM$49</definedName>
    <definedName name="Z_994C6250_FA50_4C22_9B36_67FD48252EA7_.wvu.PrintArea" localSheetId="29" hidden="1">'●附表３（財政力指数）○'!$A$1:$AM$51</definedName>
    <definedName name="Z_994C6250_FA50_4C22_9B36_67FD48252EA7_.wvu.PrintArea" localSheetId="18" hidden="1">●保健衛生費○!$A$1:$L$622</definedName>
    <definedName name="Z_994C6250_FA50_4C22_9B36_67FD48252EA7_.wvu.PrintArea" localSheetId="25" hidden="1">●林野水産行政費○!$A$1:$L$68</definedName>
    <definedName name="Z_994C6250_FA50_4C22_9B36_67FD48252EA7_.wvu.PrintArea" localSheetId="2" hidden="1">基礎データ貼付用シート!$A$1:$I$2567</definedName>
    <definedName name="Z_994C6250_FA50_4C22_9B36_67FD48252EA7_.wvu.PrintArea" localSheetId="1" hidden="1">総括表!$A$1:$O$51</definedName>
    <definedName name="Z_994C6250_FA50_4C22_9B36_67FD48252EA7_.wvu.Rows" localSheetId="1" hidden="1">総括表!$38:$38</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37" hidden="1">●財源対策債○!$A$6:$BL$6</definedName>
    <definedName name="Z_A0BA9017_E5F3_4B91_9F5C_F0F36F625BCB_.wvu.FilterData" localSheetId="4" hidden="1">●消防費!$A$6:$U$42</definedName>
    <definedName name="Z_A0BA9017_E5F3_4B91_9F5C_F0F36F625BCB_.wvu.FilterData" localSheetId="34" hidden="1">'●補正（14以降）○'!$A$6:$BL$6</definedName>
    <definedName name="Z_A0BA9017_E5F3_4B91_9F5C_F0F36F625BCB_.wvu.FilterData" localSheetId="39" hidden="1">●臨時財政対策○!$A$6:$BL$36</definedName>
    <definedName name="Z_A0BA9017_E5F3_4B91_9F5C_F0F36F625BCB_.wvu.FilterData" localSheetId="2" hidden="1">基礎データ貼付用シート!$A$2:$C$2567</definedName>
    <definedName name="Z_A0BA9017_E5F3_4B91_9F5C_F0F36F625BCB_.wvu.PrintArea" localSheetId="13" hidden="1">●その他の土木費○!$A$1:$K$520</definedName>
    <definedName name="Z_A0BA9017_E5F3_4B91_9F5C_F0F36F625BCB_.wvu.PrintArea" localSheetId="10" hidden="1">●下水道費○!$A$1:$K$339</definedName>
    <definedName name="Z_A0BA9017_E5F3_4B91_9F5C_F0F36F625BCB_.wvu.PrintArea" localSheetId="12" hidden="1">●下水道費２○!$A$1:$K$288</definedName>
    <definedName name="Z_A0BA9017_E5F3_4B91_9F5C_F0F36F625BCB_.wvu.PrintArea" localSheetId="11" hidden="1">●下水道費附表○!$A$1:$G$35</definedName>
    <definedName name="Z_A0BA9017_E5F3_4B91_9F5C_F0F36F625BCB_.wvu.PrintArea" localSheetId="9" hidden="1">●公園費○!$A$1:$L$20</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2" hidden="1">●災害復旧費○!$A$1:$AN$52</definedName>
    <definedName name="Z_A0BA9017_E5F3_4B91_9F5C_F0F36F625BCB_.wvu.PrintArea" localSheetId="37" hidden="1">●財源対策債○!$A$1:$K$122</definedName>
    <definedName name="Z_A0BA9017_E5F3_4B91_9F5C_F0F36F625BCB_.wvu.PrintArea" localSheetId="3" hidden="1">●財政力附表!$A$1:$AM$97</definedName>
    <definedName name="Z_A0BA9017_E5F3_4B91_9F5C_F0F36F625BCB_.wvu.PrintArea" localSheetId="17" hidden="1">●社会福祉費○!$A$1:$K$110</definedName>
    <definedName name="Z_A0BA9017_E5F3_4B91_9F5C_F0F36F625BCB_.wvu.PrintArea" localSheetId="14" hidden="1">●小学校費○!$A$1:$K$329</definedName>
    <definedName name="Z_A0BA9017_E5F3_4B91_9F5C_F0F36F625BCB_.wvu.PrintArea" localSheetId="4" hidden="1">●消防費!$A$1:$K$45</definedName>
    <definedName name="Z_A0BA9017_E5F3_4B91_9F5C_F0F36F625BCB_.wvu.PrintArea" localSheetId="22" hidden="1">○清掃費○!$A$1:$K$114</definedName>
    <definedName name="Z_A0BA9017_E5F3_4B91_9F5C_F0F36F625BCB_.wvu.PrintArea" localSheetId="27" hidden="1">'●地域振興費（人口）その２○'!$A$1:$L$771</definedName>
    <definedName name="Z_A0BA9017_E5F3_4B91_9F5C_F0F36F625BCB_.wvu.PrintArea" localSheetId="26" hidden="1">'●地域振興費・市（人口）その１○'!$A$1:$K$331</definedName>
    <definedName name="Z_A0BA9017_E5F3_4B91_9F5C_F0F36F625BCB_.wvu.PrintArea" localSheetId="30" hidden="1">●地域振興費・面積!$A$1:$K$119</definedName>
    <definedName name="Z_A0BA9017_E5F3_4B91_9F5C_F0F36F625BCB_.wvu.PrintArea" localSheetId="15" hidden="1">●中学校費○!$A$1:$K$345</definedName>
    <definedName name="Z_A0BA9017_E5F3_4B91_9F5C_F0F36F625BCB_.wvu.PrintArea" localSheetId="20" hidden="1">●注○!$A$1:$J$34</definedName>
    <definedName name="Z_A0BA9017_E5F3_4B91_9F5C_F0F36F625BCB_.wvu.PrintArea" localSheetId="8" hidden="1">●都市計画費!$A$1:$K$530</definedName>
    <definedName name="Z_A0BA9017_E5F3_4B91_9F5C_F0F36F625BCB_.wvu.PrintArea" localSheetId="5" hidden="1">●道路橋りょう費!$A$1:$K$238</definedName>
    <definedName name="Z_A0BA9017_E5F3_4B91_9F5C_F0F36F625BCB_.wvu.PrintArea" localSheetId="24" hidden="1">'●農業行政費(2)○'!$A$1:$L$195</definedName>
    <definedName name="Z_A0BA9017_E5F3_4B91_9F5C_F0F36F625BCB_.wvu.PrintArea" localSheetId="31" hidden="1">'●附表１（財政力補正係数）○'!$A$1:$AK$72</definedName>
    <definedName name="Z_A0BA9017_E5F3_4B91_9F5C_F0F36F625BCB_.wvu.PrintArea" localSheetId="28" hidden="1">'●附表２（財政力係数）R4年度同意○'!$A$1:$AM$49</definedName>
    <definedName name="Z_A0BA9017_E5F3_4B91_9F5C_F0F36F625BCB_.wvu.PrintArea" localSheetId="29" hidden="1">'●附表３（財政力指数）○'!$A$1:$AM$51</definedName>
    <definedName name="Z_A0BA9017_E5F3_4B91_9F5C_F0F36F625BCB_.wvu.PrintArea" localSheetId="18" hidden="1">●保健衛生費○!$A$1:$L$622</definedName>
    <definedName name="Z_A0BA9017_E5F3_4B91_9F5C_F0F36F625BCB_.wvu.PrintArea" localSheetId="25" hidden="1">●林野水産行政費○!$A$1:$L$68</definedName>
    <definedName name="Z_A0BA9017_E5F3_4B91_9F5C_F0F36F625BCB_.wvu.PrintArea" localSheetId="2" hidden="1">基礎データ貼付用シート!$A$1:$I$2584</definedName>
    <definedName name="Z_A0BA9017_E5F3_4B91_9F5C_F0F36F625BCB_.wvu.PrintArea" localSheetId="0" hidden="1">作業要領!$A$1:$AO$32</definedName>
    <definedName name="Z_A0BA9017_E5F3_4B91_9F5C_F0F36F625BCB_.wvu.PrintArea" localSheetId="1" hidden="1">総括表!$A$1:$O$51</definedName>
    <definedName name="Z_A0BA9017_E5F3_4B91_9F5C_F0F36F625BCB_.wvu.Rows" localSheetId="1" hidden="1">総括表!$38:$38</definedName>
    <definedName name="Z_A5A20B3D_D424_4261_8AB6_D1F1115C976B_.wvu.FilterData" localSheetId="34" hidden="1">'●補正（14以降）○'!$A$6:$K$71</definedName>
    <definedName name="Z_A5A20B3D_D424_4261_8AB6_D1F1115C976B_.wvu.PrintArea" localSheetId="10" hidden="1">●下水道費○!$A$1:$K$308</definedName>
    <definedName name="Z_A5A20B3D_D424_4261_8AB6_D1F1115C976B_.wvu.PrintArea" localSheetId="12" hidden="1">●下水道費２○!$A$1:$K$209</definedName>
    <definedName name="Z_A5A20B3D_D424_4261_8AB6_D1F1115C976B_.wvu.PrintArea" localSheetId="11" hidden="1">●下水道費附表○!$A$1:$G$38</definedName>
    <definedName name="Z_A5A20B3D_D424_4261_8AB6_D1F1115C976B_.wvu.PrintArea" localSheetId="32"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●道路橋りょう費!$A$1:$K$241</definedName>
    <definedName name="Z_A5A20B3D_D424_4261_8AB6_D1F1115C976B_.wvu.PrintArea" localSheetId="29" hidden="1">'●附表３（財政力指数）○'!$A$1:$AM$33</definedName>
    <definedName name="Z_A5A20B3D_D424_4261_8AB6_D1F1115C976B_.wvu.PrintArea" localSheetId="18" hidden="1">●保健衛生費○!$A$1:$L$555</definedName>
    <definedName name="Z_A5A20B3D_D424_4261_8AB6_D1F1115C976B_.wvu.PrintArea" localSheetId="25" hidden="1">●林野水産行政費○!$A$1:$L$68</definedName>
    <definedName name="Z_A5A20B3D_D424_4261_8AB6_D1F1115C976B_.wvu.Rows" localSheetId="1" hidden="1">総括表!#REF!</definedName>
    <definedName name="Z_B277AE7E_1032_4305_910D_1C8A935181B3_.wvu.FilterData" localSheetId="34" hidden="1">'●補正（14以降）○'!$A$6:$K$71</definedName>
    <definedName name="Z_B277AE7E_1032_4305_910D_1C8A935181B3_.wvu.PrintArea" localSheetId="10" hidden="1">●下水道費○!$A$1:$K$308</definedName>
    <definedName name="Z_B277AE7E_1032_4305_910D_1C8A935181B3_.wvu.PrintArea" localSheetId="12" hidden="1">●下水道費２○!$A$1:$K$209</definedName>
    <definedName name="Z_B277AE7E_1032_4305_910D_1C8A935181B3_.wvu.PrintArea" localSheetId="11" hidden="1">●下水道費附表○!$A$1:$G$38</definedName>
    <definedName name="Z_B277AE7E_1032_4305_910D_1C8A935181B3_.wvu.PrintArea" localSheetId="32"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●道路橋りょう費!$A$1:$K$241</definedName>
    <definedName name="Z_B277AE7E_1032_4305_910D_1C8A935181B3_.wvu.PrintArea" localSheetId="29" hidden="1">'●附表３（財政力指数）○'!$A$1:$AM$33</definedName>
    <definedName name="Z_B277AE7E_1032_4305_910D_1C8A935181B3_.wvu.PrintArea" localSheetId="18" hidden="1">●保健衛生費○!$A$1:$L$555</definedName>
    <definedName name="Z_B277AE7E_1032_4305_910D_1C8A935181B3_.wvu.PrintArea" localSheetId="25" hidden="1">●林野水産行政費○!$A$1:$L$68</definedName>
    <definedName name="Z_B277AE7E_1032_4305_910D_1C8A935181B3_.wvu.Rows" localSheetId="1"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37" hidden="1">●財源対策債○!$A$6:$BL$6</definedName>
    <definedName name="Z_B71A276C_C16D_4248_B875_8414D93978D3_.wvu.FilterData" localSheetId="34" hidden="1">'●補正（14以降）○'!$A$6:$BL$6</definedName>
    <definedName name="Z_B71A276C_C16D_4248_B875_8414D93978D3_.wvu.FilterData" localSheetId="39" hidden="1">●臨時財政対策○!$A$6:$BL$36</definedName>
    <definedName name="Z_B71A276C_C16D_4248_B875_8414D93978D3_.wvu.FilterData" localSheetId="2" hidden="1">基礎データ貼付用シート!$A$2:$C$2567</definedName>
    <definedName name="Z_B71A276C_C16D_4248_B875_8414D93978D3_.wvu.PrintArea" localSheetId="13" hidden="1">●その他の土木費○!$A$1:$K$491</definedName>
    <definedName name="Z_B71A276C_C16D_4248_B875_8414D93978D3_.wvu.PrintArea" localSheetId="10" hidden="1">●下水道費○!$A$1:$K$339</definedName>
    <definedName name="Z_B71A276C_C16D_4248_B875_8414D93978D3_.wvu.PrintArea" localSheetId="12" hidden="1">●下水道費２○!$A$1:$K$235</definedName>
    <definedName name="Z_B71A276C_C16D_4248_B875_8414D93978D3_.wvu.PrintArea" localSheetId="11" hidden="1">●下水道費附表○!$A$1:$G$35</definedName>
    <definedName name="Z_B71A276C_C16D_4248_B875_8414D93978D3_.wvu.PrintArea" localSheetId="9" hidden="1">●公園費○!$A$1:$L$20</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●財源対策債○!$A$1:$K$98</definedName>
    <definedName name="Z_B71A276C_C16D_4248_B875_8414D93978D3_.wvu.PrintArea" localSheetId="3" hidden="1">●財政力附表!$A$1:$AM$71</definedName>
    <definedName name="Z_B71A276C_C16D_4248_B875_8414D93978D3_.wvu.PrintArea" localSheetId="17" hidden="1">●社会福祉費○!$A$1:$K$110</definedName>
    <definedName name="Z_B71A276C_C16D_4248_B875_8414D93978D3_.wvu.PrintArea" localSheetId="14" hidden="1">●小学校費○!$A$1:$K$329</definedName>
    <definedName name="Z_B71A276C_C16D_4248_B875_8414D93978D3_.wvu.PrintArea" localSheetId="4" hidden="1">●消防費!$A$1:$K$45</definedName>
    <definedName name="Z_B71A276C_C16D_4248_B875_8414D93978D3_.wvu.PrintArea" localSheetId="22" hidden="1">○清掃費○!$A$1:$K$114</definedName>
    <definedName name="Z_B71A276C_C16D_4248_B875_8414D93978D3_.wvu.PrintArea" localSheetId="27" hidden="1">'●地域振興費（人口）その２○'!$A$1:$L$771</definedName>
    <definedName name="Z_B71A276C_C16D_4248_B875_8414D93978D3_.wvu.PrintArea" localSheetId="26" hidden="1">'●地域振興費・市（人口）その１○'!$A$1:$K$331</definedName>
    <definedName name="Z_B71A276C_C16D_4248_B875_8414D93978D3_.wvu.PrintArea" localSheetId="30" hidden="1">●地域振興費・面積!$A$1:$K$119</definedName>
    <definedName name="Z_B71A276C_C16D_4248_B875_8414D93978D3_.wvu.PrintArea" localSheetId="15" hidden="1">●中学校費○!$A$1:$K$345</definedName>
    <definedName name="Z_B71A276C_C16D_4248_B875_8414D93978D3_.wvu.PrintArea" localSheetId="20" hidden="1">●注○!$A$1:$J$34</definedName>
    <definedName name="Z_B71A276C_C16D_4248_B875_8414D93978D3_.wvu.PrintArea" localSheetId="8" hidden="1">●都市計画費!$A$1:$K$530</definedName>
    <definedName name="Z_B71A276C_C16D_4248_B875_8414D93978D3_.wvu.PrintArea" localSheetId="5" hidden="1">●道路橋りょう費!$A$1:$K$238</definedName>
    <definedName name="Z_B71A276C_C16D_4248_B875_8414D93978D3_.wvu.PrintArea" localSheetId="24" hidden="1">'●農業行政費(2)○'!$A$1:$L$195</definedName>
    <definedName name="Z_B71A276C_C16D_4248_B875_8414D93978D3_.wvu.PrintArea" localSheetId="31" hidden="1">'●附表１（財政力補正係数）○'!$A$1:$AK$72</definedName>
    <definedName name="Z_B71A276C_C16D_4248_B875_8414D93978D3_.wvu.PrintArea" localSheetId="28" hidden="1">'●附表２（財政力係数）R4年度同意○'!$A$1:$AM$49</definedName>
    <definedName name="Z_B71A276C_C16D_4248_B875_8414D93978D3_.wvu.PrintArea" localSheetId="29" hidden="1">'●附表３（財政力指数）○'!$A$1:$AM$51</definedName>
    <definedName name="Z_B71A276C_C16D_4248_B875_8414D93978D3_.wvu.PrintArea" localSheetId="18" hidden="1">●保健衛生費○!$A$1:$L$622</definedName>
    <definedName name="Z_B71A276C_C16D_4248_B875_8414D93978D3_.wvu.PrintArea" localSheetId="25" hidden="1">●林野水産行政費○!$A$1:$L$68</definedName>
    <definedName name="Z_B71A276C_C16D_4248_B875_8414D93978D3_.wvu.PrintArea" localSheetId="2" hidden="1">基礎データ貼付用シート!$A$1:$I$2567</definedName>
    <definedName name="Z_B71A276C_C16D_4248_B875_8414D93978D3_.wvu.PrintArea" localSheetId="1" hidden="1">総括表!$A$1:$O$51</definedName>
    <definedName name="Z_B71A276C_C16D_4248_B875_8414D93978D3_.wvu.Rows" localSheetId="1" hidden="1">総括表!$38:$38</definedName>
    <definedName name="Z_BF35C5C6_A3C6_42F7_8627_51C970A332A1_.wvu.FilterData" localSheetId="34" hidden="1">'●補正（14以降）○'!$A$6:$K$71</definedName>
    <definedName name="Z_BF35C5C6_A3C6_42F7_8627_51C970A332A1_.wvu.PrintArea" localSheetId="10" hidden="1">●下水道費○!$A$1:$K$308</definedName>
    <definedName name="Z_BF35C5C6_A3C6_42F7_8627_51C970A332A1_.wvu.PrintArea" localSheetId="12" hidden="1">●下水道費２○!$A$1:$K$209</definedName>
    <definedName name="Z_BF35C5C6_A3C6_42F7_8627_51C970A332A1_.wvu.PrintArea" localSheetId="11" hidden="1">●下水道費附表○!$A$1:$G$38</definedName>
    <definedName name="Z_BF35C5C6_A3C6_42F7_8627_51C970A332A1_.wvu.PrintArea" localSheetId="32" hidden="1">●災害復旧費○!$A$1:$AN$46</definedName>
    <definedName name="Z_BF35C5C6_A3C6_42F7_8627_51C970A332A1_.wvu.PrintArea" localSheetId="3" hidden="1">●財政力附表!$A$1:$AM$37</definedName>
    <definedName name="Z_BF35C5C6_A3C6_42F7_8627_51C970A332A1_.wvu.PrintArea" localSheetId="8" hidden="1">●都市計画費!$A$1:$K$530</definedName>
    <definedName name="Z_BF35C5C6_A3C6_42F7_8627_51C970A332A1_.wvu.PrintArea" localSheetId="5" hidden="1">●道路橋りょう費!$A$1:$K$241</definedName>
    <definedName name="Z_BF35C5C6_A3C6_42F7_8627_51C970A332A1_.wvu.PrintArea" localSheetId="29" hidden="1">'●附表３（財政力指数）○'!$A$1:$AM$33</definedName>
    <definedName name="Z_BF35C5C6_A3C6_42F7_8627_51C970A332A1_.wvu.PrintArea" localSheetId="25" hidden="1">●林野水産行政費○!$A$1:$L$68</definedName>
    <definedName name="Z_BF35C5C6_A3C6_42F7_8627_51C970A332A1_.wvu.Rows" localSheetId="1" hidden="1">総括表!#REF!</definedName>
    <definedName name="Z_C21E437E_A9AE_4D92_B0B3_1AE7931C1507_.wvu.FilterData" localSheetId="34" hidden="1">'●補正（14以降）○'!$A$6:$K$71</definedName>
    <definedName name="Z_C21E437E_A9AE_4D92_B0B3_1AE7931C1507_.wvu.PrintArea" localSheetId="10" hidden="1">●下水道費○!$A$1:$K$308</definedName>
    <definedName name="Z_C21E437E_A9AE_4D92_B0B3_1AE7931C1507_.wvu.PrintArea" localSheetId="12" hidden="1">●下水道費２○!$A$1:$K$209</definedName>
    <definedName name="Z_C21E437E_A9AE_4D92_B0B3_1AE7931C1507_.wvu.PrintArea" localSheetId="11" hidden="1">●下水道費附表○!$A$1:$G$38</definedName>
    <definedName name="Z_C21E437E_A9AE_4D92_B0B3_1AE7931C1507_.wvu.PrintArea" localSheetId="32"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●道路橋りょう費!$A$1:$K$241</definedName>
    <definedName name="Z_C21E437E_A9AE_4D92_B0B3_1AE7931C1507_.wvu.PrintArea" localSheetId="29" hidden="1">'●附表３（財政力指数）○'!$A$1:$AM$33</definedName>
    <definedName name="Z_C21E437E_A9AE_4D92_B0B3_1AE7931C1507_.wvu.PrintArea" localSheetId="18" hidden="1">●保健衛生費○!$A$1:$L$555</definedName>
    <definedName name="Z_C21E437E_A9AE_4D92_B0B3_1AE7931C1507_.wvu.PrintArea" localSheetId="25" hidden="1">●林野水産行政費○!$A$1:$L$68</definedName>
    <definedName name="Z_C21E437E_A9AE_4D92_B0B3_1AE7931C1507_.wvu.Rows" localSheetId="1" hidden="1">総括表!#REF!</definedName>
    <definedName name="Z_C30AA9B7_41F3_42AD_9B8E_7396EE9C2375_.wvu.FilterData" localSheetId="34" hidden="1">'●補正（14以降）○'!$A$6:$K$71</definedName>
    <definedName name="Z_C30AA9B7_41F3_42AD_9B8E_7396EE9C2375_.wvu.PrintArea" localSheetId="10" hidden="1">●下水道費○!$A$1:$K$308</definedName>
    <definedName name="Z_C30AA9B7_41F3_42AD_9B8E_7396EE9C2375_.wvu.PrintArea" localSheetId="12" hidden="1">●下水道費２○!$A$1:$K$209</definedName>
    <definedName name="Z_C30AA9B7_41F3_42AD_9B8E_7396EE9C2375_.wvu.PrintArea" localSheetId="11" hidden="1">●下水道費附表○!$A$1:$G$38</definedName>
    <definedName name="Z_C30AA9B7_41F3_42AD_9B8E_7396EE9C2375_.wvu.PrintArea" localSheetId="32"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●道路橋りょう費!$A$1:$K$241</definedName>
    <definedName name="Z_C30AA9B7_41F3_42AD_9B8E_7396EE9C2375_.wvu.PrintArea" localSheetId="29" hidden="1">'●附表３（財政力指数）○'!$A$1:$AM$33</definedName>
    <definedName name="Z_C30AA9B7_41F3_42AD_9B8E_7396EE9C2375_.wvu.PrintArea" localSheetId="18" hidden="1">●保健衛生費○!$A$1:$L$555</definedName>
    <definedName name="Z_C30AA9B7_41F3_42AD_9B8E_7396EE9C2375_.wvu.PrintArea" localSheetId="25" hidden="1">●林野水産行政費○!$A$1:$L$68</definedName>
    <definedName name="Z_C30AA9B7_41F3_42AD_9B8E_7396EE9C2375_.wvu.Rows" localSheetId="1"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37" hidden="1">●財源対策債○!$A$6:$BL$6</definedName>
    <definedName name="Z_C8B40DBF_EDE0_406A_8960_74B2A681CE9F_.wvu.FilterData" localSheetId="4" hidden="1">●消防費!$A$6:$U$42</definedName>
    <definedName name="Z_C8B40DBF_EDE0_406A_8960_74B2A681CE9F_.wvu.FilterData" localSheetId="34" hidden="1">'●補正（14以降）○'!$A$6:$BL$6</definedName>
    <definedName name="Z_C8B40DBF_EDE0_406A_8960_74B2A681CE9F_.wvu.FilterData" localSheetId="39" hidden="1">●臨時財政対策○!$A$6:$BL$36</definedName>
    <definedName name="Z_C8B40DBF_EDE0_406A_8960_74B2A681CE9F_.wvu.FilterData" localSheetId="2" hidden="1">基礎データ貼付用シート!$A$2:$C$2567</definedName>
    <definedName name="Z_C8B40DBF_EDE0_406A_8960_74B2A681CE9F_.wvu.PrintArea" localSheetId="13" hidden="1">●その他の土木費○!$A$1:$K$520</definedName>
    <definedName name="Z_C8B40DBF_EDE0_406A_8960_74B2A681CE9F_.wvu.PrintArea" localSheetId="10" hidden="1">●下水道費○!$A$1:$K$339</definedName>
    <definedName name="Z_C8B40DBF_EDE0_406A_8960_74B2A681CE9F_.wvu.PrintArea" localSheetId="12" hidden="1">●下水道費２○!$A$1:$K$288</definedName>
    <definedName name="Z_C8B40DBF_EDE0_406A_8960_74B2A681CE9F_.wvu.PrintArea" localSheetId="11" hidden="1">●下水道費附表○!$A$1:$G$35</definedName>
    <definedName name="Z_C8B40DBF_EDE0_406A_8960_74B2A681CE9F_.wvu.PrintArea" localSheetId="9" hidden="1">●公園費○!$A$1:$L$20</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2" hidden="1">●災害復旧費○!$A$1:$AN$52</definedName>
    <definedName name="Z_C8B40DBF_EDE0_406A_8960_74B2A681CE9F_.wvu.PrintArea" localSheetId="37" hidden="1">●財源対策債○!$A$1:$K$122</definedName>
    <definedName name="Z_C8B40DBF_EDE0_406A_8960_74B2A681CE9F_.wvu.PrintArea" localSheetId="3" hidden="1">●財政力附表!$A$1:$AM$97</definedName>
    <definedName name="Z_C8B40DBF_EDE0_406A_8960_74B2A681CE9F_.wvu.PrintArea" localSheetId="17" hidden="1">●社会福祉費○!$A$1:$K$110</definedName>
    <definedName name="Z_C8B40DBF_EDE0_406A_8960_74B2A681CE9F_.wvu.PrintArea" localSheetId="14" hidden="1">●小学校費○!$A$1:$K$329</definedName>
    <definedName name="Z_C8B40DBF_EDE0_406A_8960_74B2A681CE9F_.wvu.PrintArea" localSheetId="4" hidden="1">●消防費!$A$1:$K$45</definedName>
    <definedName name="Z_C8B40DBF_EDE0_406A_8960_74B2A681CE9F_.wvu.PrintArea" localSheetId="22" hidden="1">○清掃費○!$A$1:$K$114</definedName>
    <definedName name="Z_C8B40DBF_EDE0_406A_8960_74B2A681CE9F_.wvu.PrintArea" localSheetId="27" hidden="1">'●地域振興費（人口）その２○'!$A$1:$L$771</definedName>
    <definedName name="Z_C8B40DBF_EDE0_406A_8960_74B2A681CE9F_.wvu.PrintArea" localSheetId="26" hidden="1">'●地域振興費・市（人口）その１○'!$A$1:$K$331</definedName>
    <definedName name="Z_C8B40DBF_EDE0_406A_8960_74B2A681CE9F_.wvu.PrintArea" localSheetId="30" hidden="1">●地域振興費・面積!$A$1:$K$119</definedName>
    <definedName name="Z_C8B40DBF_EDE0_406A_8960_74B2A681CE9F_.wvu.PrintArea" localSheetId="15" hidden="1">●中学校費○!$A$1:$K$345</definedName>
    <definedName name="Z_C8B40DBF_EDE0_406A_8960_74B2A681CE9F_.wvu.PrintArea" localSheetId="20" hidden="1">●注○!$A$1:$J$34</definedName>
    <definedName name="Z_C8B40DBF_EDE0_406A_8960_74B2A681CE9F_.wvu.PrintArea" localSheetId="8" hidden="1">●都市計画費!$A$1:$K$530</definedName>
    <definedName name="Z_C8B40DBF_EDE0_406A_8960_74B2A681CE9F_.wvu.PrintArea" localSheetId="5" hidden="1">●道路橋りょう費!$A$1:$K$238</definedName>
    <definedName name="Z_C8B40DBF_EDE0_406A_8960_74B2A681CE9F_.wvu.PrintArea" localSheetId="24" hidden="1">'●農業行政費(2)○'!$A$1:$L$195</definedName>
    <definedName name="Z_C8B40DBF_EDE0_406A_8960_74B2A681CE9F_.wvu.PrintArea" localSheetId="31" hidden="1">'●附表１（財政力補正係数）○'!$A$1:$AK$72</definedName>
    <definedName name="Z_C8B40DBF_EDE0_406A_8960_74B2A681CE9F_.wvu.PrintArea" localSheetId="28" hidden="1">'●附表２（財政力係数）R4年度同意○'!$A$1:$AM$49</definedName>
    <definedName name="Z_C8B40DBF_EDE0_406A_8960_74B2A681CE9F_.wvu.PrintArea" localSheetId="29" hidden="1">'●附表３（財政力指数）○'!$A$1:$AM$51</definedName>
    <definedName name="Z_C8B40DBF_EDE0_406A_8960_74B2A681CE9F_.wvu.PrintArea" localSheetId="18" hidden="1">●保健衛生費○!$A$1:$L$622</definedName>
    <definedName name="Z_C8B40DBF_EDE0_406A_8960_74B2A681CE9F_.wvu.PrintArea" localSheetId="25" hidden="1">●林野水産行政費○!$A$1:$L$68</definedName>
    <definedName name="Z_C8B40DBF_EDE0_406A_8960_74B2A681CE9F_.wvu.PrintArea" localSheetId="2" hidden="1">基礎データ貼付用シート!$A$1:$I$2584</definedName>
    <definedName name="Z_C8B40DBF_EDE0_406A_8960_74B2A681CE9F_.wvu.PrintArea" localSheetId="0" hidden="1">作業要領!$A$1:$AO$32</definedName>
    <definedName name="Z_C8B40DBF_EDE0_406A_8960_74B2A681CE9F_.wvu.PrintArea" localSheetId="1" hidden="1">総括表!$A$1:$O$51</definedName>
    <definedName name="Z_C8B40DBF_EDE0_406A_8960_74B2A681CE9F_.wvu.Rows" localSheetId="1" hidden="1">総括表!$38:$38</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37" hidden="1">●財源対策債○!$A$6:$BL$6</definedName>
    <definedName name="Z_C992E83C_24A9_4447_9C08_4F6D58B78F8B_.wvu.FilterData" localSheetId="34" hidden="1">'●補正（14以降）○'!$A$6:$BL$6</definedName>
    <definedName name="Z_C992E83C_24A9_4447_9C08_4F6D58B78F8B_.wvu.FilterData" localSheetId="39" hidden="1">●臨時財政対策○!$A$6:$BL$36</definedName>
    <definedName name="Z_C992E83C_24A9_4447_9C08_4F6D58B78F8B_.wvu.FilterData" localSheetId="2" hidden="1">基礎データ貼付用シート!$A$2:$C$2567</definedName>
    <definedName name="Z_C992E83C_24A9_4447_9C08_4F6D58B78F8B_.wvu.PrintArea" localSheetId="13" hidden="1">●その他の土木費○!$A$1:$K$491</definedName>
    <definedName name="Z_C992E83C_24A9_4447_9C08_4F6D58B78F8B_.wvu.PrintArea" localSheetId="10" hidden="1">●下水道費○!$A$1:$K$339</definedName>
    <definedName name="Z_C992E83C_24A9_4447_9C08_4F6D58B78F8B_.wvu.PrintArea" localSheetId="12" hidden="1">●下水道費２○!$A$1:$K$235</definedName>
    <definedName name="Z_C992E83C_24A9_4447_9C08_4F6D58B78F8B_.wvu.PrintArea" localSheetId="11" hidden="1">●下水道費附表○!$A$1:$G$35</definedName>
    <definedName name="Z_C992E83C_24A9_4447_9C08_4F6D58B78F8B_.wvu.PrintArea" localSheetId="9" hidden="1">●公園費○!$A$1:$L$20</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●財源対策債○!$A$1:$K$98</definedName>
    <definedName name="Z_C992E83C_24A9_4447_9C08_4F6D58B78F8B_.wvu.PrintArea" localSheetId="3" hidden="1">●財政力附表!$A$1:$AM$71</definedName>
    <definedName name="Z_C992E83C_24A9_4447_9C08_4F6D58B78F8B_.wvu.PrintArea" localSheetId="17" hidden="1">●社会福祉費○!$A$1:$K$110</definedName>
    <definedName name="Z_C992E83C_24A9_4447_9C08_4F6D58B78F8B_.wvu.PrintArea" localSheetId="14" hidden="1">●小学校費○!$A$1:$K$329</definedName>
    <definedName name="Z_C992E83C_24A9_4447_9C08_4F6D58B78F8B_.wvu.PrintArea" localSheetId="4" hidden="1">●消防費!$A$1:$K$45</definedName>
    <definedName name="Z_C992E83C_24A9_4447_9C08_4F6D58B78F8B_.wvu.PrintArea" localSheetId="22" hidden="1">○清掃費○!$A$1:$K$114</definedName>
    <definedName name="Z_C992E83C_24A9_4447_9C08_4F6D58B78F8B_.wvu.PrintArea" localSheetId="27" hidden="1">'●地域振興費（人口）その２○'!$A$1:$L$771</definedName>
    <definedName name="Z_C992E83C_24A9_4447_9C08_4F6D58B78F8B_.wvu.PrintArea" localSheetId="26" hidden="1">'●地域振興費・市（人口）その１○'!$A$1:$K$331</definedName>
    <definedName name="Z_C992E83C_24A9_4447_9C08_4F6D58B78F8B_.wvu.PrintArea" localSheetId="30" hidden="1">●地域振興費・面積!$A$1:$K$119</definedName>
    <definedName name="Z_C992E83C_24A9_4447_9C08_4F6D58B78F8B_.wvu.PrintArea" localSheetId="15" hidden="1">●中学校費○!$A$1:$K$345</definedName>
    <definedName name="Z_C992E83C_24A9_4447_9C08_4F6D58B78F8B_.wvu.PrintArea" localSheetId="20" hidden="1">●注○!$A$1:$J$34</definedName>
    <definedName name="Z_C992E83C_24A9_4447_9C08_4F6D58B78F8B_.wvu.PrintArea" localSheetId="8" hidden="1">●都市計画費!$A$1:$K$530</definedName>
    <definedName name="Z_C992E83C_24A9_4447_9C08_4F6D58B78F8B_.wvu.PrintArea" localSheetId="5" hidden="1">●道路橋りょう費!$A$1:$K$238</definedName>
    <definedName name="Z_C992E83C_24A9_4447_9C08_4F6D58B78F8B_.wvu.PrintArea" localSheetId="24" hidden="1">'●農業行政費(2)○'!$A$1:$L$195</definedName>
    <definedName name="Z_C992E83C_24A9_4447_9C08_4F6D58B78F8B_.wvu.PrintArea" localSheetId="31" hidden="1">'●附表１（財政力補正係数）○'!$A$1:$AK$72</definedName>
    <definedName name="Z_C992E83C_24A9_4447_9C08_4F6D58B78F8B_.wvu.PrintArea" localSheetId="28" hidden="1">'●附表２（財政力係数）R4年度同意○'!$A$1:$AM$49</definedName>
    <definedName name="Z_C992E83C_24A9_4447_9C08_4F6D58B78F8B_.wvu.PrintArea" localSheetId="29" hidden="1">'●附表３（財政力指数）○'!$A$1:$AM$51</definedName>
    <definedName name="Z_C992E83C_24A9_4447_9C08_4F6D58B78F8B_.wvu.PrintArea" localSheetId="18" hidden="1">●保健衛生費○!$A$1:$L$622</definedName>
    <definedName name="Z_C992E83C_24A9_4447_9C08_4F6D58B78F8B_.wvu.PrintArea" localSheetId="25" hidden="1">●林野水産行政費○!$A$1:$L$68</definedName>
    <definedName name="Z_C992E83C_24A9_4447_9C08_4F6D58B78F8B_.wvu.PrintArea" localSheetId="2" hidden="1">基礎データ貼付用シート!$A$1:$I$2567</definedName>
    <definedName name="Z_C992E83C_24A9_4447_9C08_4F6D58B78F8B_.wvu.PrintArea" localSheetId="1" hidden="1">総括表!$A$1:$O$51</definedName>
    <definedName name="Z_C992E83C_24A9_4447_9C08_4F6D58B78F8B_.wvu.Rows" localSheetId="1" hidden="1">総括表!$38:$38</definedName>
    <definedName name="Z_EC46CD94_62E4_4462_A1B3_5E8509EFFCDA_.wvu.FilterData" localSheetId="13" hidden="1">●その他の土木費○!$L$1:$L$2</definedName>
    <definedName name="Z_EC46CD94_62E4_4462_A1B3_5E8509EFFCDA_.wvu.FilterData" localSheetId="34" hidden="1">'●補正（14以降）○'!$A$6:$K$71</definedName>
    <definedName name="Z_EC46CD94_62E4_4462_A1B3_5E8509EFFCDA_.wvu.PrintArea" localSheetId="13" hidden="1">●その他の土木費○!$A$1:$K$469</definedName>
    <definedName name="Z_EC46CD94_62E4_4462_A1B3_5E8509EFFCDA_.wvu.PrintArea" localSheetId="10" hidden="1">●下水道費○!$A$1:$K$308</definedName>
    <definedName name="Z_EC46CD94_62E4_4462_A1B3_5E8509EFFCDA_.wvu.PrintArea" localSheetId="12" hidden="1">●下水道費２○!$A$1:$K$209</definedName>
    <definedName name="Z_EC46CD94_62E4_4462_A1B3_5E8509EFFCDA_.wvu.PrintArea" localSheetId="11" hidden="1">●下水道費附表○!$A$1:$G$38</definedName>
    <definedName name="Z_EC46CD94_62E4_4462_A1B3_5E8509EFFCDA_.wvu.PrintArea" localSheetId="32" hidden="1">●災害復旧費○!$A$1:$AN$46</definedName>
    <definedName name="Z_EC46CD94_62E4_4462_A1B3_5E8509EFFCDA_.wvu.PrintArea" localSheetId="3" hidden="1">●財政力附表!$A$1:$AM$37</definedName>
    <definedName name="Z_EC46CD94_62E4_4462_A1B3_5E8509EFFCDA_.wvu.PrintArea" localSheetId="8" hidden="1">●都市計画費!$A$1:$K$530</definedName>
    <definedName name="Z_EC46CD94_62E4_4462_A1B3_5E8509EFFCDA_.wvu.PrintArea" localSheetId="5" hidden="1">●道路橋りょう費!$A$1:$K$241</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●林野水産行政費○!$A$1:$L$68</definedName>
    <definedName name="Z_EC46CD94_62E4_4462_A1B3_5E8509EFFCDA_.wvu.Rows" localSheetId="1"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37" hidden="1">●財源対策債○!$A$6:$BL$6</definedName>
    <definedName name="Z_EE5E2BC8_B1EB_4466_BA38_D89D5EC0095B_.wvu.FilterData" localSheetId="34" hidden="1">'●補正（14以降）○'!$A$6:$BL$6</definedName>
    <definedName name="Z_EE5E2BC8_B1EB_4466_BA38_D89D5EC0095B_.wvu.FilterData" localSheetId="39" hidden="1">●臨時財政対策○!$A$6:$BL$36</definedName>
    <definedName name="Z_EE5E2BC8_B1EB_4466_BA38_D89D5EC0095B_.wvu.FilterData" localSheetId="2" hidden="1">基礎データ貼付用シート!$A$2:$C$2567</definedName>
    <definedName name="Z_EE5E2BC8_B1EB_4466_BA38_D89D5EC0095B_.wvu.PrintArea" localSheetId="13" hidden="1">●その他の土木費○!$A$1:$K$491</definedName>
    <definedName name="Z_EE5E2BC8_B1EB_4466_BA38_D89D5EC0095B_.wvu.PrintArea" localSheetId="10" hidden="1">●下水道費○!$A$1:$K$339</definedName>
    <definedName name="Z_EE5E2BC8_B1EB_4466_BA38_D89D5EC0095B_.wvu.PrintArea" localSheetId="12" hidden="1">●下水道費２○!$A$1:$K$235</definedName>
    <definedName name="Z_EE5E2BC8_B1EB_4466_BA38_D89D5EC0095B_.wvu.PrintArea" localSheetId="11" hidden="1">●下水道費附表○!$A$1:$G$35</definedName>
    <definedName name="Z_EE5E2BC8_B1EB_4466_BA38_D89D5EC0095B_.wvu.PrintArea" localSheetId="9" hidden="1">●公園費○!$A$1:$L$20</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●財源対策債○!$A$1:$K$98</definedName>
    <definedName name="Z_EE5E2BC8_B1EB_4466_BA38_D89D5EC0095B_.wvu.PrintArea" localSheetId="3" hidden="1">●財政力附表!$A$1:$AM$71</definedName>
    <definedName name="Z_EE5E2BC8_B1EB_4466_BA38_D89D5EC0095B_.wvu.PrintArea" localSheetId="17" hidden="1">●社会福祉費○!$A$1:$K$110</definedName>
    <definedName name="Z_EE5E2BC8_B1EB_4466_BA38_D89D5EC0095B_.wvu.PrintArea" localSheetId="14" hidden="1">●小学校費○!$A$1:$K$329</definedName>
    <definedName name="Z_EE5E2BC8_B1EB_4466_BA38_D89D5EC0095B_.wvu.PrintArea" localSheetId="4" hidden="1">●消防費!$A$1:$K$45</definedName>
    <definedName name="Z_EE5E2BC8_B1EB_4466_BA38_D89D5EC0095B_.wvu.PrintArea" localSheetId="22" hidden="1">○清掃費○!$A$1:$K$114</definedName>
    <definedName name="Z_EE5E2BC8_B1EB_4466_BA38_D89D5EC0095B_.wvu.PrintArea" localSheetId="27" hidden="1">'●地域振興費（人口）その２○'!$A$1:$L$771</definedName>
    <definedName name="Z_EE5E2BC8_B1EB_4466_BA38_D89D5EC0095B_.wvu.PrintArea" localSheetId="26" hidden="1">'●地域振興費・市（人口）その１○'!$A$1:$K$331</definedName>
    <definedName name="Z_EE5E2BC8_B1EB_4466_BA38_D89D5EC0095B_.wvu.PrintArea" localSheetId="30" hidden="1">●地域振興費・面積!$A$1:$K$119</definedName>
    <definedName name="Z_EE5E2BC8_B1EB_4466_BA38_D89D5EC0095B_.wvu.PrintArea" localSheetId="15" hidden="1">●中学校費○!$A$1:$K$345</definedName>
    <definedName name="Z_EE5E2BC8_B1EB_4466_BA38_D89D5EC0095B_.wvu.PrintArea" localSheetId="20" hidden="1">●注○!$A$1:$J$34</definedName>
    <definedName name="Z_EE5E2BC8_B1EB_4466_BA38_D89D5EC0095B_.wvu.PrintArea" localSheetId="8" hidden="1">●都市計画費!$A$1:$K$530</definedName>
    <definedName name="Z_EE5E2BC8_B1EB_4466_BA38_D89D5EC0095B_.wvu.PrintArea" localSheetId="5" hidden="1">●道路橋りょう費!$A$1:$K$238</definedName>
    <definedName name="Z_EE5E2BC8_B1EB_4466_BA38_D89D5EC0095B_.wvu.PrintArea" localSheetId="24" hidden="1">'●農業行政費(2)○'!$A$1:$L$195</definedName>
    <definedName name="Z_EE5E2BC8_B1EB_4466_BA38_D89D5EC0095B_.wvu.PrintArea" localSheetId="31" hidden="1">'●附表１（財政力補正係数）○'!$A$1:$AK$72</definedName>
    <definedName name="Z_EE5E2BC8_B1EB_4466_BA38_D89D5EC0095B_.wvu.PrintArea" localSheetId="28" hidden="1">'●附表２（財政力係数）R4年度同意○'!$A$1:$AM$49</definedName>
    <definedName name="Z_EE5E2BC8_B1EB_4466_BA38_D89D5EC0095B_.wvu.PrintArea" localSheetId="29" hidden="1">'●附表３（財政力指数）○'!$A$1:$AM$51</definedName>
    <definedName name="Z_EE5E2BC8_B1EB_4466_BA38_D89D5EC0095B_.wvu.PrintArea" localSheetId="18" hidden="1">●保健衛生費○!$A$1:$L$622</definedName>
    <definedName name="Z_EE5E2BC8_B1EB_4466_BA38_D89D5EC0095B_.wvu.PrintArea" localSheetId="25" hidden="1">●林野水産行政費○!$A$1:$L$68</definedName>
    <definedName name="Z_EE5E2BC8_B1EB_4466_BA38_D89D5EC0095B_.wvu.PrintArea" localSheetId="2" hidden="1">基礎データ貼付用シート!$A$1:$I$2567</definedName>
    <definedName name="Z_EE5E2BC8_B1EB_4466_BA38_D89D5EC0095B_.wvu.PrintArea" localSheetId="1" hidden="1">総括表!$A$1:$O$51</definedName>
    <definedName name="Z_EE5E2BC8_B1EB_4466_BA38_D89D5EC0095B_.wvu.Rows" localSheetId="1" hidden="1">総括表!$38:$38</definedName>
    <definedName name="Z_F99C1ACD_12A1_4398_A75C_0C6FF506F0BD_.wvu.PrintArea" localSheetId="20" hidden="1">●注○!$A$1:$I$34</definedName>
    <definedName name="Z_F99C1ACD_12A1_4398_A75C_0C6FF506F0BD_.wvu.PrintArea" localSheetId="18" hidden="1">●保健衛生費○!$A$1:$L$555</definedName>
    <definedName name="Z_FBEF397E_501A_47F5_85D4_EA7AA699BA70_.wvu.FilterData" localSheetId="4" hidden="1">●消防費!$A$6:$U$42</definedName>
    <definedName name="Z_FBEF397E_501A_47F5_85D4_EA7AA699BA70_.wvu.PrintArea" localSheetId="4" hidden="1">●消防費!$A$1:$K$45</definedName>
    <definedName name="Z_FBEF397E_501A_47F5_85D4_EA7AA699BA70_.wvu.PrintArea" localSheetId="25" hidden="1">●林野水産行政費○!$A$1:$L$68</definedName>
    <definedName name="一枚目" localSheetId="28">'●附表２（財政力係数）R4年度同意○'!#REF!</definedName>
    <definedName name="三枚目" localSheetId="41">'[1]その３（旧〃その土）'!#REF!</definedName>
    <definedName name="三枚目" localSheetId="28">'●附表２（財政力係数）R4年度同意○'!$B$2:$AL$4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'●附表２（財政力係数）R4年度同意○'!#REF!</definedName>
    <definedName name="二枚名" localSheetId="29">'[1]その３（旧〃その土）'!#REF!</definedName>
    <definedName name="二枚名">'[1]その３（旧〃その土）'!#REF!</definedName>
  </definedNames>
  <calcPr calcId="191029"/>
  <customWorkbookViews>
    <customWorkbookView name="冨澤　尚史(009673) - 個人用ビュー" guid="{A0BA9017-E5F3-4B91-9F5C-F0F36F625BCB}" mergeInterval="0" personalView="1" xWindow="217" yWindow="15" windowWidth="1440" windowHeight="724" tabRatio="862" activeSheetId="5"/>
    <customWorkbookView name="須永　卓弥(016060) - 個人用ビュー" guid="{C8B40DBF-EDE0-406A-8960-74B2A681CE9F}" mergeInterval="0" personalView="1" xWindow="960" windowWidth="960" windowHeight="1020" tabRatio="862" activeSheetId="15"/>
    <customWorkbookView name="山内　雄太(015187) - 個人用ビュー" guid="{7EEBD42C-6D62-4B33-B7C1-B904E6629538}" mergeInterval="0" personalView="1" maximized="1" xWindow="-8" yWindow="-8" windowWidth="1862" windowHeight="1096" tabRatio="844" activeSheetId="19"/>
    <customWorkbookView name="谷地元　健斗(911710) - 個人用ビュー" guid="{3C9FE015-CE13-4E3B-ACAB-8D7E22E34744}" mergeInterval="0" personalView="1" maximized="1" xWindow="-11" yWindow="-11" windowWidth="1942" windowHeight="1042" tabRatio="844" activeSheetId="31"/>
    <customWorkbookView name="黒田　祐介(012457) - 個人用ビュー" guid="{C992E83C-24A9-4447-9C08-4F6D58B78F8B}" mergeInterval="0" personalView="1" maximized="1" xWindow="-11" yWindow="-11" windowWidth="1942" windowHeight="1042" tabRatio="935" activeSheetId="6"/>
    <customWorkbookView name="横山　悠太(911242) - 個人用ビュー" guid="{589CC1DC-63E7-447D-98B0-3ACFA594E418}" mergeInterval="0" personalView="1" xWindow="960" windowWidth="960" windowHeight="1030" tabRatio="935" activeSheetId="2"/>
    <customWorkbookView name="905544 - 個人用ビュー" guid="{6BA8A50B-56F5-4A82-A2F9-F3001B2C1B67}" mergeInterval="0" personalView="1" maximized="1" xWindow="1" yWindow="1" windowWidth="1396" windowHeight="862" tabRatio="885" activeSheetId="12"/>
    <customWorkbookView name="905543 - 個人用ビュー" guid="{3440C0F6-9CA9-4EA5-9903-1F2301F788AC}" mergeInterval="0" personalView="1" maximized="1" xWindow="1" yWindow="1" windowWidth="1396" windowHeight="811" tabRatio="885" activeSheetId="3"/>
    <customWorkbookView name="008417 - 個人用ビュー" guid="{A5A20B3D-D424-4261-8AB6-D1F1115C976B}" mergeInterval="0" personalView="1" maximized="1" xWindow="1" yWindow="1" windowWidth="1396" windowHeight="833" tabRatio="885" activeSheetId="3"/>
    <customWorkbookView name="kijimatakeyuki - 個人用ビュー" guid="{60164960-A02C-4B81-A042-4F7F421EC2AD}" mergeInterval="0" personalView="1" maximized="1" xWindow="1" yWindow="1" windowWidth="1396" windowHeight="824" tabRatio="885" activeSheetId="17" showComments="commIndAndComment"/>
    <customWorkbookView name="和田克彦 - 個人用ビュー" guid="{C21E437E-A9AE-4D92-B0B3-1AE7931C1507}" mergeInterval="0" personalView="1" maximized="1" xWindow="1" yWindow="1" windowWidth="1042" windowHeight="530" tabRatio="885" activeSheetId="15"/>
    <customWorkbookView name="009231 - 個人用ビュー" guid="{B277AE7E-1032-4305-910D-1C8A935181B3}" mergeInterval="0" personalView="1" maximized="1" xWindow="1" yWindow="1" windowWidth="1396" windowHeight="828" tabRatio="885" activeSheetId="18"/>
    <customWorkbookView name="010347 - 個人用ビュー" guid="{C30AA9B7-41F3-42AD-9B8E-7396EE9C2375}" mergeInterval="0" personalView="1" maximized="1" xWindow="1" yWindow="1" windowWidth="1396" windowHeight="824" tabRatio="885" activeSheetId="22"/>
    <customWorkbookView name="007169 - 個人用ビュー" guid="{1947FFE7-8D82-4F09-9510-9A27BB54E34B}" mergeInterval="0" personalView="1" maximized="1" xWindow="1" yWindow="1" windowWidth="1396" windowHeight="824" tabRatio="885" activeSheetId="3"/>
    <customWorkbookView name="010937 - 個人用ビュー" guid="{7ECC69F7-CC97-4F9B-B486-7318BE064811}" mergeInterval="0" personalView="1" maximized="1" xWindow="1" yWindow="1" windowWidth="1396" windowHeight="824" tabRatio="885" activeSheetId="3"/>
    <customWorkbookView name="906013 - 個人用ビュー" guid="{BF35C5C6-A3C6-42F7-8627-51C970A332A1}" mergeInterval="0" personalView="1" maximized="1" xWindow="1" yWindow="1" windowWidth="1396" windowHeight="824" tabRatio="885" activeSheetId="26"/>
    <customWorkbookView name="交付税課 - 個人用ビュー" guid="{EC46CD94-62E4-4462-A1B3-5E8509EFFCDA}" mergeInterval="0" personalView="1" maximized="1" xWindow="1" yWindow="1" windowWidth="1436" windowHeight="632" tabRatio="885" activeSheetId="3"/>
    <customWorkbookView name="佐々木　泉(911412) - 個人用ビュー" guid="{994C6250-FA50-4C22-9B36-67FD48252EA7}" mergeInterval="0" personalView="1" maximized="1" xWindow="-11" yWindow="-11" windowWidth="1942" windowHeight="1042" tabRatio="935" activeSheetId="11"/>
    <customWorkbookView name="斉勝　大知(015188) - 個人用ビュー" guid="{4501AAA6-52C2-4DE0-8371-DF05BC835EB0}" mergeInterval="0" personalView="1" maximized="1" xWindow="-8" yWindow="-8" windowWidth="1936" windowHeight="1176" tabRatio="935" activeSheetId="16"/>
    <customWorkbookView name="高添　幸博(911709) - 個人用ビュー" guid="{60A3B263-4602-4F01-9F3F-2B992FCD2F0D}" mergeInterval="0" personalView="1" maximized="1" xWindow="-11" yWindow="-11" windowWidth="1942" windowHeight="1042" tabRatio="935" activeSheetId="9"/>
    <customWorkbookView name="鈴木　洋平(911441) - 個人用ビュー" guid="{EE5E2BC8-B1EB-4466-BA38-D89D5EC0095B}" mergeInterval="0" personalView="1" maximized="1" xWindow="-9" yWindow="-9" windowWidth="1938" windowHeight="1048" tabRatio="935" activeSheetId="2"/>
    <customWorkbookView name="千々松　裕治(013713) - 個人用ビュー" guid="{B71A276C-C16D-4248-B875-8414D93978D3}" mergeInterval="0" personalView="1" maximized="1" xWindow="-9" yWindow="-9" windowWidth="1860" windowHeight="1098" tabRatio="935" activeSheetId="23"/>
    <customWorkbookView name="佐藤　龍馬(015160) - 個人用ビュー" guid="{0B613FCD-ABCC-41BB-9177-F54C998CD9E2}" mergeInterval="0" personalView="1" maximized="1" xWindow="-8" yWindow="-8" windowWidth="1936" windowHeight="1056" tabRatio="935" activeSheetId="7"/>
    <customWorkbookView name="谷　悠一郎(015695) - 個人用ビュー" guid="{33BE930D-9EAB-4AFB-BDCD-43112CB50749}" mergeInterval="0" personalView="1" maximized="1" xWindow="-9" yWindow="-9" windowWidth="1938" windowHeight="1048" tabRatio="935" activeSheetId="22" showComments="commIndAndComment"/>
    <customWorkbookView name="島田　悠介(013765) - 個人用ビュー" guid="{6580A8AE-FA6B-4B5A-83A0-1CF78E68E0A6}" mergeInterval="0" personalView="1" xWindow="160" yWindow="56" windowWidth="1145" windowHeight="1024" tabRatio="844" activeSheetId="2"/>
    <customWorkbookView name="廣邊　健太郎(014400) - 個人用ビュー" guid="{44914D11-FA26-4FFB-9D64-353FA38F5634}" mergeInterval="0" personalView="1" maximized="1" xWindow="56" yWindow="-8" windowWidth="1872" windowHeight="1096" tabRatio="862" activeSheetId="26"/>
    <customWorkbookView name="高尾　昇平(015196) - 個人用ビュー" guid="{3DDC5261-2F80-4A3C-AB53-F803DE8B7615}" mergeInterval="0" personalView="1" maximized="1" xWindow="-8" yWindow="-8" windowWidth="1936" windowHeight="1056" tabRatio="862" activeSheetId="2"/>
    <customWorkbookView name="八木　聡(016520) - 個人用ビュー" guid="{3B4A68D1-1B68-46E4-B8BF-4F65CEA2EB4B}" mergeInterval="0" personalView="1" maximized="1" xWindow="-11" yWindow="-11" windowWidth="1942" windowHeight="1042" tabRatio="862" activeSheetId="22" showComments="commIndAndComment"/>
    <customWorkbookView name="佐々木　俊輔 - 個人用ビュー" guid="{87FB8462-6403-4F20-8080-1AF11B55B90C}" mergeInterval="0" personalView="1" maximized="1" xWindow="-1928" yWindow="-118" windowWidth="1936" windowHeight="1176" tabRatio="862" activeSheetId="13"/>
    <customWorkbookView name="堀田　大介 - 個人用ビュー" guid="{1F81339A-CB4E-4CB3-ABCA-C25ADEC8B9AC}" mergeInterval="0" personalView="1" maximized="1" xWindow="-11" yWindow="-11" windowWidth="1942" windowHeight="1042" tabRatio="862" activeSheetId="2"/>
    <customWorkbookView name="池田　幸優(014700) - 個人用ビュー" guid="{0FF53720-42B0-4B1A-A491-0089CDA29CCF}" mergeInterval="0" personalView="1" maximized="1" xWindow="1912" yWindow="-8" windowWidth="1936" windowHeight="1056" tabRatio="862" activeSheetId="19"/>
  </customWorkbookViews>
</workbook>
</file>

<file path=xl/calcChain.xml><?xml version="1.0" encoding="utf-8"?>
<calcChain xmlns="http://schemas.openxmlformats.org/spreadsheetml/2006/main">
  <c r="J83" i="16" l="1"/>
  <c r="J616" i="28" l="1"/>
  <c r="F84" i="16" l="1"/>
  <c r="F83" i="16"/>
  <c r="K617" i="19" l="1"/>
  <c r="K607" i="19"/>
  <c r="K597" i="19"/>
  <c r="K587" i="19"/>
  <c r="J270" i="13" l="1"/>
  <c r="J453" i="9"/>
  <c r="J427" i="9"/>
  <c r="I12" i="30" l="1"/>
  <c r="I11" i="30"/>
  <c r="I9" i="30"/>
  <c r="I8" i="30"/>
  <c r="I6" i="30"/>
  <c r="I5" i="30"/>
  <c r="F460" i="14" l="1"/>
  <c r="F459" i="14"/>
  <c r="F458" i="14"/>
  <c r="F418" i="14"/>
  <c r="F417" i="14"/>
  <c r="F416" i="14"/>
  <c r="F211" i="14"/>
  <c r="F210" i="14"/>
  <c r="F195" i="14"/>
  <c r="F194" i="14"/>
  <c r="F193" i="14"/>
  <c r="F179" i="14"/>
  <c r="F178" i="14"/>
  <c r="F177" i="14"/>
  <c r="F138" i="14"/>
  <c r="F137" i="14"/>
  <c r="F136" i="14"/>
  <c r="F117" i="14"/>
  <c r="F116" i="14"/>
  <c r="F149" i="25" l="1"/>
  <c r="F147" i="25"/>
  <c r="F145" i="25"/>
  <c r="F124" i="25" l="1"/>
  <c r="F122" i="25"/>
  <c r="F120" i="25"/>
  <c r="F614" i="19" l="1"/>
  <c r="K614" i="19" s="1"/>
  <c r="F613" i="19"/>
  <c r="K613" i="19" s="1"/>
  <c r="F604" i="19"/>
  <c r="K604" i="19" s="1"/>
  <c r="F603" i="19"/>
  <c r="K603" i="19" s="1"/>
  <c r="F594" i="19"/>
  <c r="K594" i="19" s="1"/>
  <c r="F593" i="19"/>
  <c r="K593" i="19" s="1"/>
  <c r="F584" i="19"/>
  <c r="K584" i="19" s="1"/>
  <c r="F583" i="19"/>
  <c r="K583" i="19" s="1"/>
  <c r="K615" i="19" l="1"/>
  <c r="F617" i="19" s="1"/>
  <c r="K605" i="19"/>
  <c r="F607" i="19" s="1"/>
  <c r="K595" i="19"/>
  <c r="F597" i="19" s="1"/>
  <c r="K585" i="19"/>
  <c r="F587" i="19" s="1"/>
  <c r="F281" i="13" l="1"/>
  <c r="J281" i="13" s="1"/>
  <c r="F280" i="13"/>
  <c r="J280" i="13" s="1"/>
  <c r="J282" i="13" l="1"/>
  <c r="F284" i="13" s="1"/>
  <c r="F7" i="39" l="1"/>
  <c r="F8" i="39"/>
  <c r="F9" i="39"/>
  <c r="F7" i="36"/>
  <c r="F316" i="16" l="1"/>
  <c r="F315" i="16"/>
  <c r="F278" i="16"/>
  <c r="F277" i="16"/>
  <c r="F236" i="16"/>
  <c r="F235" i="16"/>
  <c r="F234" i="16"/>
  <c r="F233" i="16"/>
  <c r="F232" i="16"/>
  <c r="F231" i="16"/>
  <c r="F230" i="16"/>
  <c r="F229" i="16"/>
  <c r="F228" i="16"/>
  <c r="F227" i="16"/>
  <c r="F226" i="16"/>
  <c r="F225" i="16"/>
  <c r="F299" i="15"/>
  <c r="F300" i="15"/>
  <c r="F262" i="15"/>
  <c r="F261" i="15"/>
  <c r="F220" i="15"/>
  <c r="F219" i="15"/>
  <c r="F218" i="15"/>
  <c r="F217" i="15"/>
  <c r="F216" i="15"/>
  <c r="F215" i="15"/>
  <c r="F214" i="15"/>
  <c r="F213" i="15"/>
  <c r="F212" i="15"/>
  <c r="F211" i="15"/>
  <c r="F210" i="15"/>
  <c r="F209" i="15"/>
  <c r="F448" i="14" l="1"/>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396" i="14"/>
  <c r="F395" i="14"/>
  <c r="F394" i="14"/>
  <c r="F393" i="14"/>
  <c r="F361" i="14"/>
  <c r="F360" i="14"/>
  <c r="F359" i="14"/>
  <c r="F358" i="14"/>
  <c r="F357" i="14"/>
  <c r="F356" i="14"/>
  <c r="F355" i="14"/>
  <c r="F354" i="14"/>
  <c r="F353" i="14"/>
  <c r="F352" i="14"/>
  <c r="F351" i="14"/>
  <c r="F350" i="14"/>
  <c r="F201" i="14"/>
  <c r="F200" i="14"/>
  <c r="F199" i="14"/>
  <c r="F198" i="14"/>
  <c r="F197" i="14"/>
  <c r="F196" i="14"/>
  <c r="F185" i="14"/>
  <c r="F184" i="14"/>
  <c r="F183" i="14"/>
  <c r="F182" i="14"/>
  <c r="F181" i="14"/>
  <c r="F180" i="14"/>
  <c r="G119" i="19" l="1"/>
  <c r="G118" i="19"/>
  <c r="G68" i="19"/>
  <c r="G67" i="19"/>
  <c r="G66" i="19"/>
  <c r="G65" i="19"/>
  <c r="J15" i="34" l="1"/>
  <c r="F110" i="25"/>
  <c r="F109" i="25"/>
  <c r="J109" i="23"/>
  <c r="L422" i="19"/>
  <c r="J370" i="9" l="1"/>
  <c r="J81" i="9"/>
  <c r="J283" i="28" l="1"/>
  <c r="J284" i="28"/>
  <c r="J285" i="28"/>
  <c r="J282" i="28"/>
  <c r="F280" i="28"/>
  <c r="F40" i="22" l="1"/>
  <c r="J40" i="22" s="1"/>
  <c r="F39" i="22"/>
  <c r="J39" i="22" s="1"/>
  <c r="F38" i="5" l="1"/>
  <c r="F101" i="23" l="1"/>
  <c r="F100" i="23"/>
  <c r="F99" i="23"/>
  <c r="F98" i="23"/>
  <c r="F95" i="23"/>
  <c r="F94" i="23"/>
  <c r="F93" i="23"/>
  <c r="F92" i="23"/>
  <c r="J101" i="23" l="1"/>
  <c r="J100" i="23"/>
  <c r="J99" i="23"/>
  <c r="J98" i="23"/>
  <c r="F190" i="25" l="1"/>
  <c r="F189" i="25"/>
  <c r="F175" i="25"/>
  <c r="F174" i="25"/>
  <c r="F119" i="25" l="1"/>
  <c r="F118" i="25"/>
  <c r="F101" i="25" l="1"/>
  <c r="F100" i="25"/>
  <c r="F99" i="25"/>
  <c r="F98" i="25"/>
  <c r="F97" i="25"/>
  <c r="F96" i="25"/>
  <c r="F95" i="25"/>
  <c r="F94" i="25"/>
  <c r="F93" i="25"/>
  <c r="F92" i="25"/>
  <c r="F91" i="25"/>
  <c r="F90" i="25"/>
  <c r="F89" i="25"/>
  <c r="F81" i="25"/>
  <c r="F80" i="25"/>
  <c r="F79" i="25"/>
  <c r="F78" i="25"/>
  <c r="F77" i="25"/>
  <c r="F76" i="25"/>
  <c r="F75" i="25"/>
  <c r="F74" i="25"/>
  <c r="F73" i="25"/>
  <c r="F72" i="25"/>
  <c r="F71" i="25"/>
  <c r="F70" i="25"/>
  <c r="F69" i="25"/>
  <c r="F68" i="25"/>
  <c r="F67" i="25"/>
  <c r="F59" i="25"/>
  <c r="F58" i="25"/>
  <c r="F57" i="25"/>
  <c r="F56" i="25"/>
  <c r="F55" i="25"/>
  <c r="F54" i="25"/>
  <c r="F53" i="25"/>
  <c r="F52" i="25"/>
  <c r="F51" i="25"/>
  <c r="F50" i="25"/>
  <c r="F49" i="25"/>
  <c r="F48" i="25"/>
  <c r="F47" i="25"/>
  <c r="F39" i="25"/>
  <c r="F38" i="25"/>
  <c r="F37" i="25"/>
  <c r="F36" i="25"/>
  <c r="F35" i="25"/>
  <c r="F34" i="25"/>
  <c r="F33" i="25"/>
  <c r="F32" i="25"/>
  <c r="F31" i="25"/>
  <c r="F30" i="25"/>
  <c r="F29" i="25"/>
  <c r="F28" i="25"/>
  <c r="F27" i="25"/>
  <c r="F26" i="25"/>
  <c r="F25" i="25"/>
  <c r="F17" i="25"/>
  <c r="F78" i="13" l="1"/>
  <c r="F77" i="13"/>
  <c r="F76" i="13"/>
  <c r="F75" i="13"/>
  <c r="F23" i="13"/>
  <c r="F191" i="11"/>
  <c r="F189" i="11"/>
  <c r="F187" i="11"/>
  <c r="F185" i="11"/>
  <c r="F183" i="11"/>
  <c r="F181" i="11"/>
  <c r="F179" i="11"/>
  <c r="F177" i="11"/>
  <c r="F169" i="11"/>
  <c r="F167" i="11"/>
  <c r="F165" i="11"/>
  <c r="F163" i="11"/>
  <c r="F161" i="11"/>
  <c r="F159" i="11"/>
  <c r="F157" i="11"/>
  <c r="F155" i="11"/>
  <c r="F153" i="11"/>
  <c r="F151" i="11"/>
  <c r="F149" i="11"/>
  <c r="F147" i="11"/>
  <c r="F145" i="11"/>
  <c r="F143" i="11"/>
  <c r="F141" i="11"/>
  <c r="F139" i="11"/>
  <c r="F137" i="11"/>
  <c r="F135" i="11"/>
  <c r="F134" i="11"/>
  <c r="F133" i="11"/>
  <c r="F132" i="11"/>
  <c r="F131" i="11"/>
  <c r="F130" i="11"/>
  <c r="F44" i="35"/>
  <c r="F45" i="35"/>
  <c r="F13" i="35"/>
  <c r="F12" i="35"/>
  <c r="F114" i="38"/>
  <c r="F113"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4" l="1"/>
  <c r="I1" i="15"/>
  <c r="F2" i="20" l="1"/>
  <c r="J1" i="19"/>
  <c r="G421" i="19" l="1"/>
  <c r="G422" i="19"/>
  <c r="G420" i="19"/>
  <c r="G418" i="19"/>
  <c r="G419" i="19"/>
  <c r="G417" i="19"/>
  <c r="G415" i="19"/>
  <c r="G416" i="19"/>
  <c r="G414" i="19"/>
  <c r="G576" i="19"/>
  <c r="G574" i="19"/>
  <c r="G573" i="19"/>
  <c r="G575" i="19"/>
  <c r="G412" i="19"/>
  <c r="G413" i="19"/>
  <c r="G411" i="19"/>
  <c r="L419" i="19" l="1"/>
  <c r="L416" i="19"/>
  <c r="L413" i="19"/>
  <c r="K422" i="19"/>
  <c r="K419" i="19"/>
  <c r="K416" i="19"/>
  <c r="K413" i="19"/>
  <c r="L576" i="19" l="1"/>
  <c r="L575" i="19"/>
  <c r="L574" i="19"/>
  <c r="L573" i="19"/>
  <c r="K576" i="19"/>
  <c r="K575" i="19"/>
  <c r="K574" i="19"/>
  <c r="K573" i="19"/>
  <c r="L421" i="19"/>
  <c r="K421" i="19"/>
  <c r="L420" i="19"/>
  <c r="K420" i="19"/>
  <c r="L418" i="19"/>
  <c r="K418" i="19"/>
  <c r="L417" i="19"/>
  <c r="K417" i="19"/>
  <c r="L415" i="19"/>
  <c r="K415" i="19"/>
  <c r="L414" i="19"/>
  <c r="K414" i="19"/>
  <c r="L412" i="19"/>
  <c r="K412" i="19"/>
  <c r="L411" i="19"/>
  <c r="K411" i="19"/>
  <c r="K119" i="19"/>
  <c r="K118" i="19"/>
  <c r="K68" i="19"/>
  <c r="K67" i="19"/>
  <c r="K66" i="19"/>
  <c r="K65" i="19"/>
  <c r="E41" i="20"/>
  <c r="E32" i="20"/>
  <c r="G21" i="20"/>
  <c r="G20" i="20"/>
  <c r="G22" i="20" s="1"/>
  <c r="G11" i="20"/>
  <c r="G10" i="20"/>
  <c r="G12" i="20" s="1"/>
  <c r="G10" i="41" l="1"/>
  <c r="G9" i="41"/>
  <c r="G8" i="41"/>
  <c r="G7" i="41"/>
  <c r="F46" i="40"/>
  <c r="F45" i="40"/>
  <c r="F44" i="40"/>
  <c r="F43" i="40"/>
  <c r="F120" i="38" l="1"/>
  <c r="F119" i="38"/>
  <c r="F118" i="38"/>
  <c r="F117" i="38"/>
  <c r="F112" i="38"/>
  <c r="F111" i="38"/>
  <c r="F116" i="38"/>
  <c r="F115" i="38"/>
  <c r="F110" i="38"/>
  <c r="F109" i="38"/>
  <c r="F51" i="36"/>
  <c r="F50" i="36"/>
  <c r="F49" i="36"/>
  <c r="F48" i="36"/>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47" i="35"/>
  <c r="F46"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l="1"/>
  <c r="F15" i="35"/>
  <c r="F14" i="35"/>
  <c r="F11" i="35"/>
  <c r="F10" i="35"/>
  <c r="F9" i="35"/>
  <c r="F8" i="35"/>
  <c r="F7" i="35"/>
  <c r="F74" i="13"/>
  <c r="F73" i="13"/>
  <c r="F72" i="13"/>
  <c r="F71" i="13"/>
  <c r="F348" i="11"/>
  <c r="J348" i="11" s="1"/>
  <c r="F347" i="11"/>
  <c r="J347" i="11" s="1"/>
  <c r="F306" i="11"/>
  <c r="F305" i="11"/>
  <c r="F304" i="11"/>
  <c r="F303" i="11"/>
  <c r="F302" i="11"/>
  <c r="F301" i="11"/>
  <c r="F300" i="11"/>
  <c r="F299" i="11"/>
  <c r="F252" i="11"/>
  <c r="F251" i="11"/>
  <c r="F250" i="11"/>
  <c r="F249" i="11"/>
  <c r="F192" i="11"/>
  <c r="F190" i="11"/>
  <c r="F188" i="11"/>
  <c r="F170" i="11"/>
  <c r="F168" i="11"/>
  <c r="F166" i="11"/>
  <c r="F82" i="11"/>
  <c r="F81" i="11"/>
  <c r="F80" i="11"/>
  <c r="F79" i="11"/>
  <c r="F61" i="11"/>
  <c r="F60" i="11"/>
  <c r="F59" i="11"/>
  <c r="F58" i="11"/>
  <c r="J302" i="11" l="1"/>
  <c r="J301" i="11"/>
  <c r="J300" i="11"/>
  <c r="J299" i="11"/>
  <c r="J59" i="11"/>
  <c r="J58" i="11"/>
  <c r="F253" i="13" l="1"/>
  <c r="F254" i="13" s="1"/>
  <c r="J252" i="13"/>
  <c r="J251" i="13"/>
  <c r="J74" i="13"/>
  <c r="J73" i="13"/>
  <c r="J72" i="13"/>
  <c r="J71" i="13"/>
  <c r="J250" i="11"/>
  <c r="J249" i="11"/>
  <c r="J190" i="11"/>
  <c r="J189" i="11"/>
  <c r="J168" i="11"/>
  <c r="J167" i="11"/>
  <c r="J80" i="11"/>
  <c r="J79"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4" i="40"/>
  <c r="J43" i="40"/>
  <c r="J114" i="38"/>
  <c r="J113" i="38"/>
  <c r="J112" i="38"/>
  <c r="J111" i="38"/>
  <c r="J110" i="38"/>
  <c r="J109" i="38"/>
  <c r="J254" i="13" l="1"/>
  <c r="F255" i="13"/>
  <c r="J253" i="13"/>
  <c r="J49" i="36"/>
  <c r="J48" i="36"/>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99" i="35" l="1"/>
  <c r="J255" i="13"/>
  <c r="F256" i="13"/>
  <c r="J256" i="13" s="1"/>
  <c r="J316" i="16"/>
  <c r="J315" i="16"/>
  <c r="J278" i="16"/>
  <c r="J277" i="16"/>
  <c r="J236" i="16"/>
  <c r="J235" i="16"/>
  <c r="J234" i="16"/>
  <c r="J233" i="16"/>
  <c r="J232" i="16"/>
  <c r="J231" i="16"/>
  <c r="J230" i="16"/>
  <c r="J229" i="16"/>
  <c r="J228" i="16"/>
  <c r="J227" i="16"/>
  <c r="J226" i="16"/>
  <c r="J225" i="16"/>
  <c r="J300" i="15"/>
  <c r="J299" i="15"/>
  <c r="J262" i="15"/>
  <c r="J261" i="15"/>
  <c r="J220" i="15"/>
  <c r="J219" i="15"/>
  <c r="J218" i="15"/>
  <c r="J217" i="15"/>
  <c r="J216" i="15"/>
  <c r="J215" i="15"/>
  <c r="J214" i="15"/>
  <c r="J213" i="15"/>
  <c r="J212" i="15"/>
  <c r="J211" i="15"/>
  <c r="J210" i="15"/>
  <c r="J209" i="15"/>
  <c r="J257" i="13" l="1"/>
  <c r="F14" i="7"/>
  <c r="F10" i="17" l="1"/>
  <c r="J190" i="25" l="1"/>
  <c r="J189" i="25"/>
  <c r="J175" i="25"/>
  <c r="J174" i="25"/>
  <c r="F127" i="25"/>
  <c r="J110" i="25" l="1"/>
  <c r="J101" i="25" l="1"/>
  <c r="J100" i="25"/>
  <c r="J99" i="25"/>
  <c r="J98" i="25"/>
  <c r="J97" i="25"/>
  <c r="J96" i="25"/>
  <c r="J95" i="25"/>
  <c r="J94" i="25"/>
  <c r="J93" i="25"/>
  <c r="J92" i="25"/>
  <c r="J91" i="25"/>
  <c r="J90" i="25"/>
  <c r="J89" i="25"/>
  <c r="J59" i="25"/>
  <c r="J58" i="25"/>
  <c r="J57" i="25"/>
  <c r="J56" i="25"/>
  <c r="J55" i="25"/>
  <c r="J54" i="25"/>
  <c r="J53" i="25"/>
  <c r="J52" i="25"/>
  <c r="J51" i="25"/>
  <c r="J50" i="25"/>
  <c r="J49" i="25"/>
  <c r="J48" i="25"/>
  <c r="J47" i="25"/>
  <c r="J67" i="25"/>
  <c r="J68" i="25"/>
  <c r="J69" i="25"/>
  <c r="J70" i="25"/>
  <c r="J71" i="25"/>
  <c r="J72" i="25"/>
  <c r="J73" i="25"/>
  <c r="J74" i="25"/>
  <c r="J103" i="25" l="1"/>
  <c r="J61" i="25"/>
  <c r="J17" i="25"/>
  <c r="F341" i="14" l="1"/>
  <c r="F340" i="14"/>
  <c r="F339" i="14"/>
  <c r="F338" i="14"/>
  <c r="F337" i="14"/>
  <c r="F336" i="14"/>
  <c r="F335" i="14"/>
  <c r="F334" i="14"/>
  <c r="F333" i="14"/>
  <c r="F332" i="14"/>
  <c r="F331" i="14"/>
  <c r="F330" i="14"/>
  <c r="F378" i="14"/>
  <c r="F377" i="14"/>
  <c r="F372" i="14"/>
  <c r="F376" i="14"/>
  <c r="F375" i="14"/>
  <c r="F374" i="14"/>
  <c r="F373" i="14"/>
  <c r="F371" i="14"/>
  <c r="F370" i="14"/>
  <c r="F369" i="14"/>
  <c r="F392" i="14"/>
  <c r="F391" i="14"/>
  <c r="F390" i="14"/>
  <c r="F389" i="14"/>
  <c r="F388" i="14"/>
  <c r="F387" i="14"/>
  <c r="F406" i="14"/>
  <c r="F405" i="14"/>
  <c r="F424" i="14"/>
  <c r="F423" i="14"/>
  <c r="F422" i="14"/>
  <c r="F421" i="14"/>
  <c r="F420" i="14"/>
  <c r="F419" i="14"/>
  <c r="F414" i="14"/>
  <c r="F415" i="14"/>
  <c r="F490" i="14"/>
  <c r="F489" i="14"/>
  <c r="F488" i="14"/>
  <c r="F487" i="14"/>
  <c r="F486" i="14"/>
  <c r="F485" i="14"/>
  <c r="F484" i="14"/>
  <c r="F483" i="14"/>
  <c r="F482" i="14"/>
  <c r="F481" i="14"/>
  <c r="F480" i="14"/>
  <c r="F479" i="14"/>
  <c r="F477" i="14"/>
  <c r="F478" i="14"/>
  <c r="F476" i="14"/>
  <c r="F475" i="14"/>
  <c r="F474" i="14"/>
  <c r="F473" i="14"/>
  <c r="F472" i="14"/>
  <c r="F471" i="14"/>
  <c r="F470" i="14"/>
  <c r="F469" i="14"/>
  <c r="F468" i="14"/>
  <c r="F467" i="14"/>
  <c r="F466" i="14"/>
  <c r="F465" i="14"/>
  <c r="F464" i="14"/>
  <c r="F463" i="14"/>
  <c r="F462" i="14"/>
  <c r="F461" i="14"/>
  <c r="F456" i="14"/>
  <c r="F457" i="14"/>
  <c r="F517" i="14"/>
  <c r="F516" i="14"/>
  <c r="F515" i="14"/>
  <c r="F514" i="14"/>
  <c r="F513" i="14"/>
  <c r="F512" i="14"/>
  <c r="F511" i="14"/>
  <c r="F510" i="14"/>
  <c r="F509" i="14"/>
  <c r="F508" i="14"/>
  <c r="F507" i="14"/>
  <c r="F506" i="14"/>
  <c r="F505" i="14"/>
  <c r="F504" i="14"/>
  <c r="F503" i="14"/>
  <c r="F502" i="14"/>
  <c r="F501" i="14"/>
  <c r="F500" i="14"/>
  <c r="F499" i="14"/>
  <c r="F498" i="14"/>
  <c r="F321" i="14"/>
  <c r="F320"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55" i="14"/>
  <c r="F254" i="14"/>
  <c r="F253" i="14"/>
  <c r="F252" i="14"/>
  <c r="F251" i="14"/>
  <c r="F250"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176" i="14" l="1"/>
  <c r="F168" i="14"/>
  <c r="F167" i="14"/>
  <c r="F166" i="14"/>
  <c r="F165" i="14"/>
  <c r="F164" i="14"/>
  <c r="F163" i="14"/>
  <c r="F162" i="14"/>
  <c r="F161" i="14"/>
  <c r="F160" i="14"/>
  <c r="F159" i="14"/>
  <c r="F158" i="14"/>
  <c r="F157" i="14"/>
  <c r="F156" i="14"/>
  <c r="F155" i="14"/>
  <c r="F154" i="14"/>
  <c r="F153" i="14"/>
  <c r="F152" i="14" l="1"/>
  <c r="F151" i="14"/>
  <c r="F150" i="14"/>
  <c r="F149" i="14"/>
  <c r="F148" i="14"/>
  <c r="F147" i="14"/>
  <c r="F146" i="14"/>
  <c r="F145" i="14"/>
  <c r="F144" i="14"/>
  <c r="F143" i="14"/>
  <c r="F142" i="14"/>
  <c r="F141" i="14"/>
  <c r="F140" i="14"/>
  <c r="F139" i="14"/>
  <c r="F125" i="14"/>
  <c r="F126" i="14"/>
  <c r="F127" i="14"/>
  <c r="F128" i="14"/>
  <c r="F129" i="14"/>
  <c r="F130" i="14"/>
  <c r="F131" i="14"/>
  <c r="F132" i="14"/>
  <c r="F133" i="14"/>
  <c r="F134" i="14"/>
  <c r="F135" i="14"/>
  <c r="F114" i="14"/>
  <c r="F115" i="14"/>
  <c r="J407" i="9" l="1"/>
  <c r="F524" i="9"/>
  <c r="F523" i="9"/>
  <c r="F512" i="9"/>
  <c r="F511" i="9"/>
  <c r="F510" i="9"/>
  <c r="F509" i="9"/>
  <c r="F497" i="9"/>
  <c r="F496" i="9"/>
  <c r="F495" i="9"/>
  <c r="F494" i="9"/>
  <c r="F269" i="9"/>
  <c r="F268" i="9"/>
  <c r="F267" i="9"/>
  <c r="F266" i="9"/>
  <c r="F128" i="9"/>
  <c r="F127" i="9"/>
  <c r="F126" i="9"/>
  <c r="F125" i="9"/>
  <c r="F75" i="9"/>
  <c r="F74" i="9"/>
  <c r="F73" i="9"/>
  <c r="F72" i="9"/>
  <c r="F46" i="9"/>
  <c r="F45" i="9"/>
  <c r="F44" i="9"/>
  <c r="F43" i="9"/>
  <c r="F39" i="9"/>
  <c r="F40" i="9"/>
  <c r="F41" i="9"/>
  <c r="F42" i="9"/>
  <c r="F12" i="9" l="1"/>
  <c r="F20" i="9"/>
  <c r="F40" i="5" l="1"/>
  <c r="F39" i="5"/>
  <c r="F37" i="5"/>
  <c r="J39" i="5" l="1"/>
  <c r="J38" i="5"/>
  <c r="J37" i="5"/>
  <c r="F104" i="18" l="1"/>
  <c r="J104" i="18" s="1"/>
  <c r="F103" i="18"/>
  <c r="J103" i="18" s="1"/>
  <c r="F92" i="18"/>
  <c r="J92" i="18" s="1"/>
  <c r="F91" i="18"/>
  <c r="J91" i="18" s="1"/>
  <c r="F80" i="18"/>
  <c r="J80" i="18" s="1"/>
  <c r="F79" i="18"/>
  <c r="J79" i="18" s="1"/>
  <c r="F40" i="18"/>
  <c r="J40" i="18" s="1"/>
  <c r="F39" i="18"/>
  <c r="J39" i="18" s="1"/>
  <c r="J626" i="28" l="1"/>
  <c r="F279" i="28" l="1"/>
  <c r="F278" i="28"/>
  <c r="B43" i="9" l="1"/>
  <c r="B45" i="9" s="1"/>
  <c r="B72" i="9"/>
  <c r="B74" i="9" s="1"/>
  <c r="B127" i="9"/>
  <c r="B125" i="9"/>
  <c r="B266" i="9"/>
  <c r="B268" i="9" s="1"/>
  <c r="B509" i="9"/>
  <c r="B511" i="9" s="1"/>
  <c r="B525" i="9"/>
  <c r="B523" i="9"/>
  <c r="J524" i="9" l="1"/>
  <c r="J523" i="9"/>
  <c r="J510" i="9"/>
  <c r="J509" i="9"/>
  <c r="J495" i="9"/>
  <c r="J494" i="9"/>
  <c r="J267" i="9"/>
  <c r="J266" i="9"/>
  <c r="J126" i="9"/>
  <c r="J125" i="9"/>
  <c r="J73" i="9"/>
  <c r="J72" i="9"/>
  <c r="J74" i="9"/>
  <c r="J75" i="9"/>
  <c r="J44" i="9"/>
  <c r="J43" i="9"/>
  <c r="F113" i="31" l="1"/>
  <c r="F112" i="31"/>
  <c r="F100" i="31"/>
  <c r="F761" i="28"/>
  <c r="F760" i="28"/>
  <c r="F753" i="28"/>
  <c r="F752" i="28"/>
  <c r="F745" i="28"/>
  <c r="F744" i="28"/>
  <c r="F735" i="28"/>
  <c r="F734" i="28"/>
  <c r="F721" i="28"/>
  <c r="F720" i="28"/>
  <c r="F707" i="28"/>
  <c r="F706" i="28"/>
  <c r="F692" i="28"/>
  <c r="F691" i="28"/>
  <c r="F677" i="28"/>
  <c r="F676" i="28"/>
  <c r="F660" i="28"/>
  <c r="F659" i="28"/>
  <c r="F643" i="28"/>
  <c r="F642" i="28"/>
  <c r="F579" i="28"/>
  <c r="F566" i="28"/>
  <c r="F565" i="28"/>
  <c r="F545" i="28"/>
  <c r="F544" i="28"/>
  <c r="F526" i="28"/>
  <c r="F525" i="28"/>
  <c r="F506" i="28"/>
  <c r="F505" i="28"/>
  <c r="F479" i="28"/>
  <c r="F478" i="28"/>
  <c r="F449" i="28"/>
  <c r="F448" i="28"/>
  <c r="F424" i="28"/>
  <c r="F408" i="28"/>
  <c r="F407" i="28"/>
  <c r="F379" i="28"/>
  <c r="F162" i="28"/>
  <c r="J162" i="28" s="1"/>
  <c r="F161" i="28"/>
  <c r="J161" i="28" s="1"/>
  <c r="F164" i="28"/>
  <c r="F163" i="28"/>
  <c r="F91" i="28"/>
  <c r="F90" i="28"/>
  <c r="F47" i="28"/>
  <c r="F46" i="28"/>
  <c r="F325" i="27"/>
  <c r="F324" i="27"/>
  <c r="F323" i="27"/>
  <c r="F322" i="27"/>
  <c r="F284" i="27"/>
  <c r="F283" i="27"/>
  <c r="F282" i="27"/>
  <c r="F281" i="27"/>
  <c r="F243" i="27"/>
  <c r="F242" i="27"/>
  <c r="F241" i="27"/>
  <c r="F240" i="27"/>
  <c r="F168" i="27"/>
  <c r="F167" i="27"/>
  <c r="F91" i="27"/>
  <c r="F90" i="27"/>
  <c r="F46" i="27"/>
  <c r="F45" i="27"/>
  <c r="F99" i="31" l="1"/>
  <c r="J113" i="31"/>
  <c r="J112" i="31"/>
  <c r="B112" i="31"/>
  <c r="J100" i="31"/>
  <c r="B100" i="31"/>
  <c r="J761" i="28" l="1"/>
  <c r="J760" i="28"/>
  <c r="J753" i="28"/>
  <c r="J752" i="28"/>
  <c r="J745" i="28"/>
  <c r="J744" i="28"/>
  <c r="J735" i="28"/>
  <c r="J734" i="28"/>
  <c r="J721" i="28"/>
  <c r="J720" i="28"/>
  <c r="J707" i="28"/>
  <c r="J706" i="28"/>
  <c r="J692" i="28"/>
  <c r="J691" i="28"/>
  <c r="J677" i="28"/>
  <c r="J676" i="28"/>
  <c r="J660" i="28"/>
  <c r="J659" i="28"/>
  <c r="J643" i="28"/>
  <c r="J642" i="28"/>
  <c r="J611" i="28"/>
  <c r="H615" i="28"/>
  <c r="J579" i="28"/>
  <c r="J566" i="28"/>
  <c r="J565" i="28"/>
  <c r="J545" i="28"/>
  <c r="J544" i="28"/>
  <c r="J526" i="28"/>
  <c r="J525" i="28"/>
  <c r="J506" i="28"/>
  <c r="J505" i="28"/>
  <c r="J479" i="28"/>
  <c r="J478" i="28"/>
  <c r="J449" i="28"/>
  <c r="J448" i="28"/>
  <c r="J424" i="28"/>
  <c r="J408" i="28"/>
  <c r="J407" i="28"/>
  <c r="J379" i="28"/>
  <c r="J279" i="28"/>
  <c r="J281" i="28"/>
  <c r="J164" i="28"/>
  <c r="J163" i="28"/>
  <c r="J91" i="28"/>
  <c r="J90" i="28"/>
  <c r="J47" i="28"/>
  <c r="J46" i="28"/>
  <c r="J325" i="27"/>
  <c r="J324" i="27"/>
  <c r="B324" i="27"/>
  <c r="J284" i="27"/>
  <c r="J283" i="27"/>
  <c r="B283" i="27"/>
  <c r="J243" i="27"/>
  <c r="J242" i="27"/>
  <c r="B242" i="27"/>
  <c r="J168" i="27"/>
  <c r="J167" i="27"/>
  <c r="B167" i="27"/>
  <c r="J91" i="27"/>
  <c r="J90" i="27"/>
  <c r="J46" i="27"/>
  <c r="J45" i="27"/>
  <c r="J762" i="28" l="1"/>
  <c r="F764" i="28" s="1"/>
  <c r="J755" i="28"/>
  <c r="F319" i="14"/>
  <c r="F318" i="14"/>
  <c r="F317" i="14"/>
  <c r="F316" i="14"/>
  <c r="F315" i="14"/>
  <c r="F314" i="14"/>
  <c r="F313" i="14"/>
  <c r="F312" i="14"/>
  <c r="F311" i="14"/>
  <c r="F310" i="14"/>
  <c r="F301" i="14"/>
  <c r="F300" i="14"/>
  <c r="F291" i="14"/>
  <c r="F290" i="14"/>
  <c r="F289" i="14"/>
  <c r="F288" i="14"/>
  <c r="J239" i="14" l="1"/>
  <c r="J238" i="14"/>
  <c r="J237" i="14"/>
  <c r="J235" i="14"/>
  <c r="J234" i="14"/>
  <c r="J233" i="14"/>
  <c r="J232" i="14"/>
  <c r="J231" i="14"/>
  <c r="J230" i="14"/>
  <c r="J229" i="14"/>
  <c r="J228" i="14"/>
  <c r="J227" i="14"/>
  <c r="J226" i="14"/>
  <c r="J225" i="14"/>
  <c r="J224" i="14"/>
  <c r="J223" i="14"/>
  <c r="J222" i="14"/>
  <c r="J221" i="14"/>
  <c r="J219" i="14"/>
  <c r="J218" i="14"/>
  <c r="J217" i="14"/>
  <c r="J216" i="14"/>
  <c r="J215" i="14"/>
  <c r="J214" i="14"/>
  <c r="J213" i="14"/>
  <c r="J212" i="14"/>
  <c r="J211" i="14"/>
  <c r="J210" i="14"/>
  <c r="J201" i="14"/>
  <c r="J200" i="14"/>
  <c r="J199" i="14"/>
  <c r="J198" i="14"/>
  <c r="J197" i="14"/>
  <c r="J196" i="14"/>
  <c r="J195" i="14"/>
  <c r="J194" i="14"/>
  <c r="J193" i="14"/>
  <c r="J179" i="14"/>
  <c r="J178" i="14"/>
  <c r="J177" i="14"/>
  <c r="J176"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7" i="14"/>
  <c r="J126" i="14"/>
  <c r="J125" i="14"/>
  <c r="J117" i="14"/>
  <c r="J116" i="14"/>
  <c r="J115" i="14"/>
  <c r="J114" i="14"/>
  <c r="J528" i="14"/>
  <c r="J522" i="14"/>
  <c r="J517" i="14"/>
  <c r="J516" i="14"/>
  <c r="J515" i="14"/>
  <c r="J514" i="14"/>
  <c r="J513" i="14"/>
  <c r="J512" i="14"/>
  <c r="J511" i="14"/>
  <c r="J510" i="14"/>
  <c r="J509" i="14"/>
  <c r="J508" i="14"/>
  <c r="J507" i="14"/>
  <c r="J506" i="14"/>
  <c r="B506" i="14"/>
  <c r="B508" i="14" s="1"/>
  <c r="B510" i="14" s="1"/>
  <c r="B512" i="14" s="1"/>
  <c r="B514" i="14" s="1"/>
  <c r="B516" i="14" s="1"/>
  <c r="J505" i="14"/>
  <c r="J504" i="14"/>
  <c r="J503" i="14"/>
  <c r="J502" i="14"/>
  <c r="J501" i="14"/>
  <c r="J500" i="14"/>
  <c r="J499" i="14"/>
  <c r="J498" i="14"/>
  <c r="J490" i="14"/>
  <c r="J489" i="14"/>
  <c r="J488" i="14"/>
  <c r="J487" i="14"/>
  <c r="J486" i="14"/>
  <c r="J485" i="14"/>
  <c r="J484" i="14"/>
  <c r="J483" i="14"/>
  <c r="J482" i="14"/>
  <c r="J481" i="14"/>
  <c r="J480" i="14"/>
  <c r="J479" i="14"/>
  <c r="B479" i="14"/>
  <c r="B481" i="14" s="1"/>
  <c r="B483" i="14" s="1"/>
  <c r="B485" i="14" s="1"/>
  <c r="B487" i="14" s="1"/>
  <c r="B489" i="14" s="1"/>
  <c r="J478" i="14"/>
  <c r="J477" i="14"/>
  <c r="J476" i="14"/>
  <c r="J475" i="14"/>
  <c r="J474" i="14"/>
  <c r="J473" i="14"/>
  <c r="J472" i="14"/>
  <c r="J471" i="14"/>
  <c r="J470" i="14"/>
  <c r="J469" i="14"/>
  <c r="J468" i="14"/>
  <c r="J467" i="14"/>
  <c r="J466" i="14"/>
  <c r="J465" i="14"/>
  <c r="J464" i="14"/>
  <c r="J463" i="14"/>
  <c r="J462" i="14"/>
  <c r="J461" i="14"/>
  <c r="J460" i="14"/>
  <c r="J459" i="14"/>
  <c r="J458" i="14"/>
  <c r="J457" i="14"/>
  <c r="J456" i="14"/>
  <c r="J448" i="14"/>
  <c r="J447" i="14"/>
  <c r="J446" i="14"/>
  <c r="J445" i="14"/>
  <c r="J444" i="14"/>
  <c r="J443" i="14"/>
  <c r="J442" i="14"/>
  <c r="J441" i="14"/>
  <c r="J440" i="14"/>
  <c r="J439" i="14"/>
  <c r="J438" i="14"/>
  <c r="J437" i="14"/>
  <c r="B437" i="14"/>
  <c r="B439" i="14" s="1"/>
  <c r="B441" i="14" s="1"/>
  <c r="B443" i="14" s="1"/>
  <c r="B445" i="14" s="1"/>
  <c r="B447" i="14" s="1"/>
  <c r="J436" i="14"/>
  <c r="J435" i="14"/>
  <c r="J434" i="14"/>
  <c r="J433" i="14"/>
  <c r="J432" i="14"/>
  <c r="J431" i="14"/>
  <c r="J430" i="14"/>
  <c r="J429" i="14"/>
  <c r="J428" i="14"/>
  <c r="J427" i="14"/>
  <c r="J426" i="14"/>
  <c r="J425" i="14"/>
  <c r="J424" i="14"/>
  <c r="J423" i="14"/>
  <c r="J422" i="14"/>
  <c r="J421" i="14"/>
  <c r="J420" i="14"/>
  <c r="J419" i="14"/>
  <c r="J418" i="14"/>
  <c r="J417" i="14"/>
  <c r="J416" i="14"/>
  <c r="J415" i="14"/>
  <c r="J414" i="14"/>
  <c r="J406" i="14"/>
  <c r="J405" i="14"/>
  <c r="J396" i="14"/>
  <c r="J395" i="14"/>
  <c r="J394" i="14"/>
  <c r="J393" i="14"/>
  <c r="J392" i="14"/>
  <c r="J391" i="14"/>
  <c r="B391" i="14"/>
  <c r="B393" i="14" s="1"/>
  <c r="B395" i="14" s="1"/>
  <c r="J390" i="14"/>
  <c r="J389" i="14"/>
  <c r="B389" i="14"/>
  <c r="J388" i="14"/>
  <c r="J387" i="14"/>
  <c r="J378" i="14"/>
  <c r="J377" i="14"/>
  <c r="J376" i="14"/>
  <c r="J375" i="14"/>
  <c r="J374" i="14"/>
  <c r="J373" i="14"/>
  <c r="J372" i="14"/>
  <c r="J371" i="14"/>
  <c r="B371" i="14"/>
  <c r="B373" i="14" s="1"/>
  <c r="B375" i="14" s="1"/>
  <c r="B377" i="14" s="1"/>
  <c r="J370" i="14"/>
  <c r="J369" i="14"/>
  <c r="J361" i="14"/>
  <c r="J360" i="14"/>
  <c r="J359" i="14"/>
  <c r="J358" i="14"/>
  <c r="J357" i="14"/>
  <c r="J356" i="14"/>
  <c r="J355" i="14"/>
  <c r="J354" i="14"/>
  <c r="J353" i="14"/>
  <c r="J352" i="14"/>
  <c r="B352" i="14"/>
  <c r="B354" i="14" s="1"/>
  <c r="B356" i="14" s="1"/>
  <c r="B358" i="14" s="1"/>
  <c r="B360" i="14" s="1"/>
  <c r="J351" i="14"/>
  <c r="J350" i="14"/>
  <c r="J341" i="14"/>
  <c r="J340" i="14"/>
  <c r="J339" i="14"/>
  <c r="J338" i="14"/>
  <c r="J337" i="14"/>
  <c r="J336" i="14"/>
  <c r="J335" i="14"/>
  <c r="J334" i="14"/>
  <c r="J333" i="14"/>
  <c r="J332" i="14"/>
  <c r="B332" i="14"/>
  <c r="B334" i="14" s="1"/>
  <c r="B336" i="14" s="1"/>
  <c r="B338" i="14" s="1"/>
  <c r="B340" i="14" s="1"/>
  <c r="J331" i="14"/>
  <c r="J330" i="14"/>
  <c r="J321" i="14"/>
  <c r="J320" i="14"/>
  <c r="J319" i="14"/>
  <c r="J318" i="14"/>
  <c r="J317" i="14"/>
  <c r="J316" i="14"/>
  <c r="J315" i="14"/>
  <c r="J314" i="14"/>
  <c r="J313" i="14"/>
  <c r="J312" i="14"/>
  <c r="B312" i="14"/>
  <c r="B314" i="14" s="1"/>
  <c r="B316" i="14" s="1"/>
  <c r="B318" i="14" s="1"/>
  <c r="B320" i="14" s="1"/>
  <c r="J311" i="14"/>
  <c r="J310" i="14"/>
  <c r="J301" i="14"/>
  <c r="J300" i="14"/>
  <c r="J291" i="14"/>
  <c r="J290" i="14"/>
  <c r="B290" i="14"/>
  <c r="J289" i="14"/>
  <c r="J288" i="14"/>
  <c r="J279" i="14"/>
  <c r="J278" i="14"/>
  <c r="J277" i="14"/>
  <c r="J276" i="14"/>
  <c r="J275" i="14"/>
  <c r="J274" i="14"/>
  <c r="J273" i="14"/>
  <c r="J272" i="14"/>
  <c r="J271" i="14"/>
  <c r="J270" i="14"/>
  <c r="B270" i="14"/>
  <c r="B272" i="14" s="1"/>
  <c r="B274" i="14" s="1"/>
  <c r="B276" i="14" s="1"/>
  <c r="B278" i="14" s="1"/>
  <c r="J269" i="14"/>
  <c r="J268" i="14"/>
  <c r="B268" i="14"/>
  <c r="J267" i="14"/>
  <c r="J266" i="14"/>
  <c r="J265" i="14"/>
  <c r="J264" i="14"/>
  <c r="J263" i="14"/>
  <c r="J262" i="14"/>
  <c r="J261" i="14"/>
  <c r="J260" i="14"/>
  <c r="J259" i="14"/>
  <c r="J258" i="14"/>
  <c r="J257" i="14"/>
  <c r="J256" i="14"/>
  <c r="J255" i="14"/>
  <c r="J254" i="14"/>
  <c r="J253" i="14"/>
  <c r="J252" i="14"/>
  <c r="J251" i="14"/>
  <c r="J250" i="14"/>
  <c r="J241" i="14"/>
  <c r="J240" i="14"/>
  <c r="J236" i="14"/>
  <c r="B230" i="14"/>
  <c r="B232" i="14" s="1"/>
  <c r="B234" i="14" s="1"/>
  <c r="B236" i="14" s="1"/>
  <c r="B238" i="14" s="1"/>
  <c r="B240" i="14" s="1"/>
  <c r="J220" i="14"/>
  <c r="J185" i="14"/>
  <c r="J184" i="14"/>
  <c r="J183" i="14"/>
  <c r="J182" i="14"/>
  <c r="J181" i="14"/>
  <c r="J180" i="14"/>
  <c r="J168" i="14"/>
  <c r="J167" i="14"/>
  <c r="B157" i="14"/>
  <c r="B159" i="14" s="1"/>
  <c r="B161" i="14" s="1"/>
  <c r="B163" i="14" s="1"/>
  <c r="B165" i="14" s="1"/>
  <c r="B167" i="14" s="1"/>
  <c r="J128"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0"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8" i="14"/>
  <c r="J380" i="14" l="1"/>
  <c r="J281" i="14"/>
  <c r="J398" i="14"/>
  <c r="J450" i="14"/>
  <c r="J519" i="14"/>
  <c r="J106" i="14"/>
  <c r="J363" i="14"/>
  <c r="J54" i="14"/>
  <c r="J343" i="14"/>
  <c r="J243" i="14"/>
  <c r="J492" i="14"/>
  <c r="J170" i="14"/>
  <c r="J323" i="14"/>
  <c r="J187" i="14"/>
  <c r="J532" i="14" s="1"/>
  <c r="K16" i="3" s="1"/>
  <c r="J119" i="14"/>
  <c r="J203" i="14"/>
  <c r="J303" i="14"/>
  <c r="J408" i="14"/>
  <c r="J293" i="14"/>
  <c r="F159" i="6"/>
  <c r="B232" i="6"/>
  <c r="B230" i="6"/>
  <c r="B228" i="6"/>
  <c r="F231" i="6"/>
  <c r="J231" i="6" s="1"/>
  <c r="F230" i="6"/>
  <c r="J230" i="6" s="1"/>
  <c r="B208" i="6"/>
  <c r="B205" i="6"/>
  <c r="B206" i="6" s="1"/>
  <c r="B207" i="6" s="1"/>
  <c r="F207" i="6" l="1"/>
  <c r="J207" i="6" s="1"/>
  <c r="F15" i="6"/>
  <c r="F14" i="6"/>
  <c r="F13" i="6"/>
  <c r="F12" i="6"/>
  <c r="F11" i="6"/>
  <c r="F10" i="6"/>
  <c r="F9" i="6"/>
  <c r="F208" i="6" l="1"/>
  <c r="F144" i="25"/>
  <c r="F143" i="25"/>
  <c r="F158" i="6" l="1"/>
  <c r="J158" i="6" s="1"/>
  <c r="J7" i="15" l="1"/>
  <c r="G7" i="12"/>
  <c r="F314" i="16" l="1"/>
  <c r="F313" i="16"/>
  <c r="F277" i="28" l="1"/>
  <c r="F276" i="28"/>
  <c r="F275" i="28"/>
  <c r="F274" i="28"/>
  <c r="F273" i="28"/>
  <c r="F272" i="28"/>
  <c r="J280" i="28" l="1"/>
  <c r="J278" i="28"/>
  <c r="J274" i="28"/>
  <c r="J273" i="28"/>
  <c r="J272" i="28"/>
  <c r="F543" i="28" l="1"/>
  <c r="F542" i="28"/>
  <c r="F578" i="28"/>
  <c r="F423" i="28"/>
  <c r="F378" i="28"/>
  <c r="F44" i="27" l="1"/>
  <c r="F43" i="27"/>
  <c r="F188" i="25"/>
  <c r="F186" i="25"/>
  <c r="F184" i="25"/>
  <c r="F173" i="25"/>
  <c r="F171" i="25"/>
  <c r="F169" i="25"/>
  <c r="F160" i="25"/>
  <c r="F158" i="25"/>
  <c r="F156" i="25"/>
  <c r="F154" i="25"/>
  <c r="F152" i="25"/>
  <c r="F135" i="25"/>
  <c r="F133" i="25"/>
  <c r="F131" i="25"/>
  <c r="F129" i="25"/>
  <c r="F276" i="16"/>
  <c r="F275" i="16"/>
  <c r="F157" i="6" l="1"/>
  <c r="F526" i="9" l="1"/>
  <c r="F525" i="9"/>
  <c r="F508" i="9"/>
  <c r="F507" i="9"/>
  <c r="F265" i="9"/>
  <c r="F264" i="9"/>
  <c r="F124" i="9"/>
  <c r="F123" i="9"/>
  <c r="F71" i="9"/>
  <c r="F70" i="9"/>
  <c r="J526" i="9" l="1"/>
  <c r="J525" i="9"/>
  <c r="B507" i="9"/>
  <c r="J508" i="9"/>
  <c r="J507" i="9"/>
  <c r="J497" i="9"/>
  <c r="J496" i="9"/>
  <c r="J265" i="9"/>
  <c r="J264" i="9"/>
  <c r="J124" i="9"/>
  <c r="J123" i="9"/>
  <c r="J127" i="9"/>
  <c r="J128" i="9"/>
  <c r="J71" i="9"/>
  <c r="J70"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J45" i="9"/>
  <c r="J46" i="9"/>
  <c r="J50" i="9"/>
  <c r="J53" i="9"/>
  <c r="F60" i="9"/>
  <c r="J60" i="9" s="1"/>
  <c r="F61" i="9"/>
  <c r="J61" i="9" s="1"/>
  <c r="F62" i="9"/>
  <c r="J62" i="9" s="1"/>
  <c r="F63" i="9"/>
  <c r="J63" i="9" s="1"/>
  <c r="F64" i="9"/>
  <c r="J64" i="9" s="1"/>
  <c r="F65" i="9"/>
  <c r="J65" i="9" s="1"/>
  <c r="F66" i="9"/>
  <c r="J66" i="9" s="1"/>
  <c r="F67" i="9"/>
  <c r="J67" i="9" s="1"/>
  <c r="F68" i="9"/>
  <c r="J68" i="9" s="1"/>
  <c r="F69" i="9"/>
  <c r="J69" i="9" s="1"/>
  <c r="F88" i="9"/>
  <c r="J88" i="9" s="1"/>
  <c r="F89" i="9"/>
  <c r="J89" i="9" s="1"/>
  <c r="F90" i="9"/>
  <c r="J90" i="9" s="1"/>
  <c r="F91" i="9"/>
  <c r="J91" i="9" s="1"/>
  <c r="F92" i="9"/>
  <c r="J92" i="9" s="1"/>
  <c r="F93" i="9"/>
  <c r="J93" i="9" s="1"/>
  <c r="F94" i="9"/>
  <c r="J94" i="9" s="1"/>
  <c r="F95" i="9"/>
  <c r="J95" i="9" s="1"/>
  <c r="F96" i="9"/>
  <c r="J96" i="9" s="1"/>
  <c r="F97" i="9"/>
  <c r="J97" i="9" s="1"/>
  <c r="F98" i="9"/>
  <c r="J98" i="9" s="1"/>
  <c r="F99" i="9"/>
  <c r="J99" i="9" s="1"/>
  <c r="F100" i="9"/>
  <c r="J100" i="9" s="1"/>
  <c r="F101" i="9"/>
  <c r="J101" i="9" s="1"/>
  <c r="F102" i="9"/>
  <c r="J102"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J134" i="9"/>
  <c r="F141" i="9"/>
  <c r="J141" i="9" s="1"/>
  <c r="F142" i="9"/>
  <c r="J142" i="9" s="1"/>
  <c r="F143" i="9"/>
  <c r="J143" i="9" s="1"/>
  <c r="F144" i="9"/>
  <c r="J144" i="9" s="1"/>
  <c r="F145" i="9"/>
  <c r="J145" i="9" s="1"/>
  <c r="F146" i="9"/>
  <c r="J146" i="9" s="1"/>
  <c r="F147" i="9"/>
  <c r="J147" i="9" s="1"/>
  <c r="F148" i="9"/>
  <c r="J148" i="9" s="1"/>
  <c r="F149" i="9"/>
  <c r="J149" i="9" s="1"/>
  <c r="F150" i="9"/>
  <c r="J150" i="9" s="1"/>
  <c r="F151" i="9"/>
  <c r="J151" i="9" s="1"/>
  <c r="F152" i="9"/>
  <c r="J152" i="9" s="1"/>
  <c r="F153" i="9"/>
  <c r="J153" i="9" s="1"/>
  <c r="F154" i="9"/>
  <c r="J154" i="9" s="1"/>
  <c r="F155" i="9"/>
  <c r="J155" i="9" s="1"/>
  <c r="F156" i="9"/>
  <c r="J156" i="9" s="1"/>
  <c r="F157" i="9"/>
  <c r="J157" i="9" s="1"/>
  <c r="J163" i="9"/>
  <c r="J172" i="9"/>
  <c r="F179" i="9"/>
  <c r="J179" i="9" s="1"/>
  <c r="F180" i="9"/>
  <c r="J180" i="9" s="1"/>
  <c r="F181" i="9"/>
  <c r="J181" i="9" s="1"/>
  <c r="F182" i="9"/>
  <c r="J182" i="9" s="1"/>
  <c r="F183" i="9"/>
  <c r="J183" i="9" s="1"/>
  <c r="F184" i="9"/>
  <c r="J184" i="9" s="1"/>
  <c r="F185" i="9"/>
  <c r="J185" i="9" s="1"/>
  <c r="F186" i="9"/>
  <c r="J186" i="9" s="1"/>
  <c r="F187" i="9"/>
  <c r="J187" i="9" s="1"/>
  <c r="F188" i="9"/>
  <c r="J188" i="9" s="1"/>
  <c r="F189" i="9"/>
  <c r="J189" i="9" s="1"/>
  <c r="F190" i="9"/>
  <c r="J190" i="9" s="1"/>
  <c r="F191" i="9"/>
  <c r="J191" i="9" s="1"/>
  <c r="F192" i="9"/>
  <c r="J192" i="9" s="1"/>
  <c r="F193" i="9"/>
  <c r="J193" i="9" s="1"/>
  <c r="F194" i="9"/>
  <c r="J194" i="9" s="1"/>
  <c r="F195" i="9"/>
  <c r="J195" i="9" s="1"/>
  <c r="J200" i="9"/>
  <c r="F207" i="9"/>
  <c r="J207" i="9" s="1"/>
  <c r="F208" i="9"/>
  <c r="J208" i="9" s="1"/>
  <c r="F215" i="9"/>
  <c r="J215" i="9" s="1"/>
  <c r="F216" i="9"/>
  <c r="J216" i="9" s="1"/>
  <c r="F217" i="9"/>
  <c r="J217" i="9" s="1"/>
  <c r="F218" i="9"/>
  <c r="J218" i="9" s="1"/>
  <c r="F219" i="9"/>
  <c r="J219" i="9" s="1"/>
  <c r="F220" i="9"/>
  <c r="J220" i="9" s="1"/>
  <c r="F227" i="9"/>
  <c r="J227" i="9" s="1"/>
  <c r="F228" i="9"/>
  <c r="J228" i="9" s="1"/>
  <c r="F229" i="9"/>
  <c r="J229" i="9" s="1"/>
  <c r="F236" i="9"/>
  <c r="J236" i="9" s="1"/>
  <c r="F237" i="9"/>
  <c r="J237" i="9" s="1"/>
  <c r="F238" i="9"/>
  <c r="J238" i="9" s="1"/>
  <c r="F239" i="9"/>
  <c r="J239" i="9" s="1"/>
  <c r="F240" i="9"/>
  <c r="J240" i="9" s="1"/>
  <c r="F241" i="9"/>
  <c r="J241" i="9" s="1"/>
  <c r="F242" i="9"/>
  <c r="J242" i="9" s="1"/>
  <c r="F243" i="9"/>
  <c r="J243" i="9" s="1"/>
  <c r="F244" i="9"/>
  <c r="J244" i="9" s="1"/>
  <c r="F245" i="9"/>
  <c r="J245" i="9" s="1"/>
  <c r="F246" i="9"/>
  <c r="J246" i="9" s="1"/>
  <c r="F247" i="9"/>
  <c r="J247" i="9" s="1"/>
  <c r="F248" i="9"/>
  <c r="J248" i="9" s="1"/>
  <c r="F249" i="9"/>
  <c r="J249" i="9" s="1"/>
  <c r="F250" i="9"/>
  <c r="J250" i="9" s="1"/>
  <c r="F251" i="9"/>
  <c r="J251" i="9" s="1"/>
  <c r="F252" i="9"/>
  <c r="J252" i="9" s="1"/>
  <c r="F253" i="9"/>
  <c r="J253" i="9" s="1"/>
  <c r="F254" i="9"/>
  <c r="J254" i="9" s="1"/>
  <c r="F255" i="9"/>
  <c r="J255" i="9" s="1"/>
  <c r="F256" i="9"/>
  <c r="J256" i="9" s="1"/>
  <c r="F257" i="9"/>
  <c r="J257" i="9" s="1"/>
  <c r="F258" i="9"/>
  <c r="J258" i="9" s="1"/>
  <c r="F259" i="9"/>
  <c r="J259" i="9" s="1"/>
  <c r="F260" i="9"/>
  <c r="J260" i="9" s="1"/>
  <c r="F261" i="9"/>
  <c r="J261" i="9" s="1"/>
  <c r="F262" i="9"/>
  <c r="J262" i="9" s="1"/>
  <c r="F263" i="9"/>
  <c r="J263" i="9" s="1"/>
  <c r="J268" i="9"/>
  <c r="J269" i="9"/>
  <c r="J274" i="9"/>
  <c r="J279" i="9"/>
  <c r="F286" i="9"/>
  <c r="J286" i="9" s="1"/>
  <c r="F287" i="9"/>
  <c r="J287" i="9" s="1"/>
  <c r="F288" i="9"/>
  <c r="J288" i="9" s="1"/>
  <c r="F289" i="9"/>
  <c r="J289" i="9" s="1"/>
  <c r="F290" i="9"/>
  <c r="J290" i="9" s="1"/>
  <c r="F291" i="9"/>
  <c r="J291" i="9" s="1"/>
  <c r="F292" i="9"/>
  <c r="J292" i="9" s="1"/>
  <c r="F293" i="9"/>
  <c r="J293" i="9" s="1"/>
  <c r="F294" i="9"/>
  <c r="J294" i="9" s="1"/>
  <c r="F295" i="9"/>
  <c r="J295" i="9" s="1"/>
  <c r="F296" i="9"/>
  <c r="J296" i="9" s="1"/>
  <c r="F297" i="9"/>
  <c r="J297" i="9" s="1"/>
  <c r="F298" i="9"/>
  <c r="J298" i="9" s="1"/>
  <c r="F299" i="9"/>
  <c r="J299" i="9" s="1"/>
  <c r="F300" i="9"/>
  <c r="J300" i="9" s="1"/>
  <c r="F301" i="9"/>
  <c r="J301" i="9" s="1"/>
  <c r="F302" i="9"/>
  <c r="J302" i="9" s="1"/>
  <c r="F309" i="9"/>
  <c r="J309" i="9" s="1"/>
  <c r="B310" i="9"/>
  <c r="B311" i="9" s="1"/>
  <c r="B312" i="9" s="1"/>
  <c r="B314" i="9" s="1"/>
  <c r="B316" i="9" s="1"/>
  <c r="B318" i="9" s="1"/>
  <c r="B320" i="9" s="1"/>
  <c r="B322" i="9" s="1"/>
  <c r="F310" i="9"/>
  <c r="J310" i="9" s="1"/>
  <c r="F311" i="9"/>
  <c r="J311" i="9" s="1"/>
  <c r="F312" i="9"/>
  <c r="J312" i="9" s="1"/>
  <c r="F313" i="9"/>
  <c r="J313" i="9" s="1"/>
  <c r="F314" i="9"/>
  <c r="J314" i="9" s="1"/>
  <c r="F315" i="9"/>
  <c r="J315" i="9" s="1"/>
  <c r="F316" i="9"/>
  <c r="J316" i="9" s="1"/>
  <c r="F317" i="9"/>
  <c r="J317" i="9" s="1"/>
  <c r="F318" i="9"/>
  <c r="J318" i="9" s="1"/>
  <c r="F319" i="9"/>
  <c r="J319" i="9" s="1"/>
  <c r="F320" i="9"/>
  <c r="J320" i="9" s="1"/>
  <c r="F321" i="9"/>
  <c r="J321" i="9" s="1"/>
  <c r="F322" i="9"/>
  <c r="J322" i="9" s="1"/>
  <c r="F323" i="9"/>
  <c r="J323" i="9" s="1"/>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B378" i="9"/>
  <c r="B379" i="9" s="1"/>
  <c r="B380" i="9" s="1"/>
  <c r="B382" i="9" s="1"/>
  <c r="B384" i="9" s="1"/>
  <c r="B386" i="9" s="1"/>
  <c r="B388" i="9" s="1"/>
  <c r="B390" i="9" s="1"/>
  <c r="B392" i="9" s="1"/>
  <c r="B394" i="9" s="1"/>
  <c r="B396" i="9" s="1"/>
  <c r="B398" i="9" s="1"/>
  <c r="B400" i="9" s="1"/>
  <c r="B402" i="9" s="1"/>
  <c r="B404" i="9" s="1"/>
  <c r="B406" i="9" s="1"/>
  <c r="B411" i="9" s="1"/>
  <c r="B413" i="9" s="1"/>
  <c r="B415" i="9" s="1"/>
  <c r="B417" i="9" s="1"/>
  <c r="B419" i="9" s="1"/>
  <c r="B421" i="9" s="1"/>
  <c r="B423" i="9" s="1"/>
  <c r="B425" i="9" s="1"/>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11" i="9"/>
  <c r="J412" i="9"/>
  <c r="J413" i="9"/>
  <c r="J414" i="9"/>
  <c r="J415" i="9"/>
  <c r="J416" i="9"/>
  <c r="J417" i="9"/>
  <c r="J418" i="9"/>
  <c r="J419" i="9"/>
  <c r="J420" i="9"/>
  <c r="J421" i="9"/>
  <c r="J422" i="9"/>
  <c r="J423" i="9"/>
  <c r="J424" i="9"/>
  <c r="J425" i="9"/>
  <c r="J426" i="9"/>
  <c r="J434" i="9"/>
  <c r="J435" i="9"/>
  <c r="J436" i="9"/>
  <c r="J437" i="9"/>
  <c r="J438" i="9"/>
  <c r="J439" i="9"/>
  <c r="J440" i="9"/>
  <c r="J441" i="9"/>
  <c r="J442" i="9"/>
  <c r="J443" i="9"/>
  <c r="J444" i="9"/>
  <c r="J445" i="9"/>
  <c r="J446" i="9"/>
  <c r="J447" i="9"/>
  <c r="J448" i="9"/>
  <c r="J449" i="9"/>
  <c r="J450" i="9"/>
  <c r="J451" i="9"/>
  <c r="J452" i="9"/>
  <c r="B461" i="9"/>
  <c r="B462" i="9" s="1"/>
  <c r="B464" i="9" s="1"/>
  <c r="B466" i="9" s="1"/>
  <c r="B468" i="9" s="1"/>
  <c r="B470" i="9" s="1"/>
  <c r="B472" i="9" s="1"/>
  <c r="B474" i="9" s="1"/>
  <c r="B476" i="9" s="1"/>
  <c r="B478" i="9" s="1"/>
  <c r="B480" i="9" s="1"/>
  <c r="B482" i="9" s="1"/>
  <c r="B484" i="9" s="1"/>
  <c r="B486" i="9" s="1"/>
  <c r="B488" i="9" s="1"/>
  <c r="B490" i="9" s="1"/>
  <c r="F460" i="9"/>
  <c r="J460" i="9" s="1"/>
  <c r="F461" i="9"/>
  <c r="J461" i="9" s="1"/>
  <c r="F462" i="9"/>
  <c r="J462" i="9" s="1"/>
  <c r="F463" i="9"/>
  <c r="J463" i="9" s="1"/>
  <c r="F464" i="9"/>
  <c r="J464" i="9" s="1"/>
  <c r="F465" i="9"/>
  <c r="J465" i="9" s="1"/>
  <c r="F466" i="9"/>
  <c r="J466" i="9" s="1"/>
  <c r="F467" i="9"/>
  <c r="J467" i="9" s="1"/>
  <c r="F468" i="9"/>
  <c r="J468" i="9" s="1"/>
  <c r="F469" i="9"/>
  <c r="J469" i="9" s="1"/>
  <c r="F470" i="9"/>
  <c r="J470" i="9" s="1"/>
  <c r="F471" i="9"/>
  <c r="J471" i="9" s="1"/>
  <c r="F472" i="9"/>
  <c r="J472" i="9" s="1"/>
  <c r="F473" i="9"/>
  <c r="J473" i="9" s="1"/>
  <c r="F474" i="9"/>
  <c r="J474" i="9" s="1"/>
  <c r="F475" i="9"/>
  <c r="J475" i="9" s="1"/>
  <c r="F476" i="9"/>
  <c r="J476" i="9" s="1"/>
  <c r="F477" i="9"/>
  <c r="J477" i="9" s="1"/>
  <c r="F478" i="9"/>
  <c r="J478" i="9" s="1"/>
  <c r="F479" i="9"/>
  <c r="J479"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505" i="9"/>
  <c r="J505" i="9" s="1"/>
  <c r="F506" i="9"/>
  <c r="J506" i="9" s="1"/>
  <c r="J511" i="9"/>
  <c r="J512" i="9"/>
  <c r="F519" i="9"/>
  <c r="J519" i="9" s="1"/>
  <c r="F520" i="9"/>
  <c r="J520" i="9" s="1"/>
  <c r="B521" i="9"/>
  <c r="F521" i="9"/>
  <c r="J521" i="9" s="1"/>
  <c r="F522" i="9"/>
  <c r="J522" i="9" s="1"/>
  <c r="J498" i="9" l="1"/>
  <c r="J47" i="9"/>
  <c r="J530" i="9" s="1"/>
  <c r="J527" i="9"/>
  <c r="J76" i="9"/>
  <c r="J270" i="9"/>
  <c r="J324" i="9"/>
  <c r="J303" i="9"/>
  <c r="J221" i="9"/>
  <c r="J513" i="9"/>
  <c r="J158" i="9"/>
  <c r="J230" i="9"/>
  <c r="J209" i="9"/>
  <c r="J129" i="9"/>
  <c r="J196" i="9"/>
  <c r="B492" i="9"/>
  <c r="B496" i="9" s="1"/>
  <c r="B494" i="9"/>
  <c r="F97" i="23"/>
  <c r="J97" i="23" s="1"/>
  <c r="F96" i="23"/>
  <c r="J96" i="23" s="1"/>
  <c r="J95" i="23"/>
  <c r="J94" i="23"/>
  <c r="F38" i="22"/>
  <c r="J38" i="22" s="1"/>
  <c r="F37" i="22"/>
  <c r="J37" i="22" s="1"/>
  <c r="F111" i="31" l="1"/>
  <c r="F110" i="31"/>
  <c r="F743" i="28"/>
  <c r="F742" i="28"/>
  <c r="F733" i="28"/>
  <c r="F732" i="28"/>
  <c r="F719" i="28"/>
  <c r="F718" i="28"/>
  <c r="F705" i="28"/>
  <c r="F704" i="28"/>
  <c r="F690" i="28"/>
  <c r="F689" i="28"/>
  <c r="F674" i="28"/>
  <c r="F675" i="28"/>
  <c r="F658" i="28"/>
  <c r="F657" i="28"/>
  <c r="F640" i="28"/>
  <c r="F641" i="28"/>
  <c r="F564" i="28"/>
  <c r="F563" i="28"/>
  <c r="F524" i="28"/>
  <c r="F523" i="28"/>
  <c r="F504" i="28"/>
  <c r="F503" i="28"/>
  <c r="F477" i="28"/>
  <c r="F476" i="28"/>
  <c r="F447" i="28"/>
  <c r="F446" i="28"/>
  <c r="F406" i="28"/>
  <c r="F405" i="28"/>
  <c r="F160" i="28"/>
  <c r="F159" i="28"/>
  <c r="F158" i="28"/>
  <c r="F157" i="28"/>
  <c r="F156" i="28"/>
  <c r="J156" i="28" s="1"/>
  <c r="F155" i="28"/>
  <c r="J155" i="28" s="1"/>
  <c r="F89" i="28"/>
  <c r="F88" i="28"/>
  <c r="F45" i="28"/>
  <c r="F44" i="28"/>
  <c r="F166" i="27"/>
  <c r="F165" i="27"/>
  <c r="F89" i="27"/>
  <c r="F88" i="27"/>
  <c r="B110" i="31" l="1"/>
  <c r="J111" i="31"/>
  <c r="J110" i="31"/>
  <c r="B99" i="31"/>
  <c r="J99" i="31"/>
  <c r="J743" i="28"/>
  <c r="J742" i="28"/>
  <c r="J607" i="28"/>
  <c r="J602" i="28"/>
  <c r="J747" i="28" l="1"/>
  <c r="J733" i="28"/>
  <c r="J732" i="28"/>
  <c r="J719" i="28"/>
  <c r="J718" i="28"/>
  <c r="B716" i="28"/>
  <c r="B718" i="28" s="1"/>
  <c r="B720" i="28" s="1"/>
  <c r="F716" i="28"/>
  <c r="J716" i="28" s="1"/>
  <c r="F717" i="28"/>
  <c r="J717" i="28" s="1"/>
  <c r="J705" i="28"/>
  <c r="J704" i="28"/>
  <c r="J690" i="28"/>
  <c r="J689" i="28"/>
  <c r="J675" i="28"/>
  <c r="J674" i="28"/>
  <c r="J658" i="28"/>
  <c r="J657" i="28"/>
  <c r="J641" i="28"/>
  <c r="J640" i="28"/>
  <c r="J578" i="28"/>
  <c r="J564" i="28"/>
  <c r="J563" i="28"/>
  <c r="J543" i="28"/>
  <c r="J542" i="28"/>
  <c r="J524" i="28"/>
  <c r="J523" i="28"/>
  <c r="J504" i="28"/>
  <c r="J503" i="28"/>
  <c r="J477" i="28"/>
  <c r="J476" i="28"/>
  <c r="J447" i="28"/>
  <c r="J446" i="28"/>
  <c r="J423" i="28"/>
  <c r="J406" i="28"/>
  <c r="J405" i="28"/>
  <c r="J378" i="28"/>
  <c r="J160" i="28"/>
  <c r="J159" i="28"/>
  <c r="J89" i="28"/>
  <c r="J88" i="28"/>
  <c r="J45" i="28"/>
  <c r="J44" i="28"/>
  <c r="I1" i="27"/>
  <c r="I1" i="28"/>
  <c r="J323" i="27" l="1"/>
  <c r="J322" i="27"/>
  <c r="J282" i="27"/>
  <c r="J281" i="27"/>
  <c r="J241" i="27"/>
  <c r="J240" i="27"/>
  <c r="J166" i="27"/>
  <c r="J165" i="27"/>
  <c r="J89" i="27"/>
  <c r="J88" i="27"/>
  <c r="J44" i="27"/>
  <c r="J43" i="27"/>
  <c r="F229" i="6" l="1"/>
  <c r="J229" i="6" s="1"/>
  <c r="F228" i="6"/>
  <c r="J228" i="6" s="1"/>
  <c r="F206" i="6"/>
  <c r="J206" i="6" s="1"/>
  <c r="J157" i="6"/>
  <c r="J188" i="25" l="1"/>
  <c r="F187" i="25"/>
  <c r="J187" i="25" s="1"/>
  <c r="J186" i="25"/>
  <c r="F185" i="25"/>
  <c r="J185" i="25" s="1"/>
  <c r="J184" i="25"/>
  <c r="F183" i="25"/>
  <c r="J183" i="25" s="1"/>
  <c r="J173" i="25"/>
  <c r="F172" i="25"/>
  <c r="J172" i="25" s="1"/>
  <c r="J171" i="25"/>
  <c r="F170" i="25"/>
  <c r="J170" i="25" s="1"/>
  <c r="J169" i="25"/>
  <c r="F168" i="25"/>
  <c r="J168" i="25" s="1"/>
  <c r="J160" i="25"/>
  <c r="F159" i="25"/>
  <c r="J159" i="25" s="1"/>
  <c r="J158" i="25"/>
  <c r="F157" i="25"/>
  <c r="J157" i="25" s="1"/>
  <c r="J156" i="25"/>
  <c r="F155" i="25"/>
  <c r="J155" i="25" s="1"/>
  <c r="J154" i="25"/>
  <c r="F153" i="25"/>
  <c r="J153" i="25" s="1"/>
  <c r="J152" i="25"/>
  <c r="F151" i="25"/>
  <c r="J151" i="25" s="1"/>
  <c r="J149" i="25"/>
  <c r="J147" i="25"/>
  <c r="J145" i="25"/>
  <c r="J143" i="25"/>
  <c r="J144" i="25"/>
  <c r="J135" i="25"/>
  <c r="F134" i="25"/>
  <c r="J134" i="25" s="1"/>
  <c r="J133" i="25"/>
  <c r="F132" i="25"/>
  <c r="J132" i="25" s="1"/>
  <c r="J131" i="25"/>
  <c r="F130" i="25"/>
  <c r="J130" i="25" s="1"/>
  <c r="J129" i="25"/>
  <c r="F128" i="25"/>
  <c r="J128" i="25" s="1"/>
  <c r="J127" i="25"/>
  <c r="F126" i="25"/>
  <c r="J126" i="25" s="1"/>
  <c r="J124" i="25"/>
  <c r="J122" i="25"/>
  <c r="J120" i="25"/>
  <c r="J118" i="25"/>
  <c r="J119" i="25"/>
  <c r="J109" i="25"/>
  <c r="J112" i="25" s="1"/>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19" i="25" l="1"/>
  <c r="J192" i="25"/>
  <c r="J162" i="25"/>
  <c r="J177" i="25"/>
  <c r="J137" i="25"/>
  <c r="G572" i="19"/>
  <c r="K572" i="19" s="1"/>
  <c r="G571" i="19"/>
  <c r="K571" i="19" s="1"/>
  <c r="G570" i="19"/>
  <c r="K570" i="19" s="1"/>
  <c r="G569" i="19"/>
  <c r="K569" i="19" s="1"/>
  <c r="G470" i="19"/>
  <c r="K470" i="19" s="1"/>
  <c r="G469" i="19"/>
  <c r="K469" i="19" s="1"/>
  <c r="G468" i="19"/>
  <c r="K468" i="19" s="1"/>
  <c r="G467" i="19"/>
  <c r="K467" i="19" s="1"/>
  <c r="G410" i="19"/>
  <c r="K410" i="19" s="1"/>
  <c r="G409" i="19"/>
  <c r="K409" i="19" s="1"/>
  <c r="G408" i="19"/>
  <c r="K408" i="19" s="1"/>
  <c r="G407" i="19"/>
  <c r="K407" i="19" s="1"/>
  <c r="G406" i="19"/>
  <c r="K406" i="19" s="1"/>
  <c r="G400" i="19"/>
  <c r="K400" i="19" s="1"/>
  <c r="G399" i="19"/>
  <c r="K399" i="19" s="1"/>
  <c r="G398" i="19"/>
  <c r="K398" i="19" s="1"/>
  <c r="G397" i="19"/>
  <c r="K397" i="19" s="1"/>
  <c r="G396" i="19"/>
  <c r="K396" i="19" s="1"/>
  <c r="G405" i="19"/>
  <c r="K405" i="19" s="1"/>
  <c r="G404" i="19"/>
  <c r="K404" i="19" s="1"/>
  <c r="G403" i="19"/>
  <c r="K403" i="19" s="1"/>
  <c r="G402" i="19"/>
  <c r="K402" i="19" s="1"/>
  <c r="G401" i="19"/>
  <c r="K401" i="19" s="1"/>
  <c r="G395" i="19"/>
  <c r="K395" i="19" s="1"/>
  <c r="G394" i="19"/>
  <c r="K394" i="19" s="1"/>
  <c r="G393" i="19"/>
  <c r="K393" i="19" s="1"/>
  <c r="G392" i="19"/>
  <c r="K392" i="19" s="1"/>
  <c r="G391" i="19"/>
  <c r="K391" i="19" s="1"/>
  <c r="G117" i="19"/>
  <c r="K117" i="19" s="1"/>
  <c r="G116" i="19"/>
  <c r="K116" i="19" s="1"/>
  <c r="G64" i="19"/>
  <c r="K64" i="19" s="1"/>
  <c r="G63" i="19"/>
  <c r="K63" i="19" s="1"/>
  <c r="G62" i="19"/>
  <c r="K62" i="19" s="1"/>
  <c r="G61" i="19"/>
  <c r="K61" i="19" s="1"/>
  <c r="L572" i="19"/>
  <c r="L571" i="19"/>
  <c r="L570" i="19"/>
  <c r="L569" i="19"/>
  <c r="L470" i="19"/>
  <c r="L469" i="19"/>
  <c r="L468" i="19"/>
  <c r="L467" i="19"/>
  <c r="L410" i="19"/>
  <c r="L409" i="19"/>
  <c r="L408" i="19"/>
  <c r="L407" i="19"/>
  <c r="L406" i="19"/>
  <c r="L405" i="19"/>
  <c r="L404" i="19"/>
  <c r="L403" i="19"/>
  <c r="L402" i="19"/>
  <c r="L401" i="19"/>
  <c r="L400" i="19"/>
  <c r="L399" i="19"/>
  <c r="L398" i="19"/>
  <c r="L397" i="19"/>
  <c r="L396" i="19"/>
  <c r="L395" i="19"/>
  <c r="L394" i="19"/>
  <c r="L393" i="19"/>
  <c r="L392" i="19"/>
  <c r="L391" i="19"/>
  <c r="F346" i="11" l="1"/>
  <c r="J346" i="11" s="1"/>
  <c r="F345" i="11"/>
  <c r="J345" i="11" s="1"/>
  <c r="J350" i="11" s="1"/>
  <c r="J240" i="13"/>
  <c r="H267" i="13"/>
  <c r="H266" i="13"/>
  <c r="H265" i="13"/>
  <c r="H263" i="13"/>
  <c r="J263" i="13" s="1"/>
  <c r="H262" i="13"/>
  <c r="J262" i="13" s="1"/>
  <c r="F264" i="13"/>
  <c r="F265" i="13" s="1"/>
  <c r="F266" i="13" s="1"/>
  <c r="J78" i="13"/>
  <c r="J77" i="13"/>
  <c r="J76" i="13"/>
  <c r="J75" i="13"/>
  <c r="J306" i="11"/>
  <c r="J305" i="11"/>
  <c r="J304" i="11"/>
  <c r="J303" i="11"/>
  <c r="J252" i="11"/>
  <c r="J251" i="11"/>
  <c r="J192" i="11"/>
  <c r="J191" i="11"/>
  <c r="J170" i="11"/>
  <c r="J169" i="11"/>
  <c r="J82" i="11"/>
  <c r="J81" i="11"/>
  <c r="J61" i="11"/>
  <c r="J60" i="11"/>
  <c r="F267" i="13" l="1"/>
  <c r="J267" i="13" s="1"/>
  <c r="J266" i="13"/>
  <c r="J265"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K34" i="41" s="1"/>
  <c r="J46" i="40"/>
  <c r="J45" i="40"/>
  <c r="J120" i="38" l="1"/>
  <c r="J119" i="38"/>
  <c r="J118" i="38"/>
  <c r="J117" i="38"/>
  <c r="J116" i="38"/>
  <c r="J115" i="38"/>
  <c r="J51" i="36"/>
  <c r="J50" i="36"/>
  <c r="F102" i="18" l="1"/>
  <c r="J102" i="18" s="1"/>
  <c r="F101" i="18"/>
  <c r="J101" i="18" s="1"/>
  <c r="F100" i="18"/>
  <c r="F99" i="18"/>
  <c r="F90" i="18"/>
  <c r="J90" i="18" s="1"/>
  <c r="F89" i="18"/>
  <c r="J89" i="18" s="1"/>
  <c r="F78" i="18"/>
  <c r="J78" i="18" s="1"/>
  <c r="F77" i="18"/>
  <c r="J77" i="18" s="1"/>
  <c r="F38" i="18"/>
  <c r="J38" i="18" s="1"/>
  <c r="F37" i="18"/>
  <c r="J37" i="18" s="1"/>
  <c r="AC37" i="33" l="1"/>
  <c r="AC38" i="33"/>
  <c r="F36" i="5" l="1"/>
  <c r="J36" i="5" s="1"/>
  <c r="F35" i="5"/>
  <c r="J35" i="5" s="1"/>
  <c r="F7" i="5"/>
  <c r="J314" i="16" l="1"/>
  <c r="J313" i="16"/>
  <c r="J276" i="16"/>
  <c r="J275"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298" i="15"/>
  <c r="F297" i="15"/>
  <c r="F260" i="15"/>
  <c r="F259" i="15"/>
  <c r="F208" i="15"/>
  <c r="F207" i="15"/>
  <c r="F206" i="15"/>
  <c r="F205" i="15"/>
  <c r="F204" i="15"/>
  <c r="F203" i="15"/>
  <c r="F202" i="15"/>
  <c r="F201" i="15"/>
  <c r="F200" i="15"/>
  <c r="F199" i="15"/>
  <c r="F198" i="15"/>
  <c r="F197" i="15"/>
  <c r="F65" i="15" l="1"/>
  <c r="J65" i="15" l="1"/>
  <c r="J298" i="15"/>
  <c r="J297" i="15"/>
  <c r="J260" i="15"/>
  <c r="J259" i="15"/>
  <c r="J204" i="15"/>
  <c r="J203" i="15"/>
  <c r="J208" i="15"/>
  <c r="J207" i="15"/>
  <c r="J206" i="15"/>
  <c r="J205" i="15"/>
  <c r="J202" i="15"/>
  <c r="J201" i="15"/>
  <c r="J200" i="15"/>
  <c r="J199" i="15"/>
  <c r="J198" i="15"/>
  <c r="J197" i="15"/>
  <c r="F10" i="26" l="1"/>
  <c r="F19" i="26" l="1"/>
  <c r="F18" i="26"/>
  <c r="F44" i="17" l="1"/>
  <c r="F40" i="26" l="1"/>
  <c r="F39" i="26"/>
  <c r="F62" i="26"/>
  <c r="F61" i="26"/>
  <c r="F60" i="26"/>
  <c r="F59" i="26"/>
  <c r="F58" i="26"/>
  <c r="F57" i="26"/>
  <c r="F50" i="26"/>
  <c r="F49" i="26"/>
  <c r="F48" i="26"/>
  <c r="F47" i="26"/>
  <c r="F46" i="26"/>
  <c r="F45" i="26"/>
  <c r="F44" i="26"/>
  <c r="F43" i="26"/>
  <c r="F42" i="26"/>
  <c r="F41" i="26"/>
  <c r="F38" i="26"/>
  <c r="F37" i="26"/>
  <c r="F36" i="26"/>
  <c r="F35" i="26"/>
  <c r="F25" i="26"/>
  <c r="F24" i="26"/>
  <c r="F23" i="26"/>
  <c r="F22" i="26"/>
  <c r="F21" i="26"/>
  <c r="F20" i="26"/>
  <c r="F17" i="26"/>
  <c r="F16" i="26"/>
  <c r="F15" i="26"/>
  <c r="F14" i="26"/>
  <c r="F13" i="26"/>
  <c r="F12" i="26"/>
  <c r="F11" i="26"/>
  <c r="F57" i="11"/>
  <c r="F296" i="11" l="1"/>
  <c r="I1" i="39" l="1"/>
  <c r="F109" i="31"/>
  <c r="F108" i="31"/>
  <c r="F98" i="31"/>
  <c r="F97" i="31"/>
  <c r="F96" i="31"/>
  <c r="F95" i="31"/>
  <c r="F94" i="31"/>
  <c r="F93" i="31"/>
  <c r="F92" i="31"/>
  <c r="F91" i="31"/>
  <c r="F90" i="31"/>
  <c r="F89" i="31"/>
  <c r="F88" i="31"/>
  <c r="F87" i="31"/>
  <c r="F86" i="31"/>
  <c r="F85" i="31"/>
  <c r="F84" i="31"/>
  <c r="F76" i="31"/>
  <c r="F75" i="31"/>
  <c r="F67" i="31"/>
  <c r="F66" i="31"/>
  <c r="F65" i="31"/>
  <c r="F64" i="31"/>
  <c r="F56" i="31"/>
  <c r="F55" i="31"/>
  <c r="F54" i="31"/>
  <c r="F53" i="31"/>
  <c r="F52" i="31"/>
  <c r="F51" i="31"/>
  <c r="F50" i="31"/>
  <c r="F49" i="31"/>
  <c r="F48" i="31"/>
  <c r="F47" i="31"/>
  <c r="F39" i="31"/>
  <c r="F38" i="31"/>
  <c r="F37" i="31"/>
  <c r="F36" i="31"/>
  <c r="F35" i="31"/>
  <c r="F34" i="31"/>
  <c r="F33" i="31"/>
  <c r="F32" i="31"/>
  <c r="F21" i="31"/>
  <c r="J21" i="31" s="1"/>
  <c r="F20" i="31"/>
  <c r="F12" i="31"/>
  <c r="F11" i="31"/>
  <c r="F10" i="31"/>
  <c r="F9" i="31"/>
  <c r="F8" i="31"/>
  <c r="F7" i="31"/>
  <c r="J226" i="28"/>
  <c r="J220" i="28"/>
  <c r="J214" i="28"/>
  <c r="K103" i="24"/>
  <c r="K476" i="19"/>
  <c r="J25" i="15"/>
  <c r="J123" i="11"/>
  <c r="J116" i="11"/>
  <c r="J109" i="11"/>
  <c r="J103" i="11"/>
  <c r="J8" i="11"/>
  <c r="J7" i="8" l="1"/>
  <c r="J7" i="7"/>
  <c r="F46" i="6"/>
  <c r="I1" i="31" l="1"/>
  <c r="K13" i="3" l="1"/>
  <c r="J109" i="31" l="1"/>
  <c r="J108" i="31"/>
  <c r="J98" i="31"/>
  <c r="J97" i="31"/>
  <c r="J96" i="31"/>
  <c r="J95" i="31"/>
  <c r="B95" i="31"/>
  <c r="B96" i="31" s="1"/>
  <c r="B97" i="31" s="1"/>
  <c r="B98" i="31" s="1"/>
  <c r="J94" i="31"/>
  <c r="J93" i="31"/>
  <c r="J92" i="31"/>
  <c r="J91" i="31"/>
  <c r="J90" i="31"/>
  <c r="J89" i="31"/>
  <c r="J88" i="31"/>
  <c r="J87" i="31"/>
  <c r="J86" i="31"/>
  <c r="J85" i="31"/>
  <c r="J84" i="31"/>
  <c r="J76" i="31"/>
  <c r="J75" i="31"/>
  <c r="J67" i="31"/>
  <c r="J66" i="31"/>
  <c r="J65" i="31"/>
  <c r="J64" i="31"/>
  <c r="J56" i="31"/>
  <c r="J55" i="31"/>
  <c r="J54" i="31"/>
  <c r="J53" i="31"/>
  <c r="J52" i="31"/>
  <c r="J51" i="31"/>
  <c r="J50" i="31"/>
  <c r="J49" i="31"/>
  <c r="B49" i="31"/>
  <c r="B51" i="31" s="1"/>
  <c r="B53" i="31" s="1"/>
  <c r="B55" i="31" s="1"/>
  <c r="J48" i="31"/>
  <c r="J47" i="31"/>
  <c r="J39" i="31"/>
  <c r="J38" i="31"/>
  <c r="J37" i="31"/>
  <c r="J36" i="31"/>
  <c r="J35" i="31"/>
  <c r="J34" i="31"/>
  <c r="J33" i="31"/>
  <c r="J32" i="31"/>
  <c r="J20" i="31"/>
  <c r="J22" i="31" s="1"/>
  <c r="J12" i="31"/>
  <c r="J11" i="31"/>
  <c r="J10" i="31"/>
  <c r="J9" i="31"/>
  <c r="B9" i="31"/>
  <c r="B11" i="31" s="1"/>
  <c r="J8" i="31"/>
  <c r="J7" i="31"/>
  <c r="J102" i="31" l="1"/>
  <c r="J115" i="31"/>
  <c r="J58" i="31"/>
  <c r="J78" i="31"/>
  <c r="J69" i="31"/>
  <c r="J41" i="31"/>
  <c r="J14" i="31"/>
  <c r="F24" i="31"/>
  <c r="F47" i="36" l="1"/>
  <c r="F46" i="36"/>
  <c r="F45" i="36"/>
  <c r="F44" i="36"/>
  <c r="F43" i="36"/>
  <c r="F42" i="36"/>
  <c r="F41" i="36"/>
  <c r="F40" i="36"/>
  <c r="F39" i="36"/>
  <c r="F38" i="36"/>
  <c r="F37" i="36"/>
  <c r="F36" i="36"/>
  <c r="F35" i="36"/>
  <c r="J47" i="36" l="1"/>
  <c r="J46" i="36"/>
  <c r="J45" i="36"/>
  <c r="J44" i="36"/>
  <c r="J43" i="36"/>
  <c r="J42" i="36"/>
  <c r="J41" i="36"/>
  <c r="J40" i="36"/>
  <c r="J39" i="36"/>
  <c r="J38" i="36"/>
  <c r="J37" i="36"/>
  <c r="J36" i="36"/>
  <c r="I1" i="26" l="1"/>
  <c r="I1" i="5"/>
  <c r="I1" i="6"/>
  <c r="F34" i="26" l="1"/>
  <c r="F33" i="26"/>
  <c r="F10" i="27"/>
  <c r="F9" i="27"/>
  <c r="F9" i="26"/>
  <c r="F8" i="26"/>
  <c r="F36" i="22" l="1"/>
  <c r="F35" i="22"/>
  <c r="G465" i="19"/>
  <c r="G464" i="19"/>
  <c r="F227" i="6" l="1"/>
  <c r="F226"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2" i="40"/>
  <c r="F41" i="40"/>
  <c r="F108" i="38"/>
  <c r="F107" i="38"/>
  <c r="F106" i="38"/>
  <c r="F105" i="38"/>
  <c r="F104" i="38"/>
  <c r="F103" i="38"/>
  <c r="K18" i="42" l="1"/>
  <c r="K17" i="42"/>
  <c r="K16" i="42"/>
  <c r="K15" i="42"/>
  <c r="K14" i="42"/>
  <c r="K13" i="42"/>
  <c r="J42" i="40"/>
  <c r="J41" i="40"/>
  <c r="J108" i="38"/>
  <c r="J107" i="38"/>
  <c r="J106" i="38"/>
  <c r="J105" i="38"/>
  <c r="J104" i="38"/>
  <c r="J103" i="38"/>
  <c r="F731" i="28" l="1"/>
  <c r="J731" i="28" s="1"/>
  <c r="F730" i="28"/>
  <c r="J730" i="28" s="1"/>
  <c r="B730" i="28"/>
  <c r="B732" i="28" s="1"/>
  <c r="B734" i="28" s="1"/>
  <c r="F703" i="28"/>
  <c r="J703" i="28" s="1"/>
  <c r="F702" i="28"/>
  <c r="J702" i="28" s="1"/>
  <c r="B702" i="28"/>
  <c r="B704" i="28" s="1"/>
  <c r="B706" i="28" s="1"/>
  <c r="F688" i="28"/>
  <c r="J688" i="28" s="1"/>
  <c r="F687" i="28"/>
  <c r="J687" i="28" s="1"/>
  <c r="B687" i="28"/>
  <c r="B689" i="28" s="1"/>
  <c r="B691" i="28" s="1"/>
  <c r="F673" i="28"/>
  <c r="J673" i="28" s="1"/>
  <c r="F672" i="28"/>
  <c r="J672" i="28" s="1"/>
  <c r="B670" i="28"/>
  <c r="B672" i="28" s="1"/>
  <c r="B674" i="28" s="1"/>
  <c r="B676" i="28" s="1"/>
  <c r="F656" i="28"/>
  <c r="J656" i="28" s="1"/>
  <c r="F655" i="28"/>
  <c r="J655" i="28" s="1"/>
  <c r="B653" i="28"/>
  <c r="B655" i="28" s="1"/>
  <c r="B657" i="28" s="1"/>
  <c r="B659" i="28" s="1"/>
  <c r="F639" i="28"/>
  <c r="J639" i="28" s="1"/>
  <c r="F638" i="28"/>
  <c r="J638" i="28" s="1"/>
  <c r="B636" i="28"/>
  <c r="B638" i="28" s="1"/>
  <c r="B640" i="28" s="1"/>
  <c r="B642" i="28" s="1"/>
  <c r="F577" i="28" l="1"/>
  <c r="F576" i="28"/>
  <c r="J576" i="28" s="1"/>
  <c r="B575" i="28"/>
  <c r="B576" i="28" s="1"/>
  <c r="B577" i="28" s="1"/>
  <c r="B578" i="28" s="1"/>
  <c r="B579" i="28" s="1"/>
  <c r="F562" i="28"/>
  <c r="J562" i="28" s="1"/>
  <c r="F561" i="28"/>
  <c r="J561" i="28" s="1"/>
  <c r="F541" i="28"/>
  <c r="J541" i="28" s="1"/>
  <c r="F540" i="28"/>
  <c r="J540" i="28" s="1"/>
  <c r="B538" i="28"/>
  <c r="B540" i="28" s="1"/>
  <c r="B542" i="28" s="1"/>
  <c r="B544" i="28" s="1"/>
  <c r="F522" i="28"/>
  <c r="J522" i="28" s="1"/>
  <c r="F521" i="28"/>
  <c r="J521" i="28" s="1"/>
  <c r="B519" i="28"/>
  <c r="B521" i="28" s="1"/>
  <c r="B523" i="28" s="1"/>
  <c r="B525" i="28" s="1"/>
  <c r="F475" i="28"/>
  <c r="J475" i="28" s="1"/>
  <c r="F474" i="28"/>
  <c r="J474" i="28" s="1"/>
  <c r="F502" i="28"/>
  <c r="J502" i="28" s="1"/>
  <c r="F501" i="28"/>
  <c r="J501" i="28" s="1"/>
  <c r="B499" i="28"/>
  <c r="B501" i="28" s="1"/>
  <c r="B503" i="28" s="1"/>
  <c r="B505" i="28" s="1"/>
  <c r="F445" i="28"/>
  <c r="J445" i="28" s="1"/>
  <c r="F444" i="28"/>
  <c r="J444" i="28" s="1"/>
  <c r="F422" i="28"/>
  <c r="J422" i="28" s="1"/>
  <c r="F404" i="28"/>
  <c r="J404" i="28" s="1"/>
  <c r="F403" i="28"/>
  <c r="J403" i="28" s="1"/>
  <c r="F377" i="28"/>
  <c r="J377" i="28" s="1"/>
  <c r="F271" i="28"/>
  <c r="J271" i="28" s="1"/>
  <c r="J275" i="28"/>
  <c r="J276" i="28"/>
  <c r="J277" i="28"/>
  <c r="F270" i="28"/>
  <c r="J270" i="28" s="1"/>
  <c r="F269" i="28"/>
  <c r="J269" i="28" s="1"/>
  <c r="B240" i="28"/>
  <c r="B242" i="28" s="1"/>
  <c r="B246" i="28" s="1"/>
  <c r="B250" i="28" s="1"/>
  <c r="B254" i="28" s="1"/>
  <c r="B256" i="28" s="1"/>
  <c r="B260" i="28" s="1"/>
  <c r="B262" i="28" s="1"/>
  <c r="B263" i="28" s="1"/>
  <c r="B266" i="28" s="1"/>
  <c r="B269" i="28" s="1"/>
  <c r="B271" i="28" s="1"/>
  <c r="B278" i="28" s="1"/>
  <c r="B281" i="28" s="1"/>
  <c r="J158" i="28"/>
  <c r="J157" i="28"/>
  <c r="F154" i="28"/>
  <c r="J154" i="28" s="1"/>
  <c r="F153" i="28"/>
  <c r="J153" i="28" s="1"/>
  <c r="F87" i="28"/>
  <c r="J87" i="28" s="1"/>
  <c r="F86" i="28"/>
  <c r="J86" i="28" s="1"/>
  <c r="F43" i="17" l="1"/>
  <c r="J44" i="17" l="1"/>
  <c r="J43" i="17"/>
  <c r="J46" i="17" l="1"/>
  <c r="F43" i="28"/>
  <c r="J43" i="28" s="1"/>
  <c r="F42" i="28"/>
  <c r="J42" i="28" s="1"/>
  <c r="F12" i="28"/>
  <c r="F321" i="27"/>
  <c r="J321" i="27" s="1"/>
  <c r="F320" i="27"/>
  <c r="J320" i="27" s="1"/>
  <c r="F280" i="27"/>
  <c r="J280" i="27" s="1"/>
  <c r="F279" i="27"/>
  <c r="J279" i="27" s="1"/>
  <c r="F239" i="27"/>
  <c r="J239" i="27" s="1"/>
  <c r="F238" i="27"/>
  <c r="J238" i="27" s="1"/>
  <c r="F164" i="27"/>
  <c r="J164" i="27" s="1"/>
  <c r="F163" i="27"/>
  <c r="J163" i="27" s="1"/>
  <c r="F87" i="27"/>
  <c r="J87" i="27" s="1"/>
  <c r="F86" i="27"/>
  <c r="J86" i="27" s="1"/>
  <c r="F42" i="27"/>
  <c r="J42" i="27" s="1"/>
  <c r="F41" i="27"/>
  <c r="J41" i="27" s="1"/>
  <c r="F70" i="13" l="1"/>
  <c r="J70" i="13" s="1"/>
  <c r="F69" i="13"/>
  <c r="J69" i="13" s="1"/>
  <c r="F68" i="13"/>
  <c r="J68" i="13" s="1"/>
  <c r="F67" i="13"/>
  <c r="J67" i="13" s="1"/>
  <c r="F298" i="11"/>
  <c r="J298" i="11" s="1"/>
  <c r="F297" i="11"/>
  <c r="J297" i="11" s="1"/>
  <c r="J314" i="11" s="1"/>
  <c r="J296" i="11"/>
  <c r="F295" i="11"/>
  <c r="J295" i="11" s="1"/>
  <c r="J312" i="11" s="1"/>
  <c r="B323" i="11" s="1"/>
  <c r="F248" i="11"/>
  <c r="J248" i="11" s="1"/>
  <c r="F247" i="11"/>
  <c r="J247" i="11" s="1"/>
  <c r="J188" i="11"/>
  <c r="J187" i="11"/>
  <c r="J166" i="11"/>
  <c r="J165" i="11"/>
  <c r="F78" i="11"/>
  <c r="J78" i="11" s="1"/>
  <c r="F77" i="11"/>
  <c r="J77" i="11" s="1"/>
  <c r="F56" i="11"/>
  <c r="J56" i="11" s="1"/>
  <c r="F21" i="11"/>
  <c r="F242" i="13"/>
  <c r="F243" i="13" s="1"/>
  <c r="F244" i="13" s="1"/>
  <c r="F88" i="13"/>
  <c r="F89" i="13" s="1"/>
  <c r="F90" i="13" s="1"/>
  <c r="F91" i="13" s="1"/>
  <c r="F99" i="13"/>
  <c r="F100" i="13" s="1"/>
  <c r="F101" i="13" s="1"/>
  <c r="F102" i="13" s="1"/>
  <c r="F110" i="13"/>
  <c r="F111" i="13" s="1"/>
  <c r="F112" i="13" s="1"/>
  <c r="F243" i="11"/>
  <c r="J243" i="11" s="1"/>
  <c r="F294" i="11"/>
  <c r="J57" i="11"/>
  <c r="B327" i="11" l="1"/>
  <c r="J327" i="11" s="1"/>
  <c r="B325" i="11"/>
  <c r="F245" i="13"/>
  <c r="F88" i="18"/>
  <c r="F87" i="18"/>
  <c r="J100" i="18" l="1"/>
  <c r="J99" i="18"/>
  <c r="J105" i="18" l="1"/>
  <c r="J88" i="18"/>
  <c r="J87" i="18"/>
  <c r="F76" i="18"/>
  <c r="J76" i="18" s="1"/>
  <c r="F75" i="18"/>
  <c r="J75" i="18" s="1"/>
  <c r="F36" i="18"/>
  <c r="J36" i="18" s="1"/>
  <c r="F35" i="18"/>
  <c r="J35" i="18" s="1"/>
  <c r="J93" i="18" l="1"/>
  <c r="F312" i="16"/>
  <c r="J312" i="16" s="1"/>
  <c r="F311" i="16"/>
  <c r="J311" i="16" s="1"/>
  <c r="F274" i="16"/>
  <c r="J274" i="16" s="1"/>
  <c r="F273" i="16"/>
  <c r="J273"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296" i="15"/>
  <c r="J296" i="15" s="1"/>
  <c r="F295" i="15"/>
  <c r="J295" i="15" s="1"/>
  <c r="F258" i="15"/>
  <c r="J258" i="15" s="1"/>
  <c r="F257" i="15"/>
  <c r="J257"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8" i="6" l="1"/>
  <c r="B220" i="6" s="1"/>
  <c r="B222" i="6" s="1"/>
  <c r="B224" i="6" s="1"/>
  <c r="B226" i="6" s="1"/>
  <c r="J227" i="6"/>
  <c r="J226" i="6"/>
  <c r="B198" i="6"/>
  <c r="B199" i="6" s="1"/>
  <c r="B200" i="6" s="1"/>
  <c r="B201" i="6" s="1"/>
  <c r="B202" i="6" s="1"/>
  <c r="B203" i="6" s="1"/>
  <c r="B204" i="6" s="1"/>
  <c r="F205" i="6"/>
  <c r="J205" i="6" s="1"/>
  <c r="J208" i="6"/>
  <c r="B149" i="6"/>
  <c r="B150" i="6" s="1"/>
  <c r="B151" i="6" s="1"/>
  <c r="B152" i="6" s="1"/>
  <c r="B153" i="6" s="1"/>
  <c r="B154" i="6" s="1"/>
  <c r="B155" i="6" s="1"/>
  <c r="F156" i="6"/>
  <c r="J156" i="6" s="1"/>
  <c r="B156" i="6" l="1"/>
  <c r="B157" i="6" l="1"/>
  <c r="B158" i="6" s="1"/>
  <c r="B159" i="6" s="1"/>
  <c r="J36" i="22"/>
  <c r="J35" i="22"/>
  <c r="G60" i="19" l="1"/>
  <c r="K60" i="19" s="1"/>
  <c r="G59" i="19"/>
  <c r="K59" i="19" s="1"/>
  <c r="G58" i="19"/>
  <c r="K58" i="19" s="1"/>
  <c r="G57" i="19"/>
  <c r="K57" i="19" s="1"/>
  <c r="G115" i="19"/>
  <c r="K115" i="19" s="1"/>
  <c r="G114" i="19"/>
  <c r="K114" i="19" s="1"/>
  <c r="G113" i="19"/>
  <c r="G112" i="19"/>
  <c r="G390" i="19"/>
  <c r="K390" i="19" s="1"/>
  <c r="G389" i="19"/>
  <c r="K389" i="19" s="1"/>
  <c r="G388" i="19"/>
  <c r="K388" i="19" s="1"/>
  <c r="G387" i="19"/>
  <c r="K387" i="19" s="1"/>
  <c r="G386" i="19"/>
  <c r="K386" i="19" s="1"/>
  <c r="G385" i="19"/>
  <c r="K385" i="19" s="1"/>
  <c r="G384" i="19"/>
  <c r="K384" i="19" s="1"/>
  <c r="G383" i="19"/>
  <c r="K383" i="19" s="1"/>
  <c r="G382" i="19"/>
  <c r="K382" i="19" s="1"/>
  <c r="G381" i="19"/>
  <c r="K381" i="19" s="1"/>
  <c r="G380" i="19"/>
  <c r="K380" i="19" s="1"/>
  <c r="G379" i="19"/>
  <c r="K379" i="19" s="1"/>
  <c r="G378" i="19"/>
  <c r="K378" i="19" s="1"/>
  <c r="G377" i="19"/>
  <c r="G376" i="19"/>
  <c r="K376" i="19" s="1"/>
  <c r="G375" i="19"/>
  <c r="K375" i="19" s="1"/>
  <c r="G374" i="19"/>
  <c r="K374" i="19" s="1"/>
  <c r="G373" i="19"/>
  <c r="K373" i="19" s="1"/>
  <c r="G372" i="19"/>
  <c r="K372" i="19" s="1"/>
  <c r="G371" i="19"/>
  <c r="K371" i="19" s="1"/>
  <c r="G466" i="19"/>
  <c r="K466" i="19" s="1"/>
  <c r="K465" i="19"/>
  <c r="K464" i="19"/>
  <c r="G463" i="19"/>
  <c r="K463" i="19" s="1"/>
  <c r="G568" i="19"/>
  <c r="K568" i="19" s="1"/>
  <c r="G566" i="19"/>
  <c r="K566" i="19" s="1"/>
  <c r="G567" i="19"/>
  <c r="K567" i="19" s="1"/>
  <c r="G565" i="19"/>
  <c r="K565" i="19" s="1"/>
  <c r="L568" i="19"/>
  <c r="L567" i="19"/>
  <c r="L566" i="19"/>
  <c r="L565" i="19"/>
  <c r="L463" i="19"/>
  <c r="L466" i="19"/>
  <c r="L465" i="19"/>
  <c r="L464" i="19"/>
  <c r="L379" i="19"/>
  <c r="L390" i="19"/>
  <c r="L389" i="19"/>
  <c r="L388" i="19"/>
  <c r="L387" i="19"/>
  <c r="L386" i="19"/>
  <c r="L385" i="19"/>
  <c r="L384" i="19"/>
  <c r="L383" i="19"/>
  <c r="L382" i="19"/>
  <c r="L381" i="19"/>
  <c r="L380" i="19"/>
  <c r="L378" i="19"/>
  <c r="L377" i="19"/>
  <c r="L376" i="19"/>
  <c r="L375" i="19"/>
  <c r="L374" i="19"/>
  <c r="L373" i="19"/>
  <c r="L372" i="19"/>
  <c r="L371" i="19"/>
  <c r="K377" i="19" l="1"/>
  <c r="J62" i="26" l="1"/>
  <c r="J61" i="26"/>
  <c r="J60" i="26"/>
  <c r="J59" i="26"/>
  <c r="J58" i="26"/>
  <c r="J57" i="26"/>
  <c r="J50" i="26"/>
  <c r="J49" i="26"/>
  <c r="J48" i="26"/>
  <c r="J47" i="26"/>
  <c r="J46" i="26"/>
  <c r="J45" i="26"/>
  <c r="J44" i="26"/>
  <c r="J43" i="26"/>
  <c r="J42" i="26"/>
  <c r="J41" i="26"/>
  <c r="J40" i="26"/>
  <c r="J39" i="26"/>
  <c r="J38" i="26"/>
  <c r="J37" i="26"/>
  <c r="J36" i="26"/>
  <c r="J35" i="26"/>
  <c r="J34" i="26"/>
  <c r="J33" i="26"/>
  <c r="J25" i="26"/>
  <c r="J24"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64" i="26" l="1"/>
  <c r="J27" i="26"/>
  <c r="J52" i="26"/>
  <c r="J42" i="5"/>
  <c r="J45" i="5" s="1"/>
  <c r="K9" i="3" s="1"/>
  <c r="G540" i="19"/>
  <c r="G537" i="19"/>
  <c r="G534" i="19"/>
  <c r="G531" i="19"/>
  <c r="G528" i="19"/>
  <c r="G525" i="19"/>
  <c r="G522" i="19"/>
  <c r="G519" i="19"/>
  <c r="G516" i="19"/>
  <c r="G513" i="19"/>
  <c r="G510" i="19"/>
  <c r="G503" i="19"/>
  <c r="G500" i="19"/>
  <c r="G497" i="19"/>
  <c r="G494" i="19"/>
  <c r="G491" i="19"/>
  <c r="G488" i="19"/>
  <c r="G485" i="19"/>
  <c r="J68" i="26" l="1"/>
  <c r="F187" i="13"/>
  <c r="F188" i="13" s="1"/>
  <c r="F189" i="13" s="1"/>
  <c r="F190" i="13" s="1"/>
  <c r="F176" i="13"/>
  <c r="F177" i="13" s="1"/>
  <c r="F178" i="13" s="1"/>
  <c r="F179" i="13" s="1"/>
  <c r="F165" i="13"/>
  <c r="F166" i="13" s="1"/>
  <c r="F167" i="13" s="1"/>
  <c r="F168" i="13" s="1"/>
  <c r="F154" i="13"/>
  <c r="F155" i="13" s="1"/>
  <c r="F156" i="13" s="1"/>
  <c r="F157" i="13" s="1"/>
  <c r="F143" i="13"/>
  <c r="F144" i="13" s="1"/>
  <c r="F145" i="13" s="1"/>
  <c r="F146" i="13" s="1"/>
  <c r="F132" i="13"/>
  <c r="F133" i="13" s="1"/>
  <c r="F134" i="13" s="1"/>
  <c r="F135" i="13" s="1"/>
  <c r="F121" i="13"/>
  <c r="F122" i="13" s="1"/>
  <c r="F123" i="13" s="1"/>
  <c r="F124" i="13" s="1"/>
  <c r="F113" i="13"/>
  <c r="K78" i="19" l="1"/>
  <c r="F66" i="13"/>
  <c r="F65" i="13"/>
  <c r="F186" i="11" l="1"/>
  <c r="F184" i="11"/>
  <c r="F182" i="11"/>
  <c r="F180" i="11"/>
  <c r="F178" i="11"/>
  <c r="F76" i="11"/>
  <c r="F75" i="11"/>
  <c r="F74" i="11"/>
  <c r="F73" i="11"/>
  <c r="F72" i="11"/>
  <c r="F71" i="11"/>
  <c r="F70" i="11"/>
  <c r="F69" i="11"/>
  <c r="F68" i="11"/>
  <c r="F67" i="11"/>
  <c r="H10" i="29" l="1"/>
  <c r="F200" i="16" l="1"/>
  <c r="F199" i="16"/>
  <c r="F198" i="16"/>
  <c r="F197" i="16"/>
  <c r="F196" i="16"/>
  <c r="F195" i="16"/>
  <c r="F194" i="16"/>
  <c r="F193" i="16"/>
  <c r="F192" i="16"/>
  <c r="F191" i="16"/>
  <c r="F307" i="16"/>
  <c r="F269" i="16"/>
  <c r="F270" i="16"/>
  <c r="F308" i="16"/>
  <c r="G56" i="19" l="1"/>
  <c r="G55" i="19"/>
  <c r="K55" i="19" s="1"/>
  <c r="K56" i="19" l="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146" i="11"/>
  <c r="J146" i="11" s="1"/>
  <c r="J145" i="11"/>
  <c r="F144" i="11"/>
  <c r="J144" i="11" s="1"/>
  <c r="J143" i="11"/>
  <c r="F142" i="11"/>
  <c r="J142" i="11" s="1"/>
  <c r="J141" i="11"/>
  <c r="F140" i="11"/>
  <c r="J140" i="11" s="1"/>
  <c r="J139"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38" i="11" l="1"/>
  <c r="J138" i="11" s="1"/>
  <c r="J137" i="11"/>
  <c r="F29" i="11"/>
  <c r="F28" i="11"/>
  <c r="AB48" i="29" l="1"/>
  <c r="I5" i="4" l="1"/>
  <c r="E37" i="4" s="1"/>
  <c r="E53" i="4" s="1"/>
  <c r="F64" i="13" l="1"/>
  <c r="G20" i="19" l="1"/>
  <c r="F310" i="16"/>
  <c r="F309" i="16"/>
  <c r="F272" i="16"/>
  <c r="F271" i="16"/>
  <c r="F292" i="15" l="1"/>
  <c r="F291" i="15"/>
  <c r="F294" i="15"/>
  <c r="F293" i="15"/>
  <c r="F256" i="15"/>
  <c r="F255" i="15"/>
  <c r="F184" i="15"/>
  <c r="F183" i="15"/>
  <c r="F182" i="15"/>
  <c r="F181" i="15"/>
  <c r="F180" i="15"/>
  <c r="F179" i="15"/>
  <c r="F178" i="15"/>
  <c r="F177" i="15"/>
  <c r="F176" i="15"/>
  <c r="F175" i="15"/>
  <c r="F249" i="28"/>
  <c r="F108" i="28"/>
  <c r="F107" i="28"/>
  <c r="G438" i="19"/>
  <c r="G437" i="19"/>
  <c r="L350" i="19"/>
  <c r="L329" i="19"/>
  <c r="L328" i="19"/>
  <c r="L327" i="19"/>
  <c r="L326" i="19"/>
  <c r="L325" i="19"/>
  <c r="L324" i="19"/>
  <c r="L323" i="19"/>
  <c r="L322" i="19"/>
  <c r="L321" i="19"/>
  <c r="L320" i="19"/>
  <c r="L250" i="19"/>
  <c r="G223" i="19"/>
  <c r="G216" i="19"/>
  <c r="L150" i="19"/>
  <c r="G93" i="19"/>
  <c r="G92" i="19"/>
  <c r="G48" i="19"/>
  <c r="G47" i="19"/>
  <c r="G46" i="19"/>
  <c r="G45" i="19"/>
  <c r="G44" i="19"/>
  <c r="G43" i="19"/>
  <c r="G42" i="19"/>
  <c r="G41" i="19"/>
  <c r="J142" i="13"/>
  <c r="F63" i="13"/>
  <c r="F260" i="11"/>
  <c r="J260" i="11" s="1"/>
  <c r="F212" i="11"/>
  <c r="F203" i="11"/>
  <c r="F201" i="11"/>
  <c r="F17" i="11"/>
  <c r="F106" i="15"/>
  <c r="F105" i="15"/>
  <c r="F110" i="16"/>
  <c r="F109" i="16"/>
  <c r="F52" i="18"/>
  <c r="F51" i="18"/>
  <c r="L510" i="19"/>
  <c r="K29" i="24"/>
  <c r="F303" i="27"/>
  <c r="F302" i="27"/>
  <c r="F233" i="6" l="1"/>
  <c r="F232" i="6"/>
  <c r="F225" i="6"/>
  <c r="F224" i="6"/>
  <c r="F204" i="6"/>
  <c r="J204" i="6" s="1"/>
  <c r="J159" i="6"/>
  <c r="F155" i="6"/>
  <c r="J155" i="6" s="1"/>
  <c r="AC6" i="33" l="1"/>
  <c r="I1" i="43" l="1"/>
  <c r="J1" i="42"/>
  <c r="I1" i="40"/>
  <c r="G12" i="42" l="1"/>
  <c r="G11" i="42"/>
  <c r="G10" i="42"/>
  <c r="G9" i="42"/>
  <c r="G8" i="42"/>
  <c r="G7" i="42"/>
  <c r="F40" i="40"/>
  <c r="F39" i="40"/>
  <c r="F102" i="38"/>
  <c r="F101" i="38"/>
  <c r="F100" i="38"/>
  <c r="F99" i="38"/>
  <c r="F98" i="38"/>
  <c r="F97" i="38"/>
  <c r="F34" i="36"/>
  <c r="F32" i="36"/>
  <c r="J294" i="11"/>
  <c r="F293" i="11"/>
  <c r="J293" i="11" s="1"/>
  <c r="J310" i="11" s="1"/>
  <c r="B319" i="11" s="1"/>
  <c r="F246" i="11"/>
  <c r="J246" i="11" s="1"/>
  <c r="F245" i="11"/>
  <c r="J245" i="11" s="1"/>
  <c r="J186" i="11"/>
  <c r="J185" i="11"/>
  <c r="J76" i="11"/>
  <c r="J75" i="11"/>
  <c r="J55" i="11"/>
  <c r="J54" i="11"/>
  <c r="J66" i="13"/>
  <c r="J65" i="13"/>
  <c r="J64" i="13"/>
  <c r="J63" i="13"/>
  <c r="F231" i="13"/>
  <c r="F232" i="13" s="1"/>
  <c r="J230" i="13"/>
  <c r="J229" i="13"/>
  <c r="F220" i="13"/>
  <c r="J220" i="13" s="1"/>
  <c r="J219" i="13"/>
  <c r="J218" i="13"/>
  <c r="B321" i="11" l="1"/>
  <c r="F221" i="13"/>
  <c r="F222" i="13" s="1"/>
  <c r="F223" i="13" s="1"/>
  <c r="J223" i="13" s="1"/>
  <c r="F233" i="13"/>
  <c r="J232" i="13"/>
  <c r="J231" i="13"/>
  <c r="J221" i="13" l="1"/>
  <c r="J222" i="13"/>
  <c r="F234" i="13"/>
  <c r="J234" i="13" s="1"/>
  <c r="J233" i="13"/>
  <c r="J224" i="13" l="1"/>
  <c r="J235" i="13"/>
  <c r="J47" i="43"/>
  <c r="J41" i="43"/>
  <c r="J35" i="43"/>
  <c r="J29" i="43"/>
  <c r="J23" i="43"/>
  <c r="J17" i="43"/>
  <c r="J11" i="43"/>
  <c r="J5" i="43"/>
  <c r="K12" i="42"/>
  <c r="K11" i="42"/>
  <c r="K10" i="42"/>
  <c r="K9" i="42"/>
  <c r="K8" i="42"/>
  <c r="K7" i="42"/>
  <c r="K32" i="42" s="1"/>
  <c r="J40" i="40"/>
  <c r="J39" i="40"/>
  <c r="J102" i="38"/>
  <c r="J101" i="38"/>
  <c r="J100" i="38"/>
  <c r="J99" i="38"/>
  <c r="J98" i="38"/>
  <c r="J97" i="38"/>
  <c r="J35" i="36"/>
  <c r="J34" i="36"/>
  <c r="K43" i="3" l="1"/>
  <c r="G564" i="19" l="1"/>
  <c r="K564" i="19" s="1"/>
  <c r="G563" i="19"/>
  <c r="K563" i="19" s="1"/>
  <c r="G562" i="19"/>
  <c r="K562" i="19" s="1"/>
  <c r="G561" i="19"/>
  <c r="K561" i="19" s="1"/>
  <c r="G560" i="19"/>
  <c r="G558" i="19"/>
  <c r="L564" i="19"/>
  <c r="L563" i="19"/>
  <c r="L562" i="19"/>
  <c r="L561" i="19"/>
  <c r="G462" i="19"/>
  <c r="K462" i="19" s="1"/>
  <c r="G461" i="19"/>
  <c r="K461" i="19" s="1"/>
  <c r="G460" i="19"/>
  <c r="K460" i="19" s="1"/>
  <c r="G459" i="19"/>
  <c r="K459" i="19" s="1"/>
  <c r="L462" i="19"/>
  <c r="L461" i="19"/>
  <c r="L460" i="19"/>
  <c r="L459" i="19"/>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K355" i="19" s="1"/>
  <c r="G354" i="19"/>
  <c r="K354" i="19" s="1"/>
  <c r="G353" i="19"/>
  <c r="K353" i="19" s="1"/>
  <c r="G352" i="19"/>
  <c r="K352" i="19" s="1"/>
  <c r="G351" i="19"/>
  <c r="K351" i="19" s="1"/>
  <c r="G350" i="19"/>
  <c r="K350" i="19" s="1"/>
  <c r="G349" i="19"/>
  <c r="G348" i="19"/>
  <c r="G347" i="19"/>
  <c r="G346" i="19"/>
  <c r="G340" i="19"/>
  <c r="G339" i="19"/>
  <c r="G338" i="19"/>
  <c r="G337" i="19"/>
  <c r="G336" i="19"/>
  <c r="L370" i="19"/>
  <c r="L369" i="19"/>
  <c r="L368" i="19"/>
  <c r="L367" i="19"/>
  <c r="L366" i="19"/>
  <c r="L365" i="19"/>
  <c r="L364" i="19"/>
  <c r="L363" i="19"/>
  <c r="L362" i="19"/>
  <c r="L361" i="19"/>
  <c r="L360" i="19"/>
  <c r="L359" i="19"/>
  <c r="L358" i="19"/>
  <c r="L357" i="19"/>
  <c r="L356" i="19"/>
  <c r="L355" i="19"/>
  <c r="L354" i="19"/>
  <c r="L353" i="19"/>
  <c r="L352" i="19"/>
  <c r="L351" i="19"/>
  <c r="G111" i="19"/>
  <c r="K111" i="19" s="1"/>
  <c r="G110" i="19"/>
  <c r="K110" i="19" s="1"/>
  <c r="G52" i="19"/>
  <c r="K52" i="19" s="1"/>
  <c r="G51" i="19"/>
  <c r="K51" i="19" s="1"/>
  <c r="F74" i="18" l="1"/>
  <c r="J74" i="18" s="1"/>
  <c r="F73" i="18"/>
  <c r="J73" i="18" s="1"/>
  <c r="F72" i="18"/>
  <c r="J72" i="18" s="1"/>
  <c r="F71" i="18"/>
  <c r="J71" i="18" s="1"/>
  <c r="F47" i="18"/>
  <c r="J47" i="18" s="1"/>
  <c r="F48" i="18"/>
  <c r="J48" i="18" s="1"/>
  <c r="F49" i="18"/>
  <c r="J49" i="18" s="1"/>
  <c r="F50" i="18"/>
  <c r="J50" i="18" s="1"/>
  <c r="J51" i="18"/>
  <c r="J52" i="18"/>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65" i="18"/>
  <c r="J65" i="18" s="1"/>
  <c r="F66" i="18"/>
  <c r="J66" i="18" s="1"/>
  <c r="F67" i="18"/>
  <c r="J67" i="18" s="1"/>
  <c r="F68" i="18"/>
  <c r="J68" i="18" s="1"/>
  <c r="F69" i="18"/>
  <c r="J69" i="18" s="1"/>
  <c r="F70" i="18"/>
  <c r="J70" i="18" s="1"/>
  <c r="F34" i="18"/>
  <c r="F33" i="18"/>
  <c r="F32" i="18"/>
  <c r="J32" i="18" s="1"/>
  <c r="F31" i="18"/>
  <c r="J31" i="18" s="1"/>
  <c r="J81" i="18" l="1"/>
  <c r="F729" i="28"/>
  <c r="F728" i="28"/>
  <c r="F715" i="28"/>
  <c r="F714" i="28"/>
  <c r="F701" i="28"/>
  <c r="F700" i="28"/>
  <c r="F686" i="28"/>
  <c r="F685" i="28"/>
  <c r="F671" i="28"/>
  <c r="J671" i="28" s="1"/>
  <c r="F670" i="28"/>
  <c r="J670" i="28" s="1"/>
  <c r="F654" i="28" l="1"/>
  <c r="J654" i="28" s="1"/>
  <c r="F653" i="28"/>
  <c r="J653" i="28" s="1"/>
  <c r="F637" i="28"/>
  <c r="J637" i="28" s="1"/>
  <c r="F636" i="28"/>
  <c r="J636" i="28" s="1"/>
  <c r="J729" i="28"/>
  <c r="J728" i="28"/>
  <c r="J715" i="28"/>
  <c r="J714" i="28"/>
  <c r="J701" i="28"/>
  <c r="J700" i="28"/>
  <c r="J686" i="28"/>
  <c r="J685" i="28"/>
  <c r="J694" i="28" s="1"/>
  <c r="J709" i="28" l="1"/>
  <c r="J737" i="28"/>
  <c r="J723" i="28"/>
  <c r="J597" i="28"/>
  <c r="J577" i="28"/>
  <c r="F560" i="28"/>
  <c r="J560" i="28" s="1"/>
  <c r="F559" i="28"/>
  <c r="J559" i="28" s="1"/>
  <c r="F539" i="28"/>
  <c r="J539" i="28" s="1"/>
  <c r="F538" i="28"/>
  <c r="J538" i="28" s="1"/>
  <c r="F520" i="28"/>
  <c r="J520" i="28" s="1"/>
  <c r="F519" i="28"/>
  <c r="J519" i="28" s="1"/>
  <c r="F500" i="28"/>
  <c r="J500" i="28" s="1"/>
  <c r="F499" i="28"/>
  <c r="J499" i="28" s="1"/>
  <c r="F473" i="28"/>
  <c r="J473" i="28" s="1"/>
  <c r="F472" i="28"/>
  <c r="J472" i="28" s="1"/>
  <c r="B472" i="28"/>
  <c r="B474" i="28" s="1"/>
  <c r="B476" i="28" s="1"/>
  <c r="B478" i="28" s="1"/>
  <c r="F443" i="28"/>
  <c r="J443" i="28" s="1"/>
  <c r="F442" i="28"/>
  <c r="J442" i="28" s="1"/>
  <c r="F421" i="28"/>
  <c r="J421" i="28" s="1"/>
  <c r="F402" i="28"/>
  <c r="J402" i="28" s="1"/>
  <c r="F401" i="28"/>
  <c r="J401" i="28" s="1"/>
  <c r="F376" i="28"/>
  <c r="J376" i="28" s="1"/>
  <c r="F152" i="28" l="1"/>
  <c r="J152" i="28" s="1"/>
  <c r="F151" i="28"/>
  <c r="J151" i="28" s="1"/>
  <c r="F150" i="28"/>
  <c r="J150" i="28" s="1"/>
  <c r="F149" i="28"/>
  <c r="J149" i="28" s="1"/>
  <c r="F85" i="28"/>
  <c r="J85" i="28" s="1"/>
  <c r="F84" i="28"/>
  <c r="J84" i="28" s="1"/>
  <c r="F41" i="28"/>
  <c r="J41" i="28" s="1"/>
  <c r="F40" i="28"/>
  <c r="J40" i="28" s="1"/>
  <c r="F319" i="27"/>
  <c r="J319" i="27" s="1"/>
  <c r="F318" i="27"/>
  <c r="J318" i="27" s="1"/>
  <c r="F278" i="27"/>
  <c r="J278" i="27" s="1"/>
  <c r="F277" i="27"/>
  <c r="J277" i="27" s="1"/>
  <c r="F237" i="27"/>
  <c r="J237" i="27" s="1"/>
  <c r="F236" i="27"/>
  <c r="J236" i="27" s="1"/>
  <c r="F162" i="27"/>
  <c r="J162" i="27" s="1"/>
  <c r="F161" i="27"/>
  <c r="J161" i="27" s="1"/>
  <c r="F85" i="27"/>
  <c r="J85" i="27" s="1"/>
  <c r="F84" i="27"/>
  <c r="J84" i="27" s="1"/>
  <c r="F39" i="27"/>
  <c r="J39" i="27" s="1"/>
  <c r="F40" i="27"/>
  <c r="J40"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1" i="22" l="1"/>
  <c r="J44" i="22" s="1"/>
  <c r="K22" i="3" s="1"/>
  <c r="J93" i="23"/>
  <c r="J92" i="23"/>
  <c r="F91" i="23"/>
  <c r="J91" i="23" s="1"/>
  <c r="F90" i="23"/>
  <c r="J90" i="23" s="1"/>
  <c r="J53" i="8" l="1"/>
  <c r="J52" i="8"/>
  <c r="J53" i="7"/>
  <c r="J52" i="7"/>
  <c r="J225" i="6" l="1"/>
  <c r="J224" i="6"/>
  <c r="J310" i="16" l="1"/>
  <c r="J309" i="16"/>
  <c r="J272" i="16"/>
  <c r="J271" i="16"/>
  <c r="J200" i="16"/>
  <c r="J199" i="16"/>
  <c r="J198" i="16"/>
  <c r="J197" i="16"/>
  <c r="J196" i="16"/>
  <c r="J195" i="16"/>
  <c r="J194" i="16"/>
  <c r="J193" i="16"/>
  <c r="J192" i="16"/>
  <c r="J191" i="16"/>
  <c r="J294" i="15" l="1"/>
  <c r="J293" i="15"/>
  <c r="J256" i="15"/>
  <c r="J255" i="15"/>
  <c r="J184" i="15"/>
  <c r="J183" i="15"/>
  <c r="J182" i="15"/>
  <c r="J181" i="15"/>
  <c r="J180" i="15"/>
  <c r="J179" i="15"/>
  <c r="J178" i="15"/>
  <c r="J177" i="15"/>
  <c r="J176" i="15"/>
  <c r="J175" i="15"/>
  <c r="F471" i="28" l="1"/>
  <c r="F470" i="28"/>
  <c r="F488" i="28"/>
  <c r="F487" i="28"/>
  <c r="E11" i="12" l="1"/>
  <c r="G11" i="12" s="1"/>
  <c r="J244" i="13" s="1"/>
  <c r="E12" i="12"/>
  <c r="E10" i="12"/>
  <c r="E8" i="12"/>
  <c r="E7" i="12"/>
  <c r="F316" i="27" l="1"/>
  <c r="F317" i="27"/>
  <c r="F33" i="36" l="1"/>
  <c r="F268" i="28" l="1"/>
  <c r="J268" i="28" s="1"/>
  <c r="F267" i="28"/>
  <c r="J267" i="28" s="1"/>
  <c r="F266" i="28"/>
  <c r="J266" i="28" s="1"/>
  <c r="F265" i="28"/>
  <c r="J265" i="28" s="1"/>
  <c r="F669" i="28"/>
  <c r="J669" i="28" s="1"/>
  <c r="F668" i="28"/>
  <c r="J668" i="28" s="1"/>
  <c r="F652" i="28"/>
  <c r="J652" i="28" s="1"/>
  <c r="F651" i="28"/>
  <c r="J651" i="28" s="1"/>
  <c r="F634" i="28"/>
  <c r="J634" i="28" s="1"/>
  <c r="F635" i="28"/>
  <c r="J635" i="28" s="1"/>
  <c r="J679" i="28" l="1"/>
  <c r="J645" i="28"/>
  <c r="J662" i="28"/>
  <c r="F62" i="13"/>
  <c r="F61" i="13"/>
  <c r="F60" i="13"/>
  <c r="F59" i="13"/>
  <c r="J59" i="13" s="1"/>
  <c r="F292" i="11"/>
  <c r="J292" i="11" s="1"/>
  <c r="F291" i="11"/>
  <c r="J291" i="11" s="1"/>
  <c r="F244" i="11"/>
  <c r="J244" i="11" s="1"/>
  <c r="J184" i="11"/>
  <c r="J183" i="11"/>
  <c r="J74" i="11"/>
  <c r="J73" i="11"/>
  <c r="J52" i="11"/>
  <c r="J53" i="11"/>
  <c r="I1" i="11"/>
  <c r="F209" i="13"/>
  <c r="F210" i="13" s="1"/>
  <c r="F211" i="13" s="1"/>
  <c r="F212" i="13" s="1"/>
  <c r="F198" i="13"/>
  <c r="F199" i="13" s="1"/>
  <c r="F200" i="13" s="1"/>
  <c r="F201" i="13" s="1"/>
  <c r="J62" i="13" l="1"/>
  <c r="J60" i="13"/>
  <c r="J61" i="13"/>
  <c r="AE2" i="30" l="1"/>
  <c r="F38" i="40" l="1"/>
  <c r="J38" i="40" s="1"/>
  <c r="F37" i="40"/>
  <c r="J37" i="40" s="1"/>
  <c r="F96" i="38"/>
  <c r="J96" i="38" s="1"/>
  <c r="F95" i="38"/>
  <c r="J95" i="38" s="1"/>
  <c r="F94" i="38"/>
  <c r="J94" i="38" s="1"/>
  <c r="F93" i="38"/>
  <c r="J93" i="38" s="1"/>
  <c r="F92" i="38"/>
  <c r="J92" i="38" s="1"/>
  <c r="F91" i="38"/>
  <c r="J91" i="38" s="1"/>
  <c r="J33" i="36"/>
  <c r="J32"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Q37" i="33"/>
  <c r="X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F575" i="28"/>
  <c r="J575" i="28" s="1"/>
  <c r="F558" i="28"/>
  <c r="J558" i="28" s="1"/>
  <c r="F557" i="28"/>
  <c r="J557" i="28" s="1"/>
  <c r="F537" i="28"/>
  <c r="J537" i="28" s="1"/>
  <c r="F536" i="28"/>
  <c r="J536" i="28" s="1"/>
  <c r="F518" i="28"/>
  <c r="J518" i="28" s="1"/>
  <c r="F517" i="28"/>
  <c r="J517" i="28" s="1"/>
  <c r="F498" i="28"/>
  <c r="J498" i="28" s="1"/>
  <c r="F497" i="28"/>
  <c r="J497" i="28" s="1"/>
  <c r="J471" i="28"/>
  <c r="J470" i="28"/>
  <c r="F441" i="28"/>
  <c r="J441" i="28" s="1"/>
  <c r="F440" i="28"/>
  <c r="J440" i="28" s="1"/>
  <c r="F420" i="28"/>
  <c r="J420" i="28" s="1"/>
  <c r="F400" i="28"/>
  <c r="J400" i="28" s="1"/>
  <c r="F399" i="28"/>
  <c r="J399" i="28" s="1"/>
  <c r="F375" i="28"/>
  <c r="J375" i="28" s="1"/>
  <c r="F146" i="28"/>
  <c r="J146" i="28" s="1"/>
  <c r="F145" i="28"/>
  <c r="J145" i="28" s="1"/>
  <c r="F148" i="28"/>
  <c r="J148" i="28" s="1"/>
  <c r="F147" i="28"/>
  <c r="J147" i="28" s="1"/>
  <c r="F83" i="28"/>
  <c r="J83" i="28" s="1"/>
  <c r="F82" i="28"/>
  <c r="J82" i="28" s="1"/>
  <c r="F39" i="28"/>
  <c r="J39" i="28" s="1"/>
  <c r="F38" i="28"/>
  <c r="J38" i="28" s="1"/>
  <c r="J592" i="28"/>
  <c r="B592" i="28"/>
  <c r="B597" i="28" s="1"/>
  <c r="B602" i="28" s="1"/>
  <c r="B607" i="28" s="1"/>
  <c r="B611" i="28" s="1"/>
  <c r="B615" i="28" s="1"/>
  <c r="F239" i="28"/>
  <c r="F240" i="28"/>
  <c r="J240" i="28" s="1"/>
  <c r="F241" i="28"/>
  <c r="F242" i="28"/>
  <c r="F243" i="28"/>
  <c r="F244" i="28"/>
  <c r="F245" i="28"/>
  <c r="F246" i="28"/>
  <c r="F247" i="28"/>
  <c r="F248" i="28"/>
  <c r="F250" i="28"/>
  <c r="F251" i="28"/>
  <c r="F252" i="28"/>
  <c r="F253" i="28"/>
  <c r="F254" i="28"/>
  <c r="F255" i="28"/>
  <c r="F256" i="28"/>
  <c r="F257" i="28"/>
  <c r="F258" i="28"/>
  <c r="F259" i="28"/>
  <c r="F260" i="28"/>
  <c r="F261" i="28"/>
  <c r="F262" i="28"/>
  <c r="F263" i="28"/>
  <c r="F264" i="28"/>
  <c r="J317" i="27"/>
  <c r="J316" i="27"/>
  <c r="F276" i="27"/>
  <c r="J276" i="27" s="1"/>
  <c r="F275" i="27"/>
  <c r="J275" i="27" s="1"/>
  <c r="F235" i="27"/>
  <c r="J235" i="27" s="1"/>
  <c r="F234" i="27"/>
  <c r="J234" i="27" s="1"/>
  <c r="F160" i="27"/>
  <c r="J160" i="27" s="1"/>
  <c r="F159" i="27"/>
  <c r="J159" i="27" s="1"/>
  <c r="F83" i="27"/>
  <c r="J83" i="27" s="1"/>
  <c r="F82" i="27"/>
  <c r="J82" i="27" s="1"/>
  <c r="F37" i="27"/>
  <c r="J37" i="27" s="1"/>
  <c r="F38" i="27"/>
  <c r="J38" i="27" s="1"/>
  <c r="B232" i="27"/>
  <c r="B234" i="27" s="1"/>
  <c r="B236" i="27" s="1"/>
  <c r="B238" i="27" s="1"/>
  <c r="B240" i="27" s="1"/>
  <c r="F232" i="27"/>
  <c r="J232" i="27" s="1"/>
  <c r="F233" i="27"/>
  <c r="J233" i="27" s="1"/>
  <c r="B157" i="27"/>
  <c r="B159" i="27" s="1"/>
  <c r="B161" i="27" s="1"/>
  <c r="B163" i="27" s="1"/>
  <c r="B165" i="27" s="1"/>
  <c r="B37" i="27"/>
  <c r="B39" i="27" s="1"/>
  <c r="B41" i="27" s="1"/>
  <c r="B43" i="27" s="1"/>
  <c r="B45" i="27" s="1"/>
  <c r="J507" i="28" l="1"/>
  <c r="F509" i="28" s="1"/>
  <c r="J547" i="28"/>
  <c r="J527" i="28"/>
  <c r="F529" i="28" s="1"/>
  <c r="R5" i="30"/>
  <c r="R11" i="30"/>
  <c r="R8" i="30"/>
  <c r="AC11" i="30" l="1"/>
  <c r="C35" i="30" s="1"/>
  <c r="R35" i="30" s="1"/>
  <c r="R41" i="30" s="1"/>
  <c r="S45" i="30" s="1"/>
  <c r="H529" i="28" s="1"/>
  <c r="J529" i="28" s="1"/>
  <c r="C18" i="30" l="1"/>
  <c r="R18" i="30" s="1"/>
  <c r="R24" i="30" s="1"/>
  <c r="S28" i="30" s="1"/>
  <c r="I617" i="19" l="1"/>
  <c r="I607" i="19"/>
  <c r="I597" i="19"/>
  <c r="I587" i="19"/>
  <c r="H284" i="13"/>
  <c r="J284" i="13" s="1"/>
  <c r="H764" i="28"/>
  <c r="J764" i="28" s="1"/>
  <c r="H509" i="28"/>
  <c r="J509" i="28" s="1"/>
  <c r="J81" i="25"/>
  <c r="J39" i="25"/>
  <c r="J38" i="25"/>
  <c r="G100" i="24"/>
  <c r="K100" i="24" s="1"/>
  <c r="K95" i="24"/>
  <c r="G92" i="24" s="1"/>
  <c r="K92" i="24" s="1"/>
  <c r="K86" i="24"/>
  <c r="G83" i="24" s="1"/>
  <c r="K83" i="24" s="1"/>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560" i="19" l="1"/>
  <c r="G559" i="19"/>
  <c r="K559" i="19" s="1"/>
  <c r="K558" i="19"/>
  <c r="G557" i="19"/>
  <c r="K557" i="19" s="1"/>
  <c r="G458" i="19"/>
  <c r="K458" i="19" s="1"/>
  <c r="G457" i="19"/>
  <c r="K457" i="19" s="1"/>
  <c r="G456" i="19"/>
  <c r="K456" i="19" s="1"/>
  <c r="G455" i="19"/>
  <c r="K455" i="19" s="1"/>
  <c r="K349" i="19"/>
  <c r="K348" i="19"/>
  <c r="K347" i="19"/>
  <c r="K346" i="19"/>
  <c r="G345" i="19"/>
  <c r="K345" i="19" s="1"/>
  <c r="G344" i="19"/>
  <c r="K344" i="19" s="1"/>
  <c r="G343" i="19"/>
  <c r="K343" i="19" s="1"/>
  <c r="G342" i="19"/>
  <c r="K342" i="19" s="1"/>
  <c r="G341" i="19"/>
  <c r="K341" i="19" s="1"/>
  <c r="K340" i="19"/>
  <c r="K339" i="19"/>
  <c r="K338" i="19"/>
  <c r="K337" i="19"/>
  <c r="K336" i="19"/>
  <c r="G335" i="19"/>
  <c r="K335" i="19" s="1"/>
  <c r="G334" i="19"/>
  <c r="K334" i="19" s="1"/>
  <c r="G333" i="19"/>
  <c r="K333" i="19" s="1"/>
  <c r="G332" i="19"/>
  <c r="K332" i="19" s="1"/>
  <c r="G331" i="19"/>
  <c r="K331" i="19" s="1"/>
  <c r="K113" i="19"/>
  <c r="K112" i="19"/>
  <c r="G54" i="19"/>
  <c r="K54" i="19" s="1"/>
  <c r="G53" i="19"/>
  <c r="K53" i="19" s="1"/>
  <c r="L560" i="19"/>
  <c r="L559" i="19"/>
  <c r="L558" i="19"/>
  <c r="L557" i="19"/>
  <c r="L458" i="19"/>
  <c r="L457" i="19"/>
  <c r="L456" i="19"/>
  <c r="L455" i="19"/>
  <c r="L349" i="19"/>
  <c r="L348" i="19"/>
  <c r="L347" i="19"/>
  <c r="L346" i="19"/>
  <c r="L345" i="19"/>
  <c r="L344" i="19"/>
  <c r="L343" i="19"/>
  <c r="L342" i="19"/>
  <c r="L341" i="19"/>
  <c r="L340" i="19"/>
  <c r="L339" i="19"/>
  <c r="L338" i="19"/>
  <c r="L337" i="19"/>
  <c r="L336" i="19"/>
  <c r="L335" i="19"/>
  <c r="L334" i="19"/>
  <c r="L333" i="19"/>
  <c r="L332" i="19"/>
  <c r="L331" i="19"/>
  <c r="K74" i="19"/>
  <c r="K12" i="19"/>
  <c r="J34" i="18"/>
  <c r="J33" i="18"/>
  <c r="J29" i="15"/>
  <c r="J21" i="15"/>
  <c r="J14" i="15"/>
  <c r="J308" i="16"/>
  <c r="J307" i="16"/>
  <c r="J270" i="16"/>
  <c r="J269"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292" i="15" l="1"/>
  <c r="J291" i="15"/>
  <c r="F254" i="15"/>
  <c r="J254" i="15" s="1"/>
  <c r="F253" i="15"/>
  <c r="J253"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3" i="6" l="1"/>
  <c r="J232" i="6"/>
  <c r="F222" i="6"/>
  <c r="F220" i="6"/>
  <c r="B59" i="6"/>
  <c r="B60" i="6" s="1"/>
  <c r="B61" i="6" s="1"/>
  <c r="B62" i="6" s="1"/>
  <c r="B63" i="6" s="1"/>
  <c r="B42" i="6"/>
  <c r="B43" i="6" s="1"/>
  <c r="B45" i="6" s="1"/>
  <c r="B47" i="6" s="1"/>
  <c r="B49" i="6" s="1"/>
  <c r="B25" i="6"/>
  <c r="B26" i="6" s="1"/>
  <c r="B28" i="6" s="1"/>
  <c r="B30" i="6" s="1"/>
  <c r="B32" i="6" s="1"/>
  <c r="B8" i="6"/>
  <c r="B9" i="6" s="1"/>
  <c r="B11" i="6" s="1"/>
  <c r="B13" i="6" s="1"/>
  <c r="B15" i="6" s="1"/>
  <c r="F337" i="11" l="1"/>
  <c r="J337" i="11" s="1"/>
  <c r="F336" i="11"/>
  <c r="J336" i="11" s="1"/>
  <c r="F335" i="11"/>
  <c r="J335" i="11" s="1"/>
  <c r="J339" i="11" l="1"/>
  <c r="J30" i="11"/>
  <c r="F22" i="11"/>
  <c r="F136" i="11"/>
  <c r="J136" i="11" s="1"/>
  <c r="F20" i="11"/>
  <c r="F19" i="11"/>
  <c r="F18" i="11"/>
  <c r="F16" i="11"/>
  <c r="F232" i="15" l="1"/>
  <c r="F231" i="15"/>
  <c r="F230" i="15"/>
  <c r="F229" i="15"/>
  <c r="F329" i="28" l="1"/>
  <c r="F328" i="28"/>
  <c r="F327" i="28"/>
  <c r="F326" i="28"/>
  <c r="F325" i="28"/>
  <c r="F324" i="28"/>
  <c r="F323" i="28"/>
  <c r="F322" i="28"/>
  <c r="F321" i="28"/>
  <c r="F320" i="28"/>
  <c r="F319" i="28"/>
  <c r="F318" i="28"/>
  <c r="F36" i="40" l="1"/>
  <c r="F35" i="40"/>
  <c r="F34" i="40"/>
  <c r="F33" i="40"/>
  <c r="F32" i="40"/>
  <c r="F31" i="40"/>
  <c r="F30" i="40"/>
  <c r="F29" i="40"/>
  <c r="F27" i="40"/>
  <c r="F28" i="40"/>
  <c r="F26" i="40"/>
  <c r="F25" i="40"/>
  <c r="F24" i="40"/>
  <c r="F23" i="40"/>
  <c r="F22" i="40"/>
  <c r="F21" i="40"/>
  <c r="F20" i="40"/>
  <c r="F19" i="40"/>
  <c r="F18" i="40"/>
  <c r="F17" i="40"/>
  <c r="F16" i="40"/>
  <c r="F15" i="40"/>
  <c r="F14" i="40"/>
  <c r="F13" i="40"/>
  <c r="F12" i="40"/>
  <c r="F11" i="40"/>
  <c r="F10" i="40"/>
  <c r="F9" i="40"/>
  <c r="F8" i="40"/>
  <c r="F7" i="40"/>
  <c r="J7" i="40" s="1"/>
  <c r="F17" i="39"/>
  <c r="F16" i="39"/>
  <c r="F15" i="39"/>
  <c r="F14" i="39"/>
  <c r="F13" i="39"/>
  <c r="F12" i="39"/>
  <c r="F10" i="39"/>
  <c r="F11" i="39"/>
  <c r="F90" i="38"/>
  <c r="F89" i="38"/>
  <c r="F88" i="38"/>
  <c r="F87" i="38"/>
  <c r="F86" i="38"/>
  <c r="F85" i="38"/>
  <c r="F84" i="38"/>
  <c r="F83" i="38"/>
  <c r="F82" i="38"/>
  <c r="F81" i="38"/>
  <c r="F80" i="38"/>
  <c r="F79" i="38"/>
  <c r="F78" i="38"/>
  <c r="F77" i="38"/>
  <c r="F76" i="38"/>
  <c r="F75" i="38"/>
  <c r="F74" i="38"/>
  <c r="F73" i="38"/>
  <c r="F70" i="38"/>
  <c r="F69" i="38"/>
  <c r="F68" i="38"/>
  <c r="F67" i="38"/>
  <c r="F66" i="38"/>
  <c r="F65" i="38"/>
  <c r="F64" i="38"/>
  <c r="J64" i="38" s="1"/>
  <c r="F63" i="38"/>
  <c r="F62" i="38"/>
  <c r="F61" i="38"/>
  <c r="F60" i="38"/>
  <c r="F59" i="38"/>
  <c r="F58" i="38"/>
  <c r="F57" i="38"/>
  <c r="F56" i="38"/>
  <c r="F55" i="38"/>
  <c r="F54" i="38"/>
  <c r="F53" i="38"/>
  <c r="F52" i="38"/>
  <c r="F51" i="38"/>
  <c r="F48" i="38"/>
  <c r="F50" i="38"/>
  <c r="F49" i="38"/>
  <c r="F47" i="38"/>
  <c r="F46" i="38"/>
  <c r="F45" i="38"/>
  <c r="F44" i="38"/>
  <c r="F43" i="38"/>
  <c r="F42" i="38"/>
  <c r="F41" i="38"/>
  <c r="F40" i="38"/>
  <c r="F39" i="38"/>
  <c r="F38" i="38"/>
  <c r="F37" i="38"/>
  <c r="F36" i="38"/>
  <c r="F35" i="38"/>
  <c r="F32" i="38"/>
  <c r="F31" i="38"/>
  <c r="F30" i="38"/>
  <c r="F29" i="38"/>
  <c r="F28" i="38"/>
  <c r="F27" i="38"/>
  <c r="F26" i="38"/>
  <c r="F25" i="38"/>
  <c r="F24" i="38"/>
  <c r="F23" i="38"/>
  <c r="F22" i="38"/>
  <c r="F21" i="38"/>
  <c r="F20" i="38"/>
  <c r="F19" i="38"/>
  <c r="F18" i="38"/>
  <c r="F17" i="38"/>
  <c r="F16" i="38"/>
  <c r="F15" i="38"/>
  <c r="F14" i="38"/>
  <c r="F13" i="38"/>
  <c r="F31" i="36"/>
  <c r="F30" i="36"/>
  <c r="F29" i="36"/>
  <c r="F28" i="36"/>
  <c r="F27" i="36"/>
  <c r="F26" i="36"/>
  <c r="F25" i="36"/>
  <c r="F24" i="36"/>
  <c r="F23" i="36"/>
  <c r="F22" i="36"/>
  <c r="F21" i="36"/>
  <c r="F20" i="36"/>
  <c r="F19" i="36"/>
  <c r="F18" i="36"/>
  <c r="F17" i="36"/>
  <c r="F16" i="36"/>
  <c r="F15" i="36"/>
  <c r="F14" i="36"/>
  <c r="F13" i="36"/>
  <c r="F12" i="36"/>
  <c r="F11" i="36"/>
  <c r="F10" i="36"/>
  <c r="F9" i="36"/>
  <c r="F8" i="36"/>
  <c r="F556" i="28" l="1"/>
  <c r="F555" i="28"/>
  <c r="F554" i="28"/>
  <c r="F553" i="28"/>
  <c r="F469" i="28"/>
  <c r="F468" i="28"/>
  <c r="J468" i="28" s="1"/>
  <c r="F460" i="28"/>
  <c r="F459" i="28"/>
  <c r="F458" i="28"/>
  <c r="F457" i="28"/>
  <c r="F439" i="28"/>
  <c r="F438" i="28"/>
  <c r="F437" i="28"/>
  <c r="F436" i="28"/>
  <c r="F435" i="28"/>
  <c r="F434" i="28"/>
  <c r="F433" i="28"/>
  <c r="F432" i="28"/>
  <c r="F398" i="28"/>
  <c r="F397" i="28"/>
  <c r="F396" i="28"/>
  <c r="F395" i="28"/>
  <c r="F394" i="28"/>
  <c r="F393" i="28"/>
  <c r="F392" i="28"/>
  <c r="F391" i="28"/>
  <c r="F390" i="28"/>
  <c r="F389" i="28"/>
  <c r="F388" i="28"/>
  <c r="F387" i="28"/>
  <c r="F361" i="28"/>
  <c r="F360" i="28"/>
  <c r="F359" i="28"/>
  <c r="F358" i="28"/>
  <c r="F357" i="28"/>
  <c r="F356" i="28"/>
  <c r="J356" i="28" s="1"/>
  <c r="F348" i="28"/>
  <c r="F347" i="28"/>
  <c r="F346" i="28"/>
  <c r="F345" i="28"/>
  <c r="F344" i="28"/>
  <c r="F343" i="28"/>
  <c r="F342" i="28"/>
  <c r="F341" i="28"/>
  <c r="F340" i="28"/>
  <c r="F339" i="28"/>
  <c r="F338" i="28"/>
  <c r="F337" i="28"/>
  <c r="F310" i="28"/>
  <c r="F309" i="28"/>
  <c r="F308" i="28"/>
  <c r="F307" i="28"/>
  <c r="F306" i="28"/>
  <c r="F305" i="28"/>
  <c r="F304" i="28"/>
  <c r="F303" i="28"/>
  <c r="F302" i="28"/>
  <c r="F301" i="28"/>
  <c r="F175" i="28"/>
  <c r="F174" i="28"/>
  <c r="F144" i="28"/>
  <c r="F143" i="28"/>
  <c r="F142" i="28"/>
  <c r="F141" i="28"/>
  <c r="F138" i="28"/>
  <c r="F137" i="28"/>
  <c r="F140" i="28"/>
  <c r="F139" i="28"/>
  <c r="F136" i="28"/>
  <c r="F135" i="28"/>
  <c r="J135" i="28" s="1"/>
  <c r="F134" i="28"/>
  <c r="F133" i="28"/>
  <c r="F132" i="28"/>
  <c r="F131" i="28"/>
  <c r="F130" i="28"/>
  <c r="F129" i="28"/>
  <c r="F128" i="28"/>
  <c r="F127" i="28"/>
  <c r="F126" i="28"/>
  <c r="F125" i="28"/>
  <c r="F122" i="28"/>
  <c r="F121" i="28"/>
  <c r="F124" i="28"/>
  <c r="F123" i="28"/>
  <c r="F119" i="28"/>
  <c r="F118" i="28"/>
  <c r="F117" i="28"/>
  <c r="F120" i="28"/>
  <c r="F115" i="28"/>
  <c r="F114" i="28"/>
  <c r="F113" i="28"/>
  <c r="F116" i="28"/>
  <c r="F112" i="28"/>
  <c r="F111" i="28"/>
  <c r="F110" i="28"/>
  <c r="F109" i="28"/>
  <c r="F106" i="28"/>
  <c r="F105" i="28"/>
  <c r="F104" i="28"/>
  <c r="F103" i="28"/>
  <c r="F102" i="28"/>
  <c r="F101"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37" i="28"/>
  <c r="F36" i="28"/>
  <c r="F35" i="28"/>
  <c r="F34" i="28"/>
  <c r="F33" i="28"/>
  <c r="F32" i="28"/>
  <c r="F31" i="28"/>
  <c r="F30" i="28"/>
  <c r="F29" i="28"/>
  <c r="F28" i="28"/>
  <c r="F27" i="28"/>
  <c r="F26" i="28"/>
  <c r="F25" i="28"/>
  <c r="F24" i="28"/>
  <c r="F23" i="28"/>
  <c r="J23" i="28" s="1"/>
  <c r="F22" i="28"/>
  <c r="F21" i="28"/>
  <c r="F20" i="28"/>
  <c r="F19" i="28"/>
  <c r="F18" i="28"/>
  <c r="F17" i="28"/>
  <c r="F16" i="28"/>
  <c r="F15" i="28"/>
  <c r="F14" i="28"/>
  <c r="F13" i="28"/>
  <c r="F315" i="27"/>
  <c r="F314" i="27"/>
  <c r="F313" i="27"/>
  <c r="F312" i="27"/>
  <c r="F311" i="27"/>
  <c r="F310" i="27"/>
  <c r="F309" i="27"/>
  <c r="F308" i="27"/>
  <c r="F307" i="27"/>
  <c r="F306" i="27"/>
  <c r="F305" i="27"/>
  <c r="F304" i="27"/>
  <c r="F301" i="27"/>
  <c r="F300" i="27"/>
  <c r="F299" i="27"/>
  <c r="F298" i="27"/>
  <c r="F297" i="27"/>
  <c r="F296" i="27"/>
  <c r="F295" i="27"/>
  <c r="F294" i="27"/>
  <c r="F293" i="27"/>
  <c r="F292" i="27"/>
  <c r="F274" i="27"/>
  <c r="F273" i="27"/>
  <c r="F272" i="27"/>
  <c r="F271" i="27"/>
  <c r="F270" i="27"/>
  <c r="F269" i="27"/>
  <c r="F268" i="27"/>
  <c r="F267" i="27"/>
  <c r="F266" i="27"/>
  <c r="F265" i="27"/>
  <c r="F264" i="27"/>
  <c r="F263" i="27"/>
  <c r="F254" i="27"/>
  <c r="F253" i="27"/>
  <c r="F262" i="27"/>
  <c r="F261" i="27"/>
  <c r="F260" i="27"/>
  <c r="F259" i="27"/>
  <c r="F258" i="27"/>
  <c r="F257" i="27"/>
  <c r="F256" i="27"/>
  <c r="F255" i="27"/>
  <c r="F252" i="27"/>
  <c r="J252" i="27" s="1"/>
  <c r="F251"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198" i="27"/>
  <c r="F197" i="27"/>
  <c r="F196" i="27"/>
  <c r="F195" i="27"/>
  <c r="F194" i="27"/>
  <c r="F193" i="27"/>
  <c r="F192" i="27"/>
  <c r="F191" i="27"/>
  <c r="F190" i="27"/>
  <c r="F189" i="27"/>
  <c r="F188" i="27"/>
  <c r="F187" i="27"/>
  <c r="F158" i="27"/>
  <c r="F157" i="27"/>
  <c r="F156" i="27"/>
  <c r="F155" i="27"/>
  <c r="F154" i="27"/>
  <c r="F153" i="27"/>
  <c r="F152" i="27"/>
  <c r="F151" i="27"/>
  <c r="F150" i="27"/>
  <c r="F149" i="27"/>
  <c r="F148" i="27"/>
  <c r="F147" i="27"/>
  <c r="F146" i="27"/>
  <c r="F145" i="27"/>
  <c r="F144" i="27"/>
  <c r="F143" i="27"/>
  <c r="F142" i="27"/>
  <c r="F141" i="27"/>
  <c r="F140" i="27"/>
  <c r="J140" i="27" s="1"/>
  <c r="F139" i="27"/>
  <c r="F138" i="27"/>
  <c r="F137" i="27"/>
  <c r="F136" i="27"/>
  <c r="F135" i="27"/>
  <c r="F134" i="27"/>
  <c r="F133" i="27"/>
  <c r="F106" i="27"/>
  <c r="F105" i="27"/>
  <c r="F104" i="27"/>
  <c r="F103" i="27"/>
  <c r="F102" i="27"/>
  <c r="F101" i="27"/>
  <c r="F123" i="27"/>
  <c r="F122" i="27"/>
  <c r="F121" i="27"/>
  <c r="F120" i="27"/>
  <c r="F119" i="27"/>
  <c r="F118"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36" i="27"/>
  <c r="F35" i="27"/>
  <c r="F34" i="27"/>
  <c r="F33" i="27"/>
  <c r="F32" i="27"/>
  <c r="F31" i="27"/>
  <c r="F30" i="27"/>
  <c r="F29" i="27"/>
  <c r="J29" i="27" s="1"/>
  <c r="F28" i="27"/>
  <c r="F27" i="27"/>
  <c r="F26" i="27"/>
  <c r="F25" i="27"/>
  <c r="F24" i="27"/>
  <c r="F23" i="27"/>
  <c r="F22" i="27"/>
  <c r="F21" i="27"/>
  <c r="F20" i="27"/>
  <c r="F19" i="27"/>
  <c r="F18" i="27"/>
  <c r="F17" i="27"/>
  <c r="F16" i="27"/>
  <c r="F15" i="27"/>
  <c r="F14" i="27"/>
  <c r="F13" i="27"/>
  <c r="F12" i="27"/>
  <c r="F11" i="27"/>
  <c r="J11" i="27"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03" i="23" l="1"/>
  <c r="J114" i="23" s="1"/>
  <c r="G556" i="19"/>
  <c r="G555" i="19"/>
  <c r="G554" i="19"/>
  <c r="G553" i="19"/>
  <c r="G552" i="19"/>
  <c r="G551" i="19"/>
  <c r="G550" i="19"/>
  <c r="G549" i="19"/>
  <c r="G548" i="19"/>
  <c r="G547" i="19"/>
  <c r="G546" i="19"/>
  <c r="G545" i="19"/>
  <c r="G544" i="19"/>
  <c r="G543" i="19"/>
  <c r="G542" i="19"/>
  <c r="G541" i="19"/>
  <c r="G539" i="19"/>
  <c r="G538" i="19"/>
  <c r="G536" i="19"/>
  <c r="G535" i="19"/>
  <c r="G533" i="19"/>
  <c r="G532" i="19"/>
  <c r="G530" i="19"/>
  <c r="G529" i="19"/>
  <c r="G527" i="19"/>
  <c r="G526" i="19"/>
  <c r="G524" i="19"/>
  <c r="G523" i="19"/>
  <c r="G521" i="19"/>
  <c r="G520" i="19"/>
  <c r="G518" i="19"/>
  <c r="G517" i="19"/>
  <c r="G515" i="19"/>
  <c r="G514" i="19"/>
  <c r="G512" i="19"/>
  <c r="G511" i="19"/>
  <c r="K510" i="19"/>
  <c r="G509" i="19"/>
  <c r="G508" i="19"/>
  <c r="G501" i="19"/>
  <c r="G502" i="19"/>
  <c r="G499" i="19"/>
  <c r="G498" i="19"/>
  <c r="G496" i="19"/>
  <c r="G495" i="19"/>
  <c r="G493" i="19"/>
  <c r="G492" i="19"/>
  <c r="G490" i="19"/>
  <c r="G489" i="19"/>
  <c r="G454" i="19"/>
  <c r="G453" i="19"/>
  <c r="G452" i="19"/>
  <c r="G451" i="19"/>
  <c r="G450" i="19"/>
  <c r="G449" i="19"/>
  <c r="G448" i="19"/>
  <c r="G447" i="19"/>
  <c r="G446" i="19"/>
  <c r="G445" i="19"/>
  <c r="G444" i="19"/>
  <c r="G443" i="19"/>
  <c r="G442" i="19"/>
  <c r="G441" i="19"/>
  <c r="G440" i="19"/>
  <c r="G439" i="19"/>
  <c r="G436" i="19"/>
  <c r="G435" i="19"/>
  <c r="G434" i="19"/>
  <c r="G433" i="19"/>
  <c r="G432" i="19"/>
  <c r="G431" i="19"/>
  <c r="G430" i="19"/>
  <c r="G429" i="19"/>
  <c r="G330" i="19"/>
  <c r="G329" i="19"/>
  <c r="K329" i="19" s="1"/>
  <c r="G328" i="19"/>
  <c r="K328" i="19" s="1"/>
  <c r="G327" i="19"/>
  <c r="K327" i="19" s="1"/>
  <c r="G326" i="19"/>
  <c r="K326" i="19" s="1"/>
  <c r="G325" i="19"/>
  <c r="K325" i="19" s="1"/>
  <c r="G324" i="19"/>
  <c r="K324" i="19" s="1"/>
  <c r="G323" i="19"/>
  <c r="K323" i="19" s="1"/>
  <c r="G322" i="19"/>
  <c r="K322" i="19" s="1"/>
  <c r="G321" i="19"/>
  <c r="K321" i="19" s="1"/>
  <c r="G320" i="19"/>
  <c r="K320" i="19" s="1"/>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K250" i="19" s="1"/>
  <c r="G249" i="19"/>
  <c r="G248" i="19"/>
  <c r="G247" i="19"/>
  <c r="G246" i="19"/>
  <c r="G245" i="19"/>
  <c r="G241" i="19"/>
  <c r="G240" i="19"/>
  <c r="G239" i="19"/>
  <c r="G238" i="19"/>
  <c r="G237" i="19"/>
  <c r="G236" i="19"/>
  <c r="G235" i="19"/>
  <c r="G234" i="19"/>
  <c r="G233" i="19"/>
  <c r="G232" i="19"/>
  <c r="G231" i="19"/>
  <c r="G230" i="19"/>
  <c r="G229" i="19"/>
  <c r="G228" i="19"/>
  <c r="G227" i="19"/>
  <c r="G226" i="19"/>
  <c r="G225" i="19"/>
  <c r="G224" i="19"/>
  <c r="G222" i="19"/>
  <c r="G221" i="19"/>
  <c r="G220" i="19"/>
  <c r="G219" i="19"/>
  <c r="G218" i="19"/>
  <c r="G217" i="19"/>
  <c r="G215" i="19"/>
  <c r="G214" i="19"/>
  <c r="G213" i="19"/>
  <c r="G212" i="19"/>
  <c r="G211" i="19"/>
  <c r="G210" i="19"/>
  <c r="G209" i="19"/>
  <c r="G208" i="19"/>
  <c r="G207" i="19"/>
  <c r="G206" i="19"/>
  <c r="G205" i="19"/>
  <c r="G204" i="19"/>
  <c r="G203" i="19"/>
  <c r="G202" i="19"/>
  <c r="G201" i="19"/>
  <c r="G200" i="19"/>
  <c r="G196" i="19"/>
  <c r="G195" i="19"/>
  <c r="G194" i="19"/>
  <c r="G193" i="19"/>
  <c r="G192" i="19"/>
  <c r="G191" i="19"/>
  <c r="G190" i="19"/>
  <c r="G189" i="19"/>
  <c r="G188" i="19"/>
  <c r="G187" i="19"/>
  <c r="G186" i="19"/>
  <c r="G185" i="19"/>
  <c r="G180" i="19"/>
  <c r="G183" i="19"/>
  <c r="G182" i="19"/>
  <c r="G181" i="19"/>
  <c r="G184" i="19"/>
  <c r="G179" i="19"/>
  <c r="G178" i="19"/>
  <c r="G177" i="19"/>
  <c r="G176" i="19"/>
  <c r="G175" i="19"/>
  <c r="G174" i="19"/>
  <c r="G173" i="19"/>
  <c r="G171" i="19"/>
  <c r="G170" i="19"/>
  <c r="G169" i="19"/>
  <c r="G168" i="19"/>
  <c r="G167" i="19"/>
  <c r="G166" i="19"/>
  <c r="G165" i="19"/>
  <c r="G164" i="19"/>
  <c r="G163" i="19"/>
  <c r="G162" i="19"/>
  <c r="G161" i="19"/>
  <c r="G160" i="19"/>
  <c r="G159" i="19"/>
  <c r="G158" i="19"/>
  <c r="G157" i="19"/>
  <c r="G156" i="19"/>
  <c r="G155" i="19"/>
  <c r="G154" i="19"/>
  <c r="G153" i="19"/>
  <c r="G152" i="19"/>
  <c r="G151" i="19"/>
  <c r="G149" i="19"/>
  <c r="G150" i="19"/>
  <c r="K150" i="19" s="1"/>
  <c r="G148" i="19"/>
  <c r="G109" i="19"/>
  <c r="G108" i="19"/>
  <c r="G107" i="19"/>
  <c r="G106" i="19"/>
  <c r="G105" i="19"/>
  <c r="G104" i="19"/>
  <c r="G103" i="19"/>
  <c r="G102" i="19"/>
  <c r="G101" i="19"/>
  <c r="G100" i="19"/>
  <c r="G99" i="19"/>
  <c r="G98" i="19"/>
  <c r="G97" i="19"/>
  <c r="G96" i="19"/>
  <c r="G95" i="19"/>
  <c r="G94"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5" i="17"/>
  <c r="F34" i="17"/>
  <c r="F33" i="17"/>
  <c r="F32" i="17"/>
  <c r="F31" i="17"/>
  <c r="F30" i="17"/>
  <c r="F14" i="17"/>
  <c r="F13" i="17"/>
  <c r="F12" i="17"/>
  <c r="F11" i="17"/>
  <c r="F9" i="17"/>
  <c r="F340" i="16"/>
  <c r="F339" i="16"/>
  <c r="F328" i="16"/>
  <c r="F327" i="16"/>
  <c r="F338" i="16"/>
  <c r="F337" i="16"/>
  <c r="F326" i="16"/>
  <c r="F325" i="16"/>
  <c r="F306" i="16" l="1"/>
  <c r="F305" i="16"/>
  <c r="F304" i="16"/>
  <c r="F303" i="16"/>
  <c r="F302" i="16"/>
  <c r="F301" i="16"/>
  <c r="F300" i="16"/>
  <c r="F299" i="16"/>
  <c r="F298" i="16"/>
  <c r="F297" i="16"/>
  <c r="F296" i="16"/>
  <c r="F295" i="16"/>
  <c r="F294" i="16"/>
  <c r="F293" i="16"/>
  <c r="F291" i="16"/>
  <c r="F292" i="16"/>
  <c r="F290" i="16"/>
  <c r="F289" i="16"/>
  <c r="F288" i="16"/>
  <c r="F287" i="16"/>
  <c r="F268" i="16"/>
  <c r="F267" i="16"/>
  <c r="F266" i="16"/>
  <c r="F265" i="16"/>
  <c r="F264" i="16"/>
  <c r="F263" i="16"/>
  <c r="F262" i="16"/>
  <c r="F261" i="16"/>
  <c r="F260" i="16"/>
  <c r="J260" i="16" s="1"/>
  <c r="F259" i="16"/>
  <c r="F258" i="16"/>
  <c r="F257" i="16"/>
  <c r="F256" i="16"/>
  <c r="F255" i="16"/>
  <c r="F254" i="16"/>
  <c r="F253" i="16"/>
  <c r="F251" i="16"/>
  <c r="F252" i="16"/>
  <c r="F249" i="16"/>
  <c r="F250" i="16"/>
  <c r="F248" i="16"/>
  <c r="F247" i="16"/>
  <c r="F246" i="16"/>
  <c r="F245"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24" i="15"/>
  <c r="F323" i="15"/>
  <c r="F322" i="15"/>
  <c r="F321" i="15"/>
  <c r="F312" i="15"/>
  <c r="F311" i="15"/>
  <c r="F310" i="15"/>
  <c r="F309" i="15"/>
  <c r="F290" i="15"/>
  <c r="F289" i="15"/>
  <c r="F288" i="15"/>
  <c r="F287" i="15"/>
  <c r="F286" i="15"/>
  <c r="F285" i="15"/>
  <c r="F284" i="15"/>
  <c r="F283" i="15"/>
  <c r="F282" i="15"/>
  <c r="F281" i="15"/>
  <c r="F280" i="15"/>
  <c r="F279" i="15"/>
  <c r="F278" i="15"/>
  <c r="F277" i="15"/>
  <c r="F276" i="15"/>
  <c r="F275" i="15"/>
  <c r="F273" i="15"/>
  <c r="F274" i="15"/>
  <c r="F272" i="15"/>
  <c r="F271" i="15"/>
  <c r="F252" i="15"/>
  <c r="F251" i="15"/>
  <c r="F250" i="15"/>
  <c r="F249" i="15"/>
  <c r="F248" i="15"/>
  <c r="F247" i="15"/>
  <c r="F246" i="15"/>
  <c r="F245" i="15"/>
  <c r="F244" i="15"/>
  <c r="F243" i="15"/>
  <c r="F242" i="15"/>
  <c r="F241" i="15"/>
  <c r="F240" i="15"/>
  <c r="F239" i="15"/>
  <c r="F238" i="15"/>
  <c r="F237" i="15"/>
  <c r="F236" i="15"/>
  <c r="F235" i="15"/>
  <c r="F234" i="15"/>
  <c r="F233"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8" i="13" l="1"/>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J30" i="13" s="1"/>
  <c r="F29" i="13"/>
  <c r="F28" i="13"/>
  <c r="F27" i="13"/>
  <c r="F26" i="13"/>
  <c r="F25" i="13"/>
  <c r="F24" i="13"/>
  <c r="F20" i="13"/>
  <c r="F19" i="13"/>
  <c r="F22" i="13"/>
  <c r="F21" i="13"/>
  <c r="F18" i="13"/>
  <c r="F17" i="13"/>
  <c r="F16" i="13"/>
  <c r="F15" i="13"/>
  <c r="F290" i="11" l="1"/>
  <c r="F289" i="11"/>
  <c r="F288" i="11"/>
  <c r="F287" i="11"/>
  <c r="F286" i="11"/>
  <c r="F285" i="11"/>
  <c r="F284" i="11"/>
  <c r="F283" i="11"/>
  <c r="F282" i="11"/>
  <c r="F281" i="11"/>
  <c r="F280" i="11"/>
  <c r="F279" i="11"/>
  <c r="F278" i="11"/>
  <c r="F277" i="11"/>
  <c r="F276" i="11"/>
  <c r="F275" i="11"/>
  <c r="F274" i="11"/>
  <c r="F273" i="11"/>
  <c r="F272" i="11"/>
  <c r="F271" i="11"/>
  <c r="F270" i="11"/>
  <c r="F269" i="11"/>
  <c r="F242" i="11"/>
  <c r="F241" i="11"/>
  <c r="F240" i="11"/>
  <c r="F239" i="11"/>
  <c r="F238" i="11"/>
  <c r="F237" i="11"/>
  <c r="F236" i="11"/>
  <c r="F235" i="11"/>
  <c r="F234" i="11"/>
  <c r="F233" i="11"/>
  <c r="F232" i="11"/>
  <c r="F231" i="11"/>
  <c r="F230" i="11"/>
  <c r="F229" i="11"/>
  <c r="F228" i="11"/>
  <c r="F227" i="11"/>
  <c r="F226" i="11"/>
  <c r="F225" i="11"/>
  <c r="F224" i="11"/>
  <c r="F223" i="11"/>
  <c r="F222" i="11"/>
  <c r="F221" i="11"/>
  <c r="F14" i="13"/>
  <c r="F13" i="13"/>
  <c r="F12" i="13"/>
  <c r="F11" i="13"/>
  <c r="F268" i="11"/>
  <c r="F267" i="11"/>
  <c r="F220" i="11"/>
  <c r="F219" i="11"/>
  <c r="F10" i="13"/>
  <c r="F9" i="13"/>
  <c r="F8" i="13"/>
  <c r="F7" i="13"/>
  <c r="F266" i="11"/>
  <c r="F265" i="11"/>
  <c r="F218" i="11"/>
  <c r="F217" i="11"/>
  <c r="J30" i="8" l="1"/>
  <c r="J14" i="8"/>
  <c r="J30" i="7"/>
  <c r="F223" i="6"/>
  <c r="F221" i="6"/>
  <c r="F219" i="6"/>
  <c r="F218" i="6"/>
  <c r="F217" i="6"/>
  <c r="J217" i="6" s="1"/>
  <c r="F216" i="6"/>
  <c r="J216" i="6" s="1"/>
  <c r="F124" i="6"/>
  <c r="J124" i="6" s="1"/>
  <c r="F123" i="6"/>
  <c r="J123" i="6" s="1"/>
  <c r="F122" i="6"/>
  <c r="J122" i="6" s="1"/>
  <c r="F121" i="6"/>
  <c r="J121" i="6" s="1"/>
  <c r="F120" i="6"/>
  <c r="J120" i="6" s="1"/>
  <c r="F119" i="6"/>
  <c r="J119" i="6" s="1"/>
  <c r="F118" i="6"/>
  <c r="J118" i="6" s="1"/>
  <c r="F117" i="6"/>
  <c r="J117" i="6" s="1"/>
  <c r="F50" i="6"/>
  <c r="F49" i="6"/>
  <c r="F48" i="6"/>
  <c r="F47" i="6"/>
  <c r="F45" i="6"/>
  <c r="F44" i="6"/>
  <c r="F43" i="6"/>
  <c r="F109" i="6"/>
  <c r="J109" i="6" s="1"/>
  <c r="F108" i="6"/>
  <c r="J108" i="6" s="1"/>
  <c r="F107" i="6"/>
  <c r="J107" i="6" s="1"/>
  <c r="F106" i="6"/>
  <c r="J106" i="6" s="1"/>
  <c r="F105" i="6"/>
  <c r="J105" i="6" s="1"/>
  <c r="F104" i="6"/>
  <c r="J104" i="6" s="1"/>
  <c r="F103" i="6"/>
  <c r="J103" i="6" s="1"/>
  <c r="F102" i="6"/>
  <c r="J102" i="6" s="1"/>
  <c r="F33" i="6"/>
  <c r="F32" i="6"/>
  <c r="F31" i="6"/>
  <c r="F30" i="6"/>
  <c r="F29" i="6"/>
  <c r="F28" i="6"/>
  <c r="F27" i="6"/>
  <c r="F26" i="6"/>
  <c r="F189" i="6"/>
  <c r="J189" i="6" s="1"/>
  <c r="F188" i="6"/>
  <c r="J188" i="6" s="1"/>
  <c r="F187" i="6"/>
  <c r="J187" i="6" s="1"/>
  <c r="F186" i="6"/>
  <c r="J186" i="6" s="1"/>
  <c r="F185" i="6"/>
  <c r="J185" i="6" s="1"/>
  <c r="F184" i="6"/>
  <c r="J184" i="6" s="1"/>
  <c r="F183" i="6"/>
  <c r="J183" i="6" s="1"/>
  <c r="F182" i="6"/>
  <c r="J182" i="6" s="1"/>
  <c r="F94" i="6"/>
  <c r="J94" i="6" s="1"/>
  <c r="F93" i="6"/>
  <c r="J93" i="6" s="1"/>
  <c r="F92" i="6"/>
  <c r="J92" i="6" s="1"/>
  <c r="F91" i="6"/>
  <c r="J91" i="6" s="1"/>
  <c r="F16" i="6"/>
  <c r="J10" i="6"/>
  <c r="F174" i="6"/>
  <c r="F173" i="6"/>
  <c r="F172" i="6"/>
  <c r="J172" i="6" s="1"/>
  <c r="F171" i="6"/>
  <c r="J171" i="6" s="1"/>
  <c r="F170" i="6"/>
  <c r="J170" i="6" s="1"/>
  <c r="F169" i="6"/>
  <c r="J169" i="6" s="1"/>
  <c r="F168" i="6"/>
  <c r="J168" i="6" s="1"/>
  <c r="F167" i="6"/>
  <c r="J167" i="6" s="1"/>
  <c r="F83" i="6"/>
  <c r="F82" i="6"/>
  <c r="F81" i="6"/>
  <c r="F80" i="6"/>
  <c r="J96" i="6" l="1"/>
  <c r="J111" i="6"/>
  <c r="J126" i="6"/>
  <c r="G172" i="19"/>
  <c r="F12" i="38" l="1"/>
  <c r="F10" i="38"/>
  <c r="F8" i="38"/>
  <c r="J8" i="38" s="1"/>
  <c r="F7" i="38"/>
  <c r="F11" i="38"/>
  <c r="F9" i="38"/>
  <c r="V7" i="32" l="1"/>
  <c r="T15" i="32"/>
  <c r="T13" i="32"/>
  <c r="T11" i="32"/>
  <c r="K22" i="33"/>
  <c r="D22" i="33"/>
  <c r="F207" i="27"/>
  <c r="F206" i="27"/>
  <c r="F186" i="27"/>
  <c r="F185" i="27"/>
  <c r="F177" i="27"/>
  <c r="F176" i="27"/>
  <c r="F132" i="27"/>
  <c r="F131" i="27"/>
  <c r="J131" i="27" s="1"/>
  <c r="F55" i="27"/>
  <c r="F54" i="27"/>
  <c r="J54" i="27" s="1"/>
  <c r="F8" i="27"/>
  <c r="F7" i="27"/>
  <c r="F117" i="27"/>
  <c r="F116" i="27"/>
  <c r="F100" i="27"/>
  <c r="F99" i="27"/>
  <c r="F419" i="28"/>
  <c r="F418" i="28"/>
  <c r="F417" i="28"/>
  <c r="F416" i="28"/>
  <c r="F574" i="28"/>
  <c r="F374" i="28"/>
  <c r="F373" i="28"/>
  <c r="F372" i="28"/>
  <c r="F371" i="28"/>
  <c r="F370" i="28"/>
  <c r="F369" i="28"/>
  <c r="F207" i="28"/>
  <c r="F206" i="28"/>
  <c r="F205" i="28"/>
  <c r="F204" i="28"/>
  <c r="F203" i="28"/>
  <c r="F202" i="28"/>
  <c r="F201" i="28"/>
  <c r="F193" i="28"/>
  <c r="F192" i="28"/>
  <c r="F191" i="28"/>
  <c r="F190" i="28"/>
  <c r="F189" i="28"/>
  <c r="F188" i="28"/>
  <c r="F187" i="28"/>
  <c r="F186" i="28"/>
  <c r="F185" i="28"/>
  <c r="F184" i="28"/>
  <c r="F183" i="28"/>
  <c r="F173" i="28"/>
  <c r="F100" i="28"/>
  <c r="F11" i="28"/>
  <c r="F172" i="28"/>
  <c r="F99" i="28"/>
  <c r="F10" i="28"/>
  <c r="J10" i="28" s="1"/>
  <c r="J80" i="25"/>
  <c r="J79" i="25"/>
  <c r="J78" i="25"/>
  <c r="J77" i="25"/>
  <c r="J76" i="25"/>
  <c r="J75" i="25"/>
  <c r="J37" i="25"/>
  <c r="J36" i="25"/>
  <c r="J35" i="25"/>
  <c r="J34" i="25"/>
  <c r="J33" i="25"/>
  <c r="J32" i="25"/>
  <c r="J31" i="25"/>
  <c r="J30" i="25"/>
  <c r="J29" i="25"/>
  <c r="J28" i="25"/>
  <c r="J27" i="25"/>
  <c r="J26" i="25"/>
  <c r="J25" i="25"/>
  <c r="G91" i="19"/>
  <c r="G90" i="19"/>
  <c r="G89" i="19"/>
  <c r="G88" i="19"/>
  <c r="G87" i="19"/>
  <c r="G86" i="19"/>
  <c r="G24" i="19"/>
  <c r="G23" i="19"/>
  <c r="G22" i="19"/>
  <c r="G21" i="19"/>
  <c r="G487" i="19"/>
  <c r="G486" i="19"/>
  <c r="G145" i="19"/>
  <c r="G144" i="19"/>
  <c r="G143" i="19"/>
  <c r="G142" i="19"/>
  <c r="G147" i="19"/>
  <c r="G146" i="19"/>
  <c r="G484" i="19"/>
  <c r="G483" i="19"/>
  <c r="G139" i="19"/>
  <c r="G138" i="19"/>
  <c r="G137" i="19"/>
  <c r="G136" i="19"/>
  <c r="G141" i="19"/>
  <c r="G140" i="19"/>
  <c r="F29" i="17"/>
  <c r="F28" i="17"/>
  <c r="F27" i="17"/>
  <c r="J27" i="17" s="1"/>
  <c r="F26" i="17"/>
  <c r="F25" i="17"/>
  <c r="F24" i="17"/>
  <c r="F23" i="17"/>
  <c r="F22" i="17"/>
  <c r="F8" i="17"/>
  <c r="F7" i="17"/>
  <c r="J83" i="25" l="1"/>
  <c r="J41" i="25"/>
  <c r="J195" i="25" s="1"/>
  <c r="F48" i="16"/>
  <c r="F47" i="16"/>
  <c r="F46" i="16"/>
  <c r="F45" i="16"/>
  <c r="F44" i="16"/>
  <c r="F43" i="16"/>
  <c r="F42" i="16"/>
  <c r="F41" i="16"/>
  <c r="F40" i="16"/>
  <c r="F39" i="16"/>
  <c r="F38" i="16"/>
  <c r="F48" i="15"/>
  <c r="F47" i="15"/>
  <c r="F46" i="15"/>
  <c r="F45" i="15"/>
  <c r="F44" i="15"/>
  <c r="F43" i="15"/>
  <c r="F42" i="15"/>
  <c r="F41" i="15"/>
  <c r="F40" i="15"/>
  <c r="F39" i="15"/>
  <c r="F38" i="15"/>
  <c r="F6" i="13"/>
  <c r="F5" i="13"/>
  <c r="J5" i="13" s="1"/>
  <c r="F264" i="11"/>
  <c r="F216" i="11"/>
  <c r="F263" i="11"/>
  <c r="F215" i="11"/>
  <c r="F262" i="11"/>
  <c r="F214" i="11"/>
  <c r="F261" i="11"/>
  <c r="F213" i="11"/>
  <c r="F202" i="11"/>
  <c r="F26" i="12"/>
  <c r="F25" i="12"/>
  <c r="F32" i="12"/>
  <c r="F33" i="12"/>
  <c r="G32" i="12" s="1"/>
  <c r="E323" i="11" s="1"/>
  <c r="F14" i="10"/>
  <c r="F154" i="6"/>
  <c r="J154" i="6" s="1"/>
  <c r="F153" i="6"/>
  <c r="J153" i="6" s="1"/>
  <c r="F152" i="6"/>
  <c r="J152" i="6" s="1"/>
  <c r="F151" i="6"/>
  <c r="J151" i="6" s="1"/>
  <c r="F150" i="6"/>
  <c r="J150" i="6" s="1"/>
  <c r="F149" i="6"/>
  <c r="J149" i="6" s="1"/>
  <c r="F148" i="6"/>
  <c r="J148" i="6" s="1"/>
  <c r="F72" i="6"/>
  <c r="F71" i="6"/>
  <c r="F203" i="6"/>
  <c r="J203" i="6" s="1"/>
  <c r="F202" i="6"/>
  <c r="J202" i="6" s="1"/>
  <c r="F201" i="6"/>
  <c r="J201" i="6" s="1"/>
  <c r="F200" i="6"/>
  <c r="J200" i="6" s="1"/>
  <c r="F199" i="6"/>
  <c r="J199" i="6" s="1"/>
  <c r="F198" i="6"/>
  <c r="J198" i="6" s="1"/>
  <c r="F197" i="6"/>
  <c r="J197" i="6" s="1"/>
  <c r="F140" i="6"/>
  <c r="J140" i="6" s="1"/>
  <c r="J142" i="6" s="1"/>
  <c r="F132" i="6"/>
  <c r="J132" i="6" s="1"/>
  <c r="J134" i="6" s="1"/>
  <c r="F63" i="6"/>
  <c r="F62" i="6"/>
  <c r="F61" i="6"/>
  <c r="F60" i="6"/>
  <c r="F59" i="6"/>
  <c r="F58" i="6"/>
  <c r="F42" i="6"/>
  <c r="J42" i="6" s="1"/>
  <c r="F41" i="6"/>
  <c r="F25" i="6"/>
  <c r="F24" i="6"/>
  <c r="F8" i="6"/>
  <c r="F7" i="6"/>
  <c r="J7" i="6" s="1"/>
  <c r="G25" i="12" l="1"/>
  <c r="J89" i="11" s="1"/>
  <c r="J210" i="6"/>
  <c r="J161" i="6"/>
  <c r="F325" i="11"/>
  <c r="J323" i="11"/>
  <c r="I12" i="4"/>
  <c r="I11" i="4"/>
  <c r="E77" i="4" s="1"/>
  <c r="E93" i="4" s="1"/>
  <c r="I9" i="4"/>
  <c r="I8" i="4"/>
  <c r="E57" i="4" s="1"/>
  <c r="E73" i="4" s="1"/>
  <c r="I6" i="4"/>
  <c r="R5" i="4" s="1"/>
  <c r="O95" i="4" l="1"/>
  <c r="R8" i="4"/>
  <c r="R11" i="4"/>
  <c r="J264" i="28"/>
  <c r="J263" i="28"/>
  <c r="K23" i="33" l="1"/>
  <c r="W22" i="33" s="1"/>
  <c r="D50" i="33" s="1"/>
  <c r="AC11" i="4"/>
  <c r="C18" i="4" s="1"/>
  <c r="H18" i="4" s="1"/>
  <c r="J587" i="28"/>
  <c r="J618" i="28" s="1"/>
  <c r="H51" i="33" l="1"/>
  <c r="M50" i="33"/>
  <c r="I50" i="33"/>
  <c r="R50" i="33" s="1"/>
  <c r="Q7" i="33" s="1"/>
  <c r="M18" i="4"/>
  <c r="R18" i="4" s="1"/>
  <c r="R24" i="4" s="1"/>
  <c r="S28" i="4"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Q8" i="33"/>
  <c r="H24" i="31"/>
  <c r="V10" i="29"/>
  <c r="F52" i="29" s="1"/>
  <c r="J24" i="31" l="1"/>
  <c r="J118" i="31" s="1"/>
  <c r="K27" i="3" s="1"/>
  <c r="K52" i="29"/>
  <c r="T52" i="29" s="1"/>
  <c r="O52" i="29"/>
  <c r="J53" i="29"/>
  <c r="J29" i="18"/>
  <c r="J1" i="41" l="1"/>
  <c r="I1" i="38"/>
  <c r="I1" i="36"/>
  <c r="I1" i="35"/>
  <c r="I1" i="34"/>
  <c r="AA1" i="33"/>
  <c r="AD3" i="32"/>
  <c r="AE2" i="4"/>
  <c r="J36" i="40" l="1"/>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17" i="39"/>
  <c r="J16" i="39"/>
  <c r="J15" i="39"/>
  <c r="J14" i="39"/>
  <c r="J13" i="39"/>
  <c r="J12" i="39"/>
  <c r="J11" i="39"/>
  <c r="J10" i="39"/>
  <c r="J9" i="39"/>
  <c r="J8" i="39"/>
  <c r="J7" i="39"/>
  <c r="J90" i="38"/>
  <c r="J89" i="38"/>
  <c r="J88" i="38"/>
  <c r="J87" i="38"/>
  <c r="J86" i="38"/>
  <c r="J85" i="38"/>
  <c r="J84" i="38"/>
  <c r="J83" i="38"/>
  <c r="J82" i="38"/>
  <c r="J81" i="38"/>
  <c r="J80" i="38"/>
  <c r="J79" i="38"/>
  <c r="J78" i="38"/>
  <c r="J77" i="38"/>
  <c r="J76" i="38"/>
  <c r="J75" i="38"/>
  <c r="J74" i="38"/>
  <c r="J73" i="38"/>
  <c r="J70" i="38"/>
  <c r="J69" i="38"/>
  <c r="J68" i="38"/>
  <c r="J67" i="38"/>
  <c r="J66" i="38"/>
  <c r="J65"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31" i="36"/>
  <c r="J30" i="36"/>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G12" i="12"/>
  <c r="J245" i="13" s="1"/>
  <c r="G10" i="12"/>
  <c r="J243" i="13" s="1"/>
  <c r="G9" i="12"/>
  <c r="G8" i="12"/>
  <c r="J241" i="13" s="1"/>
  <c r="J198" i="13"/>
  <c r="J197" i="13"/>
  <c r="J196" i="13"/>
  <c r="J187" i="13"/>
  <c r="J186" i="13"/>
  <c r="J185" i="13"/>
  <c r="J176" i="13"/>
  <c r="J175" i="13"/>
  <c r="J174" i="13"/>
  <c r="J164" i="13"/>
  <c r="J163" i="13"/>
  <c r="J155" i="13"/>
  <c r="J154" i="13"/>
  <c r="J153" i="13"/>
  <c r="J152" i="13"/>
  <c r="J141" i="13"/>
  <c r="J132" i="13"/>
  <c r="J131" i="13"/>
  <c r="J130" i="13"/>
  <c r="J121" i="13"/>
  <c r="J120" i="13"/>
  <c r="J119" i="13"/>
  <c r="J111" i="13"/>
  <c r="J110" i="13"/>
  <c r="J109" i="13"/>
  <c r="J108" i="13"/>
  <c r="J99" i="13"/>
  <c r="J98" i="13"/>
  <c r="J97" i="13"/>
  <c r="J88" i="13"/>
  <c r="J87" i="13"/>
  <c r="J86" i="13"/>
  <c r="J55" i="13"/>
  <c r="J52" i="13"/>
  <c r="J51" i="13"/>
  <c r="J47" i="13"/>
  <c r="J44" i="13"/>
  <c r="J43" i="13"/>
  <c r="J40" i="13"/>
  <c r="J39" i="13"/>
  <c r="J36" i="13"/>
  <c r="J35" i="13"/>
  <c r="J31" i="13"/>
  <c r="J28" i="13"/>
  <c r="J27" i="13"/>
  <c r="J23" i="13"/>
  <c r="J20" i="13"/>
  <c r="J19" i="13"/>
  <c r="J16" i="13"/>
  <c r="J15" i="13"/>
  <c r="J12" i="13"/>
  <c r="J11" i="13"/>
  <c r="J7" i="13"/>
  <c r="J6" i="13"/>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03" i="11"/>
  <c r="J202" i="11"/>
  <c r="J201" i="11"/>
  <c r="J182" i="11"/>
  <c r="J181" i="11"/>
  <c r="J180" i="11"/>
  <c r="J179" i="11"/>
  <c r="J178" i="11"/>
  <c r="J177" i="11"/>
  <c r="J135" i="11"/>
  <c r="J134" i="11"/>
  <c r="J133" i="11"/>
  <c r="J132" i="11"/>
  <c r="J131" i="11"/>
  <c r="J130" i="11"/>
  <c r="J72" i="11"/>
  <c r="J71" i="11"/>
  <c r="J70" i="11"/>
  <c r="J69" i="11"/>
  <c r="J68" i="11"/>
  <c r="J67"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194" i="11" l="1"/>
  <c r="J308" i="11"/>
  <c r="J48" i="40"/>
  <c r="J172" i="11"/>
  <c r="J196" i="11" s="1"/>
  <c r="J254" i="11"/>
  <c r="J52" i="36"/>
  <c r="K37" i="3" s="1"/>
  <c r="K41" i="3"/>
  <c r="J62" i="11"/>
  <c r="J122" i="38"/>
  <c r="K39" i="3" s="1"/>
  <c r="J83" i="11"/>
  <c r="J242" i="13"/>
  <c r="H264" i="13"/>
  <c r="J264" i="13" s="1"/>
  <c r="J268" i="13" s="1"/>
  <c r="K36" i="3"/>
  <c r="K42" i="3"/>
  <c r="J205" i="11"/>
  <c r="J19" i="39"/>
  <c r="K40" i="3" s="1"/>
  <c r="J246" i="13"/>
  <c r="J24" i="11"/>
  <c r="H96" i="11"/>
  <c r="E94" i="11"/>
  <c r="F96" i="11" s="1"/>
  <c r="E319" i="11"/>
  <c r="J319" i="11" s="1"/>
  <c r="J208" i="13"/>
  <c r="J207" i="13"/>
  <c r="J8" i="13"/>
  <c r="J29" i="13"/>
  <c r="J48" i="13"/>
  <c r="J50" i="13"/>
  <c r="J49" i="13"/>
  <c r="J18" i="13"/>
  <c r="J17" i="13"/>
  <c r="J34" i="13"/>
  <c r="J33" i="13"/>
  <c r="J13" i="13"/>
  <c r="J24" i="13"/>
  <c r="J32" i="13"/>
  <c r="J45" i="13"/>
  <c r="J56" i="13"/>
  <c r="J143" i="13"/>
  <c r="J199" i="13"/>
  <c r="J209" i="13"/>
  <c r="K35" i="3"/>
  <c r="J146" i="13"/>
  <c r="J145" i="13"/>
  <c r="J26" i="13"/>
  <c r="J25" i="13"/>
  <c r="J58" i="13"/>
  <c r="J57" i="13"/>
  <c r="J10" i="13"/>
  <c r="J9" i="13"/>
  <c r="J42" i="13"/>
  <c r="J41" i="13"/>
  <c r="J100" i="13"/>
  <c r="J122" i="13"/>
  <c r="J166" i="13"/>
  <c r="J190" i="13"/>
  <c r="J189" i="13"/>
  <c r="J210" i="13"/>
  <c r="J144" i="13"/>
  <c r="J165" i="13"/>
  <c r="J188" i="13"/>
  <c r="J86" i="11" l="1"/>
  <c r="B94" i="11" s="1"/>
  <c r="J94" i="11" s="1"/>
  <c r="J191" i="13"/>
  <c r="J147" i="13"/>
  <c r="H321" i="11"/>
  <c r="H325" i="11"/>
  <c r="J325" i="11" s="1"/>
  <c r="F321" i="11"/>
  <c r="J14" i="13"/>
  <c r="J46" i="13"/>
  <c r="J112" i="13"/>
  <c r="J113" i="13"/>
  <c r="J38" i="13"/>
  <c r="J37" i="13"/>
  <c r="J200" i="13"/>
  <c r="J201" i="13"/>
  <c r="J156" i="13"/>
  <c r="J157" i="13"/>
  <c r="J89" i="13"/>
  <c r="J168" i="13"/>
  <c r="J167" i="13"/>
  <c r="J169" i="13" s="1"/>
  <c r="J124" i="13"/>
  <c r="J123" i="13"/>
  <c r="J53" i="13"/>
  <c r="J54" i="13"/>
  <c r="J22" i="13"/>
  <c r="J21" i="13"/>
  <c r="J102" i="13"/>
  <c r="J101" i="13"/>
  <c r="J103" i="13" s="1"/>
  <c r="J212" i="13"/>
  <c r="J211" i="13"/>
  <c r="J213" i="13" s="1"/>
  <c r="J177" i="13"/>
  <c r="J133" i="13"/>
  <c r="B96" i="11" l="1"/>
  <c r="J96" i="11" s="1"/>
  <c r="J288" i="13" s="1"/>
  <c r="J80" i="13"/>
  <c r="J321" i="11"/>
  <c r="J329" i="11" s="1"/>
  <c r="J158" i="13"/>
  <c r="J125" i="13"/>
  <c r="J114" i="13"/>
  <c r="J202" i="13"/>
  <c r="H109" i="27"/>
  <c r="J90" i="13"/>
  <c r="J91" i="13"/>
  <c r="J178" i="13"/>
  <c r="J179" i="13"/>
  <c r="J134" i="13"/>
  <c r="J135" i="13"/>
  <c r="J180" i="13" l="1"/>
  <c r="J136" i="13"/>
  <c r="J92" i="13"/>
  <c r="K25" i="3"/>
  <c r="AC8" i="33" l="1"/>
  <c r="G129" i="19"/>
  <c r="K129" i="19" s="1"/>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40" i="19"/>
  <c r="K540" i="19"/>
  <c r="L539" i="19"/>
  <c r="K539" i="19"/>
  <c r="L538" i="19"/>
  <c r="K538" i="19"/>
  <c r="L537" i="19"/>
  <c r="K537" i="19"/>
  <c r="L536" i="19"/>
  <c r="K536" i="19"/>
  <c r="L535" i="19"/>
  <c r="K535" i="19"/>
  <c r="L534" i="19"/>
  <c r="K534"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512" i="19"/>
  <c r="K512" i="19"/>
  <c r="L511" i="19"/>
  <c r="K511" i="19"/>
  <c r="L509" i="19"/>
  <c r="K509" i="19"/>
  <c r="L508" i="19"/>
  <c r="K508" i="19"/>
  <c r="L503" i="19"/>
  <c r="K503" i="19"/>
  <c r="L502" i="19"/>
  <c r="K502" i="19"/>
  <c r="L501" i="19"/>
  <c r="K501" i="19"/>
  <c r="L500" i="19"/>
  <c r="K500" i="19"/>
  <c r="L499" i="19"/>
  <c r="K499" i="19"/>
  <c r="L498" i="19"/>
  <c r="K498" i="19"/>
  <c r="L497" i="19"/>
  <c r="K497" i="19"/>
  <c r="L496" i="19"/>
  <c r="K496" i="19"/>
  <c r="L495" i="19"/>
  <c r="K495" i="19"/>
  <c r="L494" i="19"/>
  <c r="K494" i="19"/>
  <c r="L493" i="19"/>
  <c r="K493" i="19"/>
  <c r="L492" i="19"/>
  <c r="K492" i="19"/>
  <c r="L491" i="19"/>
  <c r="K491" i="19"/>
  <c r="L490" i="19"/>
  <c r="K490" i="19"/>
  <c r="L489" i="19"/>
  <c r="K489" i="19"/>
  <c r="L488" i="19"/>
  <c r="K488" i="19"/>
  <c r="L487" i="19"/>
  <c r="K487" i="19"/>
  <c r="L486" i="19"/>
  <c r="K486" i="19"/>
  <c r="L485" i="19"/>
  <c r="K485" i="19"/>
  <c r="L484" i="19"/>
  <c r="K484" i="19"/>
  <c r="L483" i="19"/>
  <c r="K483"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34" i="19"/>
  <c r="K434" i="19"/>
  <c r="L433" i="19"/>
  <c r="K433" i="19"/>
  <c r="L432" i="19"/>
  <c r="K432" i="19"/>
  <c r="L431" i="19"/>
  <c r="K431" i="19"/>
  <c r="L430" i="19"/>
  <c r="K430" i="19"/>
  <c r="L429" i="19"/>
  <c r="K429" i="19"/>
  <c r="L330" i="19"/>
  <c r="K33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49" i="19"/>
  <c r="K249" i="19"/>
  <c r="L248" i="19"/>
  <c r="K248" i="19"/>
  <c r="L247" i="19"/>
  <c r="K247" i="19"/>
  <c r="L246" i="19"/>
  <c r="K246" i="19"/>
  <c r="L245" i="19"/>
  <c r="K245"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49" i="19"/>
  <c r="K149" i="19"/>
  <c r="L148" i="19"/>
  <c r="K148" i="19"/>
  <c r="L147" i="19"/>
  <c r="K147" i="19"/>
  <c r="L146" i="19"/>
  <c r="K146" i="19"/>
  <c r="L145" i="19"/>
  <c r="K145" i="19"/>
  <c r="L144" i="19"/>
  <c r="K144" i="19"/>
  <c r="L143" i="19"/>
  <c r="K143" i="19"/>
  <c r="L142" i="19"/>
  <c r="K142" i="19"/>
  <c r="L141" i="19"/>
  <c r="K141" i="19"/>
  <c r="L140" i="19"/>
  <c r="K140" i="19"/>
  <c r="L139" i="19"/>
  <c r="K139" i="19"/>
  <c r="L138" i="19"/>
  <c r="K138" i="19"/>
  <c r="L137" i="19"/>
  <c r="K137" i="19"/>
  <c r="L136" i="19"/>
  <c r="K136"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K472" i="19" l="1"/>
  <c r="K578" i="19"/>
  <c r="K120" i="19"/>
  <c r="K69" i="19"/>
  <c r="K622" i="19" s="1"/>
  <c r="K424" i="19"/>
  <c r="K15" i="3"/>
  <c r="AC16" i="33"/>
  <c r="K33" i="3" s="1"/>
  <c r="G126" i="19"/>
  <c r="K126" i="19" s="1"/>
  <c r="G9" i="19"/>
  <c r="K9" i="19" s="1"/>
  <c r="G6" i="19"/>
  <c r="K6" i="19" s="1"/>
  <c r="J223" i="6"/>
  <c r="J222" i="6"/>
  <c r="J221" i="6"/>
  <c r="J220" i="6"/>
  <c r="J219" i="6"/>
  <c r="J218" i="6"/>
  <c r="J235" i="6" s="1"/>
  <c r="J174" i="6"/>
  <c r="J173" i="6"/>
  <c r="J83" i="6"/>
  <c r="J82" i="6"/>
  <c r="J81" i="6"/>
  <c r="J80" i="6"/>
  <c r="J72" i="6"/>
  <c r="J71" i="6"/>
  <c r="J63" i="6"/>
  <c r="J62" i="6"/>
  <c r="J61" i="6"/>
  <c r="J60" i="6"/>
  <c r="J59" i="6"/>
  <c r="J58" i="6"/>
  <c r="J50" i="6"/>
  <c r="J49" i="6"/>
  <c r="J48" i="6"/>
  <c r="J47" i="6"/>
  <c r="J46" i="6"/>
  <c r="J45" i="6"/>
  <c r="J44" i="6"/>
  <c r="J43" i="6"/>
  <c r="J41" i="6"/>
  <c r="J33" i="6"/>
  <c r="J32" i="6"/>
  <c r="J31" i="6"/>
  <c r="J30" i="6"/>
  <c r="J29" i="6"/>
  <c r="J28" i="6"/>
  <c r="J27" i="6"/>
  <c r="J26" i="6"/>
  <c r="J25" i="6"/>
  <c r="J24" i="6"/>
  <c r="J16" i="6"/>
  <c r="J15" i="6"/>
  <c r="J14" i="6"/>
  <c r="J13" i="6"/>
  <c r="J12" i="6"/>
  <c r="J11" i="6"/>
  <c r="J9" i="6"/>
  <c r="J8" i="6"/>
  <c r="J52" i="6" l="1"/>
  <c r="J35" i="6"/>
  <c r="J18" i="6"/>
  <c r="J176" i="6"/>
  <c r="J74" i="6"/>
  <c r="J65" i="6"/>
  <c r="K21" i="3"/>
  <c r="J85" i="6"/>
  <c r="J191" i="6"/>
  <c r="J238" i="6" l="1"/>
  <c r="K10" i="3" s="1"/>
  <c r="J574" i="28" l="1"/>
  <c r="J581" i="28" s="1"/>
  <c r="J556" i="28"/>
  <c r="J555" i="28"/>
  <c r="B555" i="28"/>
  <c r="B557" i="28" s="1"/>
  <c r="B559" i="28" s="1"/>
  <c r="B561" i="28" s="1"/>
  <c r="B563" i="28" s="1"/>
  <c r="B565" i="28" s="1"/>
  <c r="J554" i="28"/>
  <c r="J553" i="28"/>
  <c r="J488" i="28"/>
  <c r="J487" i="28"/>
  <c r="J469" i="28"/>
  <c r="J481" i="28" s="1"/>
  <c r="J460" i="28"/>
  <c r="J459" i="28"/>
  <c r="J458" i="28"/>
  <c r="J457" i="28"/>
  <c r="J439" i="28"/>
  <c r="J438" i="28"/>
  <c r="B438" i="28"/>
  <c r="B440" i="28" s="1"/>
  <c r="B442" i="28" s="1"/>
  <c r="B444" i="28" s="1"/>
  <c r="B446" i="28" s="1"/>
  <c r="B448" i="28" s="1"/>
  <c r="J437" i="28"/>
  <c r="J436" i="28"/>
  <c r="J435" i="28"/>
  <c r="J434" i="28"/>
  <c r="J433" i="28"/>
  <c r="J432" i="28"/>
  <c r="J419" i="28"/>
  <c r="B419" i="28"/>
  <c r="B420" i="28" s="1"/>
  <c r="B421" i="28" s="1"/>
  <c r="B422" i="28" s="1"/>
  <c r="B423" i="28" s="1"/>
  <c r="B424" i="28" s="1"/>
  <c r="J418" i="28"/>
  <c r="J417" i="28"/>
  <c r="J416" i="28"/>
  <c r="J398" i="28"/>
  <c r="J397" i="28"/>
  <c r="B397" i="28"/>
  <c r="B399" i="28" s="1"/>
  <c r="B401" i="28" s="1"/>
  <c r="B403" i="28" s="1"/>
  <c r="B405" i="28" s="1"/>
  <c r="B407" i="28" s="1"/>
  <c r="J396" i="28"/>
  <c r="J395" i="28"/>
  <c r="J394" i="28"/>
  <c r="J393" i="28"/>
  <c r="J392" i="28"/>
  <c r="J391" i="28"/>
  <c r="J390" i="28"/>
  <c r="J389" i="28"/>
  <c r="J388" i="28"/>
  <c r="J387" i="28"/>
  <c r="J374" i="28"/>
  <c r="B374" i="28"/>
  <c r="B375" i="28" s="1"/>
  <c r="B376" i="28" s="1"/>
  <c r="B377" i="28" s="1"/>
  <c r="B378" i="28" s="1"/>
  <c r="B379" i="28" s="1"/>
  <c r="J373" i="28"/>
  <c r="J372" i="28"/>
  <c r="J371" i="28"/>
  <c r="J370" i="28"/>
  <c r="J369" i="28"/>
  <c r="J361" i="28"/>
  <c r="J360" i="28"/>
  <c r="J359" i="28"/>
  <c r="J358" i="28"/>
  <c r="J357" i="28"/>
  <c r="J348" i="28"/>
  <c r="J347" i="28"/>
  <c r="J346" i="28"/>
  <c r="J345" i="28"/>
  <c r="J344" i="28"/>
  <c r="J343" i="28"/>
  <c r="J342" i="28"/>
  <c r="J341" i="28"/>
  <c r="J340" i="28"/>
  <c r="J339" i="28"/>
  <c r="J338" i="28"/>
  <c r="J337" i="28"/>
  <c r="J329" i="28"/>
  <c r="J328" i="28"/>
  <c r="J327" i="28"/>
  <c r="J326" i="28"/>
  <c r="J325" i="28"/>
  <c r="J324" i="28"/>
  <c r="J323" i="28"/>
  <c r="J322" i="28"/>
  <c r="J321" i="28"/>
  <c r="J320" i="28"/>
  <c r="J319" i="28"/>
  <c r="J318" i="28"/>
  <c r="J310" i="28"/>
  <c r="J309" i="28"/>
  <c r="J308" i="28"/>
  <c r="J307" i="28"/>
  <c r="J306" i="28"/>
  <c r="J305" i="28"/>
  <c r="J304" i="28"/>
  <c r="J303" i="28"/>
  <c r="J302" i="28"/>
  <c r="J301" i="28"/>
  <c r="J262" i="28"/>
  <c r="J261" i="28"/>
  <c r="J260" i="28"/>
  <c r="J259" i="28"/>
  <c r="J258" i="28"/>
  <c r="J257" i="28"/>
  <c r="J256" i="28"/>
  <c r="J255" i="28"/>
  <c r="J254" i="28"/>
  <c r="J253" i="28"/>
  <c r="J252" i="28"/>
  <c r="J251" i="28"/>
  <c r="J250" i="28"/>
  <c r="J249" i="28"/>
  <c r="J248" i="28"/>
  <c r="J247" i="28"/>
  <c r="J246" i="28"/>
  <c r="J245" i="28"/>
  <c r="J244" i="28"/>
  <c r="J243" i="28"/>
  <c r="J242" i="28"/>
  <c r="J241" i="28"/>
  <c r="J239" i="28"/>
  <c r="J232" i="28"/>
  <c r="J207" i="28"/>
  <c r="J206" i="28"/>
  <c r="J205" i="28"/>
  <c r="J204" i="28"/>
  <c r="J203" i="28"/>
  <c r="J202" i="28"/>
  <c r="J201" i="28"/>
  <c r="J193" i="28"/>
  <c r="J192" i="28"/>
  <c r="J191" i="28"/>
  <c r="J190" i="28"/>
  <c r="J189" i="28"/>
  <c r="J188" i="28"/>
  <c r="J187" i="28"/>
  <c r="J186" i="28"/>
  <c r="J185" i="28"/>
  <c r="J184" i="28"/>
  <c r="J183" i="28"/>
  <c r="J175" i="28"/>
  <c r="J174" i="28"/>
  <c r="J173" i="28"/>
  <c r="J172" i="28"/>
  <c r="J144" i="28"/>
  <c r="J143" i="28"/>
  <c r="B149" i="28"/>
  <c r="B151" i="28" s="1"/>
  <c r="B153" i="28" s="1"/>
  <c r="J142" i="28"/>
  <c r="J141" i="28"/>
  <c r="J140" i="28"/>
  <c r="J139" i="28"/>
  <c r="J138" i="28"/>
  <c r="J137" i="28"/>
  <c r="J136"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81" i="28"/>
  <c r="J80" i="28"/>
  <c r="B80" i="28"/>
  <c r="B82" i="28" s="1"/>
  <c r="B84" i="28" s="1"/>
  <c r="B86" i="28" s="1"/>
  <c r="B88" i="28" s="1"/>
  <c r="B90" i="28" s="1"/>
  <c r="J79" i="28"/>
  <c r="J78" i="28"/>
  <c r="J77" i="28"/>
  <c r="J76" i="28"/>
  <c r="J75" i="28"/>
  <c r="J74" i="28"/>
  <c r="J73" i="28"/>
  <c r="J72" i="28"/>
  <c r="J71" i="28"/>
  <c r="J70" i="28"/>
  <c r="J69" i="28"/>
  <c r="J68" i="28"/>
  <c r="J67" i="28"/>
  <c r="J66" i="28"/>
  <c r="J65" i="28"/>
  <c r="J64" i="28"/>
  <c r="J63" i="28"/>
  <c r="J62" i="28"/>
  <c r="J61" i="28"/>
  <c r="J60" i="28"/>
  <c r="J59" i="28"/>
  <c r="J58" i="28"/>
  <c r="J57" i="28"/>
  <c r="J56" i="28"/>
  <c r="J37" i="28"/>
  <c r="J36" i="28"/>
  <c r="B36" i="28"/>
  <c r="B38" i="28" s="1"/>
  <c r="B40" i="28" s="1"/>
  <c r="B42" i="28" s="1"/>
  <c r="B44" i="28" s="1"/>
  <c r="B46" i="28" s="1"/>
  <c r="J35" i="28"/>
  <c r="J34" i="28"/>
  <c r="J33" i="28"/>
  <c r="J32" i="28"/>
  <c r="J31" i="28"/>
  <c r="J30" i="28"/>
  <c r="J29" i="28"/>
  <c r="J28" i="28"/>
  <c r="J27" i="28"/>
  <c r="J26" i="28"/>
  <c r="J25" i="28"/>
  <c r="J24" i="28"/>
  <c r="J22" i="28"/>
  <c r="J21" i="28"/>
  <c r="J20" i="28"/>
  <c r="J19" i="28"/>
  <c r="J18" i="28"/>
  <c r="J17" i="28"/>
  <c r="J16" i="28"/>
  <c r="J15" i="28"/>
  <c r="J14" i="28"/>
  <c r="J13" i="28"/>
  <c r="J12" i="28"/>
  <c r="J11" i="28"/>
  <c r="J315" i="27"/>
  <c r="J314" i="27"/>
  <c r="B314" i="27"/>
  <c r="B316" i="27" s="1"/>
  <c r="B318" i="27" s="1"/>
  <c r="B320" i="27" s="1"/>
  <c r="B322" i="27" s="1"/>
  <c r="J313" i="27"/>
  <c r="J312" i="27"/>
  <c r="J311" i="27"/>
  <c r="J310" i="27"/>
  <c r="J309" i="27"/>
  <c r="J308" i="27"/>
  <c r="J307" i="27"/>
  <c r="J306" i="27"/>
  <c r="J305" i="27"/>
  <c r="J304" i="27"/>
  <c r="J303" i="27"/>
  <c r="J302" i="27"/>
  <c r="J301" i="27"/>
  <c r="J300" i="27"/>
  <c r="J299" i="27"/>
  <c r="J298" i="27"/>
  <c r="J297" i="27"/>
  <c r="J296" i="27"/>
  <c r="J295" i="27"/>
  <c r="J294" i="27"/>
  <c r="J293" i="27"/>
  <c r="J292" i="27"/>
  <c r="J274" i="27"/>
  <c r="J273" i="27"/>
  <c r="B273" i="27"/>
  <c r="B275" i="27" s="1"/>
  <c r="B277" i="27" s="1"/>
  <c r="B279" i="27" s="1"/>
  <c r="B281" i="27" s="1"/>
  <c r="J272" i="27"/>
  <c r="J271" i="27"/>
  <c r="J270" i="27"/>
  <c r="J269" i="27"/>
  <c r="J268" i="27"/>
  <c r="J267" i="27"/>
  <c r="J266" i="27"/>
  <c r="J265" i="27"/>
  <c r="J264" i="27"/>
  <c r="J263" i="27"/>
  <c r="J262" i="27"/>
  <c r="J261" i="27"/>
  <c r="J260" i="27"/>
  <c r="J259" i="27"/>
  <c r="J258" i="27"/>
  <c r="J257" i="27"/>
  <c r="J256" i="27"/>
  <c r="J255" i="27"/>
  <c r="J254" i="27"/>
  <c r="J253" i="27"/>
  <c r="J251"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198" i="27"/>
  <c r="J197" i="27"/>
  <c r="J196" i="27"/>
  <c r="J195" i="27"/>
  <c r="J194" i="27"/>
  <c r="J193" i="27"/>
  <c r="J192" i="27"/>
  <c r="J191" i="27"/>
  <c r="J190" i="27"/>
  <c r="J189" i="27"/>
  <c r="J188" i="27"/>
  <c r="J187" i="27"/>
  <c r="J186" i="27"/>
  <c r="J185" i="27"/>
  <c r="J177" i="27"/>
  <c r="J176" i="27"/>
  <c r="J158" i="27"/>
  <c r="J157" i="27"/>
  <c r="J156" i="27"/>
  <c r="J155" i="27"/>
  <c r="J154" i="27"/>
  <c r="J153" i="27"/>
  <c r="J152" i="27"/>
  <c r="J151" i="27"/>
  <c r="J150" i="27"/>
  <c r="J149" i="27"/>
  <c r="J148" i="27"/>
  <c r="J147" i="27"/>
  <c r="J146" i="27"/>
  <c r="J145" i="27"/>
  <c r="J144" i="27"/>
  <c r="J143" i="27"/>
  <c r="J142" i="27"/>
  <c r="J141" i="27"/>
  <c r="J139" i="27"/>
  <c r="J138" i="27"/>
  <c r="J137" i="27"/>
  <c r="J136" i="27"/>
  <c r="J135" i="27"/>
  <c r="J134" i="27"/>
  <c r="J133" i="27"/>
  <c r="J132" i="27"/>
  <c r="J123" i="27"/>
  <c r="J122" i="27"/>
  <c r="J121" i="27"/>
  <c r="J120" i="27"/>
  <c r="J119" i="27"/>
  <c r="J118" i="27"/>
  <c r="J117" i="27"/>
  <c r="J116" i="27"/>
  <c r="J106" i="27"/>
  <c r="J105" i="27"/>
  <c r="J104" i="27"/>
  <c r="J103" i="27"/>
  <c r="J102" i="27"/>
  <c r="J101" i="27"/>
  <c r="J100" i="27"/>
  <c r="J99" i="27"/>
  <c r="J81" i="27"/>
  <c r="J80" i="27"/>
  <c r="B80" i="27"/>
  <c r="B82" i="27" s="1"/>
  <c r="B84" i="27" s="1"/>
  <c r="B86" i="27" s="1"/>
  <c r="B88" i="27" s="1"/>
  <c r="B90" i="27" s="1"/>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36" i="27"/>
  <c r="J35" i="27"/>
  <c r="J34" i="27"/>
  <c r="J33" i="27"/>
  <c r="J32" i="27"/>
  <c r="J31" i="27"/>
  <c r="J30" i="27"/>
  <c r="J28" i="27"/>
  <c r="J27" i="27"/>
  <c r="J26" i="27"/>
  <c r="J25" i="27"/>
  <c r="J24" i="27"/>
  <c r="J23" i="27"/>
  <c r="J22" i="27"/>
  <c r="J21" i="27"/>
  <c r="J20" i="27"/>
  <c r="J19" i="27"/>
  <c r="J18" i="27"/>
  <c r="J17" i="27"/>
  <c r="J16" i="27"/>
  <c r="J15" i="27"/>
  <c r="J14" i="27"/>
  <c r="J13" i="27"/>
  <c r="J12" i="27"/>
  <c r="J10" i="27"/>
  <c r="J9" i="27"/>
  <c r="J8" i="27"/>
  <c r="J7" i="27"/>
  <c r="O41" i="32"/>
  <c r="O40" i="32"/>
  <c r="P24" i="32"/>
  <c r="O22" i="32"/>
  <c r="O21" i="32"/>
  <c r="N19" i="32"/>
  <c r="T17" i="32"/>
  <c r="T19" i="32" s="1"/>
  <c r="T21" i="32" s="1"/>
  <c r="V24" i="32" s="1"/>
  <c r="J179" i="27" l="1"/>
  <c r="J568" i="28"/>
  <c r="J287" i="28"/>
  <c r="J451" i="28"/>
  <c r="J312" i="28"/>
  <c r="J177" i="28"/>
  <c r="J93" i="27"/>
  <c r="J166" i="28"/>
  <c r="J410" i="28"/>
  <c r="J49" i="28"/>
  <c r="J768" i="28" s="1"/>
  <c r="J93" i="28"/>
  <c r="J462" i="28"/>
  <c r="J170" i="27"/>
  <c r="J48" i="27"/>
  <c r="J331" i="27" s="1"/>
  <c r="J245" i="27"/>
  <c r="J286" i="27"/>
  <c r="J327" i="27"/>
  <c r="J490" i="28"/>
  <c r="J195" i="28"/>
  <c r="J350" i="28"/>
  <c r="J381" i="28"/>
  <c r="J107" i="27"/>
  <c r="F109" i="27" s="1"/>
  <c r="J109" i="27" s="1"/>
  <c r="J125" i="27"/>
  <c r="J209" i="28"/>
  <c r="J331" i="28"/>
  <c r="J363" i="28"/>
  <c r="J426" i="28"/>
  <c r="J200" i="27"/>
  <c r="B155" i="28"/>
  <c r="B157" i="28" s="1"/>
  <c r="B159" i="28" s="1"/>
  <c r="B161" i="28" s="1"/>
  <c r="B163" i="28" s="1"/>
  <c r="T38" i="32"/>
  <c r="AD38" i="32" s="1"/>
  <c r="T36" i="32"/>
  <c r="AD36" i="32" s="1"/>
  <c r="T34" i="32"/>
  <c r="AD34" i="32" s="1"/>
  <c r="T32" i="32"/>
  <c r="AD32" i="32" s="1"/>
  <c r="T30" i="32"/>
  <c r="AD30" i="32" s="1"/>
  <c r="T37" i="32"/>
  <c r="AD37" i="32" s="1"/>
  <c r="T35" i="32"/>
  <c r="AD35" i="32" s="1"/>
  <c r="T33" i="32"/>
  <c r="AD33" i="32" s="1"/>
  <c r="T31" i="32"/>
  <c r="AD31" i="32" s="1"/>
  <c r="T29" i="32"/>
  <c r="AD29" i="32" s="1"/>
  <c r="J340" i="16"/>
  <c r="J339" i="16"/>
  <c r="J328" i="16"/>
  <c r="J327" i="16"/>
  <c r="J306" i="16"/>
  <c r="J305" i="16"/>
  <c r="J268" i="16"/>
  <c r="J267" i="16"/>
  <c r="J179" i="16"/>
  <c r="J178" i="16"/>
  <c r="J174" i="16"/>
  <c r="J173" i="16"/>
  <c r="J172" i="16"/>
  <c r="J171" i="16"/>
  <c r="J170" i="16"/>
  <c r="J169" i="16"/>
  <c r="J168" i="16"/>
  <c r="J167" i="16"/>
  <c r="J166" i="16"/>
  <c r="J165" i="16"/>
  <c r="J322" i="15"/>
  <c r="J321" i="15"/>
  <c r="J310" i="15"/>
  <c r="J309" i="15"/>
  <c r="J288" i="15"/>
  <c r="J287" i="15"/>
  <c r="J250" i="15"/>
  <c r="J249" i="15"/>
  <c r="J164" i="15"/>
  <c r="J163" i="15"/>
  <c r="J162" i="15"/>
  <c r="J161" i="15"/>
  <c r="J160" i="15"/>
  <c r="J159" i="15"/>
  <c r="J771" i="28" l="1"/>
  <c r="T40" i="32"/>
  <c r="J47" i="8"/>
  <c r="J46" i="8"/>
  <c r="J47" i="7"/>
  <c r="J46" i="7"/>
  <c r="J338" i="16" l="1"/>
  <c r="J337" i="16"/>
  <c r="J326" i="16"/>
  <c r="J325" i="16"/>
  <c r="J324" i="15"/>
  <c r="J323" i="15"/>
  <c r="J312" i="15"/>
  <c r="J311" i="15"/>
  <c r="J314" i="15" l="1"/>
  <c r="J326" i="15"/>
  <c r="J330" i="16"/>
  <c r="J342" i="16"/>
  <c r="I1" i="37"/>
  <c r="K50" i="3" l="1"/>
  <c r="K49" i="3"/>
  <c r="K48" i="3"/>
  <c r="K47" i="3"/>
  <c r="K46" i="3"/>
  <c r="K45" i="3"/>
  <c r="K44" i="3"/>
  <c r="K51" i="3"/>
  <c r="K28" i="3" s="1"/>
  <c r="K34" i="3"/>
  <c r="J7" i="37" l="1"/>
  <c r="J9" i="37" s="1"/>
  <c r="J304" i="16" l="1"/>
  <c r="J303" i="16"/>
  <c r="J266" i="16"/>
  <c r="J265" i="16"/>
  <c r="J177" i="16"/>
  <c r="J176" i="16"/>
  <c r="J175" i="16"/>
  <c r="J290" i="15"/>
  <c r="J289" i="15"/>
  <c r="J252" i="15"/>
  <c r="J251" i="15"/>
  <c r="J158" i="15"/>
  <c r="J157" i="15"/>
  <c r="J156" i="15"/>
  <c r="J155" i="15"/>
  <c r="J154" i="15"/>
  <c r="J153" i="15"/>
  <c r="J152" i="15"/>
  <c r="J151" i="15"/>
  <c r="J45" i="8" l="1"/>
  <c r="J44" i="8"/>
  <c r="J45" i="7" l="1"/>
  <c r="J44" i="7"/>
  <c r="J28" i="18" l="1"/>
  <c r="J27" i="18"/>
  <c r="I1" i="22" l="1"/>
  <c r="I1" i="10" l="1"/>
  <c r="O14" i="10" l="1"/>
  <c r="J14" i="10"/>
  <c r="J16" i="10" s="1"/>
  <c r="J7" i="10"/>
  <c r="J20" i="10" l="1"/>
  <c r="I1" i="18"/>
  <c r="K14" i="3" l="1"/>
  <c r="J26" i="18" l="1"/>
  <c r="J25" i="18"/>
  <c r="J24" i="18"/>
  <c r="J23" i="18"/>
  <c r="J22" i="18"/>
  <c r="J21" i="18"/>
  <c r="J20" i="18"/>
  <c r="J19" i="18"/>
  <c r="J18" i="18"/>
  <c r="J17" i="18"/>
  <c r="J16" i="18"/>
  <c r="J15" i="18"/>
  <c r="J14" i="18"/>
  <c r="J13" i="18"/>
  <c r="J12" i="18"/>
  <c r="J11" i="18"/>
  <c r="J10" i="18"/>
  <c r="J9" i="18"/>
  <c r="J8" i="18"/>
  <c r="J7" i="18"/>
  <c r="J41" i="18" l="1"/>
  <c r="J110" i="18" s="1"/>
  <c r="J48" i="8"/>
  <c r="J49" i="8"/>
  <c r="J48" i="7"/>
  <c r="J49" i="7"/>
  <c r="K20" i="3" l="1"/>
  <c r="J302" i="16"/>
  <c r="J301" i="16"/>
  <c r="J264" i="16"/>
  <c r="J263" i="16"/>
  <c r="J164" i="16"/>
  <c r="J163" i="16"/>
  <c r="J162" i="16"/>
  <c r="J161" i="16"/>
  <c r="J160" i="16"/>
  <c r="J159" i="16"/>
  <c r="J158" i="16"/>
  <c r="J157" i="16"/>
  <c r="J156" i="16"/>
  <c r="J155" i="16"/>
  <c r="J286" i="15"/>
  <c r="J285" i="15"/>
  <c r="J248" i="15" l="1"/>
  <c r="J247" i="15"/>
  <c r="J146" i="15"/>
  <c r="J150" i="15"/>
  <c r="J149" i="15"/>
  <c r="J148" i="15"/>
  <c r="J147" i="15"/>
  <c r="J145" i="15"/>
  <c r="J144" i="15"/>
  <c r="J143" i="15"/>
  <c r="J300" i="16" l="1"/>
  <c r="J299" i="16"/>
  <c r="J262" i="16"/>
  <c r="J261" i="16"/>
  <c r="J154" i="16"/>
  <c r="J153" i="16"/>
  <c r="J152" i="16"/>
  <c r="J151" i="16"/>
  <c r="J150" i="16"/>
  <c r="J149" i="16"/>
  <c r="J148" i="16"/>
  <c r="J147" i="16"/>
  <c r="J146" i="16"/>
  <c r="J145" i="16"/>
  <c r="J284" i="15"/>
  <c r="J283" i="15"/>
  <c r="J246" i="15"/>
  <c r="J245" i="15"/>
  <c r="J142" i="15"/>
  <c r="J141" i="15"/>
  <c r="J140" i="15"/>
  <c r="J139" i="15"/>
  <c r="J138" i="15"/>
  <c r="J137" i="15"/>
  <c r="J136" i="15"/>
  <c r="J135" i="15"/>
  <c r="J25" i="8"/>
  <c r="J24" i="8"/>
  <c r="J40" i="8"/>
  <c r="J41" i="8"/>
  <c r="J40" i="7"/>
  <c r="J43" i="7"/>
  <c r="J41" i="7"/>
  <c r="I1" i="23"/>
  <c r="J42" i="8"/>
  <c r="J43" i="8"/>
  <c r="J39" i="7"/>
  <c r="J42" i="7"/>
  <c r="J298" i="16"/>
  <c r="J297" i="16"/>
  <c r="J259" i="16"/>
  <c r="J144" i="16"/>
  <c r="J143" i="16"/>
  <c r="J142" i="16"/>
  <c r="J141" i="16"/>
  <c r="J140" i="16"/>
  <c r="J139" i="16"/>
  <c r="J138" i="16"/>
  <c r="J137" i="16"/>
  <c r="J136" i="16"/>
  <c r="J135" i="16"/>
  <c r="J236" i="15"/>
  <c r="J235" i="15"/>
  <c r="J234" i="15"/>
  <c r="J233" i="15"/>
  <c r="J232" i="15"/>
  <c r="J231" i="15"/>
  <c r="J230" i="15"/>
  <c r="J229" i="15"/>
  <c r="J243" i="15"/>
  <c r="J242" i="15"/>
  <c r="J244" i="15"/>
  <c r="J134" i="15"/>
  <c r="J133" i="15"/>
  <c r="J132" i="15"/>
  <c r="J131" i="15"/>
  <c r="J130" i="15"/>
  <c r="J129" i="15"/>
  <c r="J128" i="15"/>
  <c r="J127" i="15"/>
  <c r="J52" i="15"/>
  <c r="J51" i="15"/>
  <c r="J50" i="15"/>
  <c r="J49" i="15"/>
  <c r="J48" i="15"/>
  <c r="J47" i="15"/>
  <c r="J46" i="15"/>
  <c r="J45" i="15"/>
  <c r="J44" i="15"/>
  <c r="J43" i="15"/>
  <c r="J42" i="15"/>
  <c r="J41" i="15"/>
  <c r="J40" i="15"/>
  <c r="J39" i="15"/>
  <c r="J38" i="15"/>
  <c r="J296" i="16"/>
  <c r="J295" i="16"/>
  <c r="J294" i="16"/>
  <c r="J293" i="16"/>
  <c r="J292" i="16"/>
  <c r="J291" i="16"/>
  <c r="J290" i="16"/>
  <c r="J289" i="16"/>
  <c r="J288" i="16"/>
  <c r="J287" i="16"/>
  <c r="J258" i="16"/>
  <c r="J257" i="16"/>
  <c r="J256" i="16"/>
  <c r="J255" i="16"/>
  <c r="J254" i="16"/>
  <c r="J253" i="16"/>
  <c r="J252" i="16"/>
  <c r="J251" i="16"/>
  <c r="J250" i="16"/>
  <c r="J249" i="16"/>
  <c r="J248" i="16"/>
  <c r="J247" i="16"/>
  <c r="J246" i="16"/>
  <c r="J245"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82" i="15"/>
  <c r="J281" i="15"/>
  <c r="J280" i="15"/>
  <c r="J279" i="15"/>
  <c r="J278" i="15"/>
  <c r="J277" i="15"/>
  <c r="J276" i="15"/>
  <c r="J275" i="15"/>
  <c r="J274" i="15"/>
  <c r="J273" i="15"/>
  <c r="J272" i="15"/>
  <c r="J271" i="15"/>
  <c r="J241" i="15"/>
  <c r="J240" i="15"/>
  <c r="J239" i="15"/>
  <c r="J238" i="15"/>
  <c r="J237"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13" i="17"/>
  <c r="J14" i="17"/>
  <c r="J22" i="17"/>
  <c r="J23" i="17"/>
  <c r="J24" i="17"/>
  <c r="J25" i="17"/>
  <c r="J26" i="17"/>
  <c r="J28" i="17"/>
  <c r="J29" i="17"/>
  <c r="J30" i="17"/>
  <c r="J31" i="17"/>
  <c r="J32" i="17"/>
  <c r="J33" i="17"/>
  <c r="J34" i="17"/>
  <c r="J35" i="17"/>
  <c r="J55" i="8" l="1"/>
  <c r="J222" i="15"/>
  <c r="J55" i="7"/>
  <c r="J318" i="16"/>
  <c r="J280" i="16"/>
  <c r="J264" i="15"/>
  <c r="J238" i="16"/>
  <c r="J302" i="15"/>
  <c r="J59" i="8"/>
  <c r="K12" i="3" s="1"/>
  <c r="J345" i="16"/>
  <c r="K18" i="3" s="1"/>
  <c r="J329" i="15"/>
  <c r="J16" i="17"/>
  <c r="J37" i="17"/>
  <c r="J59" i="7" l="1"/>
  <c r="K11" i="3" s="1"/>
  <c r="K17" i="3"/>
  <c r="J50" i="17"/>
  <c r="K19" i="3" s="1"/>
  <c r="K23" i="3"/>
  <c r="K24" i="3" l="1"/>
  <c r="K26" i="3"/>
  <c r="K29" i="3" l="1"/>
</calcChain>
</file>

<file path=xl/sharedStrings.xml><?xml version="1.0" encoding="utf-8"?>
<sst xmlns="http://schemas.openxmlformats.org/spreadsheetml/2006/main" count="31139" uniqueCount="7423">
  <si>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</si>
  <si>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</si>
  <si>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</si>
  <si>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</si>
  <si>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</si>
  <si>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</si>
  <si>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</si>
  <si>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</si>
  <si>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</si>
  <si>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</si>
  <si>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</si>
  <si>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</si>
  <si>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</si>
  <si>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</si>
  <si>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</si>
  <si>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</si>
  <si>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</si>
  <si>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</si>
  <si>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</si>
  <si>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</si>
  <si>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</si>
  <si>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</si>
  <si>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</si>
  <si>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</si>
  <si>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</si>
  <si>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</si>
  <si>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</si>
  <si>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</si>
  <si>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</si>
  <si>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</si>
  <si>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</si>
  <si>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</si>
  <si>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</si>
  <si>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</si>
  <si>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</si>
  <si>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</si>
  <si>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</si>
  <si>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</si>
  <si>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</si>
  <si>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</si>
  <si>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</si>
  <si>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</si>
  <si>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</si>
  <si>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</si>
  <si>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</si>
  <si>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</si>
  <si>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</si>
  <si>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</si>
  <si>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</si>
  <si>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</si>
  <si>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</si>
  <si>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</si>
  <si>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</si>
  <si>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</si>
  <si>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</si>
  <si>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</si>
  <si>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</si>
  <si>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</si>
  <si>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</si>
  <si>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</si>
  <si>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</si>
  <si>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</si>
  <si>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</si>
  <si>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</si>
  <si>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</si>
  <si>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</si>
  <si>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</si>
  <si>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</si>
  <si>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</si>
  <si>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</si>
  <si>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</si>
  <si>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</si>
  <si>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</si>
  <si>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</si>
  <si>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</si>
  <si>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</si>
  <si>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</si>
  <si>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</si>
  <si>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</si>
  <si>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</si>
  <si>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</si>
  <si>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</si>
  <si>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</si>
  <si>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</si>
  <si>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</si>
  <si>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</si>
  <si>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</si>
  <si>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</si>
  <si>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</si>
  <si>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</si>
  <si>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</si>
  <si>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</si>
  <si>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</si>
  <si>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</si>
  <si>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</si>
  <si>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</si>
  <si>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</si>
  <si>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</si>
  <si>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</si>
  <si>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</si>
  <si>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</si>
  <si>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</si>
  <si>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</si>
  <si>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</si>
  <si>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</si>
  <si>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</si>
  <si>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</si>
  <si>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</si>
  <si>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</si>
  <si>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</si>
  <si>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</si>
  <si>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</si>
  <si>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</si>
  <si>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</si>
  <si>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</si>
  <si>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</si>
  <si>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</si>
  <si>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</si>
  <si>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</si>
  <si>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</si>
  <si>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</si>
  <si>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</si>
  <si>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</si>
  <si>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</si>
  <si>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</si>
  <si>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</si>
  <si>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</si>
  <si>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</si>
  <si>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</si>
  <si>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</si>
  <si>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</si>
  <si>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</si>
  <si>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</si>
  <si>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</si>
  <si>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</si>
  <si>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</si>
  <si>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</si>
  <si>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</si>
  <si>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</si>
  <si>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</si>
  <si>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</si>
  <si>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</si>
  <si>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</si>
  <si>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</si>
  <si>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</si>
  <si>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</si>
  <si>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</si>
  <si>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</si>
  <si>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</si>
  <si>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</si>
  <si>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</si>
  <si>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</si>
  <si>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</si>
  <si>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</si>
  <si>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</si>
  <si>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</si>
  <si>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</si>
  <si>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</si>
  <si>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</si>
  <si>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</si>
  <si>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</si>
  <si>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</si>
  <si>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</si>
  <si>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</si>
  <si>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</si>
  <si>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</si>
  <si>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</si>
  <si>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</si>
  <si>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</si>
  <si>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</si>
  <si>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</si>
  <si>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</si>
  <si>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</si>
  <si>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</si>
  <si>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</si>
  <si>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</si>
  <si>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</si>
  <si>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</si>
  <si>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</si>
  <si>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</si>
  <si>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</si>
  <si>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</si>
  <si>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</si>
  <si>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</si>
  <si>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</si>
  <si>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</si>
  <si>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</si>
  <si>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</si>
  <si>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</si>
  <si>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</si>
  <si>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</si>
  <si>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</si>
  <si>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</si>
  <si>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</si>
  <si>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</si>
  <si>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</si>
  <si>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</si>
  <si>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</si>
  <si>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</si>
  <si>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</si>
  <si>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</si>
  <si>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</si>
  <si>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</si>
  <si>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</si>
  <si>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</si>
  <si>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</si>
  <si>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</si>
  <si>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</si>
  <si>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</si>
  <si>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</si>
  <si>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</si>
  <si>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</si>
  <si>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</si>
  <si>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</si>
  <si>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</si>
  <si>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</si>
  <si>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</si>
  <si>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</si>
  <si>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</si>
  <si>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</si>
  <si>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</si>
  <si>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</si>
  <si>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</si>
  <si>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</si>
  <si>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</si>
  <si>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</si>
  <si>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</si>
  <si>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</si>
  <si>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</si>
  <si>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</si>
  <si>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</si>
  <si>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</si>
  <si>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</si>
  <si>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</si>
  <si>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</si>
  <si>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</si>
  <si>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</si>
  <si>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</si>
  <si>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</si>
  <si>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</si>
  <si>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</si>
  <si>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</si>
  <si>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</si>
  <si>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</si>
  <si>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</si>
  <si>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</si>
  <si>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</si>
  <si>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</si>
  <si>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</si>
  <si>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</si>
  <si>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</si>
  <si>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</si>
  <si>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</si>
  <si>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</si>
  <si>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</si>
  <si>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</si>
  <si>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</si>
  <si>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</si>
  <si>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</si>
  <si>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</si>
  <si>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</si>
  <si>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</si>
  <si>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</si>
  <si>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</si>
  <si>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</si>
  <si>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</si>
  <si>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</si>
  <si>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</si>
  <si>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</si>
  <si>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</si>
  <si>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</si>
  <si>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</si>
  <si>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</si>
  <si>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</si>
  <si>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</si>
  <si>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</si>
  <si>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</si>
  <si>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</si>
  <si>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</si>
  <si>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</si>
  <si>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</si>
  <si>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</si>
  <si>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</si>
  <si>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</si>
  <si>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</si>
  <si>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</si>
  <si>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</si>
  <si>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</si>
  <si>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</si>
  <si>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</si>
  <si>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</si>
  <si>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</si>
  <si>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</si>
  <si>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</si>
  <si>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</si>
  <si>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</si>
  <si>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</si>
  <si>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</si>
  <si>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</si>
  <si>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</si>
  <si>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</si>
  <si>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</si>
  <si>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</si>
  <si>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</si>
  <si>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</si>
  <si>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</si>
  <si>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</si>
  <si>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</si>
  <si>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</si>
  <si>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</si>
  <si>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</si>
  <si>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</si>
  <si>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</si>
  <si>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</si>
  <si>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</si>
  <si>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</si>
  <si>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</si>
  <si>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</si>
  <si>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</si>
  <si>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</si>
  <si>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</si>
  <si>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</si>
  <si>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</si>
  <si>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</si>
  <si>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</si>
  <si>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</si>
  <si>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</si>
  <si>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</si>
  <si>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</si>
  <si>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</si>
  <si>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</si>
  <si>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</si>
  <si>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</si>
  <si>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</si>
  <si>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</si>
  <si>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</si>
  <si>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</si>
  <si>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</si>
  <si>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</si>
  <si>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</si>
  <si>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</si>
  <si>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</si>
  <si>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</si>
  <si>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</si>
  <si>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</si>
  <si>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</si>
  <si>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</si>
  <si>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</si>
  <si>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</si>
  <si>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</si>
  <si>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</si>
  <si>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</si>
  <si>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</si>
  <si>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</si>
  <si>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</si>
  <si>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</si>
  <si>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</si>
  <si>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</si>
  <si>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</si>
  <si>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</si>
  <si>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</si>
  <si>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</si>
  <si>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</si>
  <si>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</si>
  <si>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</si>
  <si>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</si>
  <si>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</si>
  <si>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</si>
  <si>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</si>
  <si>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</si>
  <si>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</si>
  <si>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</si>
  <si>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</si>
  <si>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</si>
  <si>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</si>
  <si>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</si>
  <si>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</si>
  <si>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</si>
  <si>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</si>
  <si>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</si>
  <si>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</si>
  <si>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</si>
  <si>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</si>
  <si>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</si>
  <si>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</si>
  <si>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</si>
  <si>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</si>
  <si>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</si>
  <si>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</si>
  <si>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</si>
  <si>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</si>
  <si>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</si>
  <si>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</si>
  <si>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</si>
  <si>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</si>
  <si>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</si>
  <si>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</si>
  <si>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</si>
  <si>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</si>
  <si>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</si>
  <si>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</si>
  <si>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</si>
  <si>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</si>
  <si>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</si>
  <si>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</si>
  <si>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</si>
  <si>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</si>
  <si>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</si>
  <si>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</si>
  <si>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</si>
  <si>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</si>
  <si>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</si>
  <si>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</si>
  <si>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</si>
  <si>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</si>
  <si>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</si>
  <si>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</si>
  <si>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</si>
  <si>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</si>
  <si>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</si>
  <si>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</si>
  <si>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</si>
  <si>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</si>
  <si>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</si>
  <si>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</si>
  <si>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</si>
  <si>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</si>
  <si>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</si>
  <si>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</si>
  <si>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</si>
  <si>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</si>
  <si>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</si>
  <si>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</si>
  <si>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</si>
  <si>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</si>
  <si>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</si>
  <si>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</si>
  <si>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</si>
  <si>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</si>
  <si>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</si>
  <si>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</si>
  <si>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</si>
  <si>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</si>
  <si>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</si>
  <si>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</si>
  <si>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</si>
  <si>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</si>
  <si>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</si>
  <si>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</si>
  <si>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</si>
  <si>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</si>
  <si>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</si>
  <si>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</si>
  <si>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</si>
  <si>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</si>
  <si>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</si>
  <si>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</si>
  <si>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</si>
  <si>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</si>
  <si>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</si>
  <si>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</si>
  <si>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</si>
  <si>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</si>
  <si>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</si>
  <si>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</si>
  <si>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</si>
  <si>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</si>
  <si>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</si>
  <si>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</si>
  <si>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</si>
  <si>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</si>
  <si>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</si>
  <si>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</si>
  <si>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</si>
  <si>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</si>
  <si>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</si>
  <si>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</si>
  <si>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</si>
  <si>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</si>
  <si>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</si>
  <si>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</si>
  <si>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</si>
  <si>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</si>
  <si>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</si>
  <si>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</si>
  <si>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</si>
  <si>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</si>
  <si>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</si>
  <si>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</si>
  <si>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</si>
  <si>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</si>
  <si>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</si>
  <si>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</si>
  <si>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</si>
  <si>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</si>
  <si>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</si>
  <si>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</si>
  <si>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</si>
  <si>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</si>
  <si>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</si>
  <si>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</si>
  <si>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</si>
  <si>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</si>
  <si>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</si>
  <si>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</si>
  <si>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</si>
  <si>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</si>
  <si>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</si>
  <si>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</si>
  <si>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</si>
  <si>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</si>
  <si>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</si>
  <si>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</si>
  <si>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</si>
  <si>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</si>
  <si>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</si>
  <si>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</si>
  <si>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</si>
  <si>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</si>
  <si>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</si>
  <si>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</si>
  <si>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</si>
  <si>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</si>
  <si>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</si>
  <si>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</si>
  <si>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</si>
  <si>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</si>
  <si>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</si>
  <si>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</si>
  <si>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</si>
  <si>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</si>
  <si>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</si>
  <si>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</si>
  <si>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</si>
  <si>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</si>
  <si>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</si>
  <si>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</si>
  <si>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</si>
  <si>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</si>
  <si>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</si>
  <si>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</si>
  <si>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</si>
  <si>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</si>
  <si>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</si>
  <si>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</si>
  <si>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</si>
  <si>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</si>
  <si>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</si>
  <si>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(i)</t>
    <phoneticPr fontId="5"/>
  </si>
  <si>
    <t>６</t>
    <phoneticPr fontId="5"/>
  </si>
  <si>
    <t>５</t>
    <phoneticPr fontId="5"/>
  </si>
  <si>
    <t>(g)</t>
    <phoneticPr fontId="5"/>
  </si>
  <si>
    <t>(ｽ)</t>
    <phoneticPr fontId="5"/>
  </si>
  <si>
    <t>(ｼ)</t>
    <phoneticPr fontId="5"/>
  </si>
  <si>
    <t>(ｻ)</t>
    <phoneticPr fontId="5"/>
  </si>
  <si>
    <t>(ｹ)</t>
    <phoneticPr fontId="5"/>
  </si>
  <si>
    <t>(ｷ)</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</si>
  <si>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</si>
  <si>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</si>
  <si>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</si>
  <si>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</si>
  <si>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</si>
  <si>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</si>
  <si>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</si>
  <si>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</si>
  <si>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</si>
  <si>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</si>
  <si>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</si>
  <si>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</si>
  <si>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</si>
  <si>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</si>
  <si>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</si>
  <si>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</si>
  <si>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</si>
  <si>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</si>
  <si>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</si>
  <si>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</si>
  <si>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</si>
  <si>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</si>
  <si>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</si>
  <si>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</si>
  <si>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</si>
  <si>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</si>
  <si>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</si>
  <si>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</si>
  <si>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</si>
  <si>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</si>
  <si>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</si>
  <si>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</si>
  <si>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</si>
  <si>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</si>
  <si>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</si>
  <si>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</si>
  <si>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</si>
  <si>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</si>
  <si>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</si>
  <si>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</si>
  <si>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</si>
  <si>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</si>
  <si>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</si>
  <si>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</si>
  <si>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</si>
  <si>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</si>
  <si>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</si>
  <si>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</si>
  <si>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</si>
  <si>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</si>
  <si>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</si>
  <si>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</si>
  <si>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</si>
  <si>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</si>
  <si>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</si>
  <si>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</si>
  <si>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</si>
  <si>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</si>
  <si>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</si>
  <si>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</si>
  <si>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</si>
  <si>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</si>
  <si>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</si>
  <si>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</si>
  <si>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</si>
  <si>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</si>
  <si>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</si>
  <si>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</si>
  <si>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</si>
  <si>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</si>
  <si>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</si>
  <si>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</si>
  <si>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</si>
  <si>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</si>
  <si>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</si>
  <si>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</si>
  <si>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</si>
  <si>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</si>
  <si>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</si>
  <si>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</si>
  <si>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</si>
  <si>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</si>
  <si>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</si>
  <si>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</si>
  <si>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</si>
  <si>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</si>
  <si>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</si>
  <si>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</si>
  <si>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</si>
  <si>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</si>
  <si>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</si>
  <si>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</si>
  <si>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</si>
  <si>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</si>
  <si>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</si>
  <si>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</si>
  <si>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</si>
  <si>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</si>
  <si>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</si>
  <si>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</si>
  <si>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</si>
  <si>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</si>
  <si>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</si>
  <si>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</si>
  <si>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</si>
  <si>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</si>
  <si>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</si>
  <si>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</si>
  <si>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</si>
  <si>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</si>
  <si>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</si>
  <si>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</si>
  <si>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</si>
  <si>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</si>
  <si>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(ｽ)</t>
    <phoneticPr fontId="5"/>
  </si>
  <si>
    <t>(ｿ)</t>
    <phoneticPr fontId="5"/>
  </si>
  <si>
    <t>(ﾀ)</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</si>
  <si>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</si>
  <si>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</si>
  <si>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</si>
  <si>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</si>
  <si>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</si>
  <si>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</si>
  <si>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</si>
  <si>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</si>
  <si>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</si>
  <si>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</si>
  <si>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</si>
  <si>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</si>
  <si>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</si>
  <si>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</si>
  <si>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</si>
  <si>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</si>
  <si>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</si>
  <si>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</si>
  <si>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</si>
  <si>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</si>
  <si>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</si>
  <si>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</si>
  <si>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</si>
  <si>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</si>
  <si>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</si>
  <si>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</si>
  <si>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</si>
  <si>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</si>
  <si>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</si>
  <si>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</si>
  <si>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</si>
  <si>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</si>
  <si>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</si>
  <si>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</si>
  <si>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</si>
  <si>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</si>
  <si>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</si>
  <si>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</si>
  <si>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</si>
  <si>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</si>
  <si>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</si>
  <si>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</si>
  <si>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</si>
  <si>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</si>
  <si>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</si>
  <si>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</si>
  <si>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</si>
  <si>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</si>
  <si>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</si>
  <si>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</si>
  <si>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</si>
  <si>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</si>
  <si>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</si>
  <si>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</si>
  <si>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</si>
  <si>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</si>
  <si>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</si>
  <si>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</si>
  <si>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</si>
  <si>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</si>
  <si>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</si>
  <si>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</si>
  <si>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</si>
  <si>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</si>
  <si>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</si>
  <si>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</si>
  <si>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</si>
  <si>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</si>
  <si>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</si>
  <si>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</si>
  <si>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</si>
  <si>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</si>
  <si>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</si>
  <si>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全国防災</t>
    <rPh sb="0" eb="2">
      <t>ゼンコク</t>
    </rPh>
    <rPh sb="2" eb="4">
      <t>ボウサイ</t>
    </rPh>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</si>
  <si>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</si>
  <si>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</si>
  <si>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</si>
  <si>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</si>
  <si>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</si>
  <si>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</si>
  <si>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</si>
  <si>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</si>
  <si>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</si>
  <si>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</si>
  <si>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</si>
  <si>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</si>
  <si>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</si>
  <si>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</si>
  <si>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</si>
  <si>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</si>
  <si>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</si>
  <si>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</si>
  <si>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</si>
  <si>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</si>
  <si>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</si>
  <si>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</si>
  <si>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</si>
  <si>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</si>
  <si>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</si>
  <si>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</si>
  <si>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</si>
  <si>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</si>
  <si>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</si>
  <si>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</si>
  <si>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</si>
  <si>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</si>
  <si>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</si>
  <si>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</si>
  <si>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</si>
  <si>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</si>
  <si>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</si>
  <si>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</si>
  <si>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</si>
  <si>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</si>
  <si>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</si>
  <si>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</si>
  <si>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</si>
  <si>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</si>
  <si>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</si>
  <si>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</si>
  <si>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</si>
  <si>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</si>
  <si>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</si>
  <si>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</si>
  <si>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</si>
  <si>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</si>
  <si>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</si>
  <si>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</si>
  <si>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</si>
  <si>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</si>
  <si>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</si>
  <si>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</si>
  <si>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</si>
  <si>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</si>
  <si>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</si>
  <si>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</si>
  <si>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</si>
  <si>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</si>
  <si>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</si>
  <si>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</si>
  <si>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</si>
  <si>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</si>
  <si>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</si>
  <si>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</si>
  <si>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</si>
  <si>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</si>
  <si>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</si>
  <si>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</si>
  <si>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</si>
  <si>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</si>
  <si>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</si>
  <si>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</si>
  <si>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</si>
  <si>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</si>
  <si>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</si>
  <si>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</si>
  <si>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</si>
  <si>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</si>
  <si>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</si>
  <si>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</si>
  <si>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</si>
  <si>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</si>
  <si>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</si>
  <si>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</si>
  <si>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</si>
  <si>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</si>
  <si>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</si>
  <si>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</si>
  <si>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</si>
  <si>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</si>
  <si>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</si>
  <si>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</si>
  <si>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</si>
  <si>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</si>
  <si>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</si>
  <si>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</si>
  <si>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</si>
  <si>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</si>
  <si>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</si>
  <si>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</si>
  <si>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</si>
  <si>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</si>
  <si>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</si>
  <si>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</si>
  <si>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</si>
  <si>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</si>
  <si>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</si>
  <si>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</si>
  <si>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</si>
  <si>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</si>
  <si>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</si>
  <si>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</si>
  <si>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</si>
  <si>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</si>
  <si>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</si>
  <si>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</si>
  <si>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</si>
  <si>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</si>
  <si>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</si>
  <si>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</si>
  <si>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</si>
  <si>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</si>
  <si>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</si>
  <si>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</si>
  <si>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</si>
  <si>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</si>
  <si>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</si>
  <si>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</si>
  <si>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</si>
  <si>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</si>
  <si>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</si>
  <si>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</si>
  <si>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</si>
  <si>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</si>
  <si>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</si>
  <si>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</si>
  <si>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</si>
  <si>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</si>
  <si>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</si>
  <si>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</si>
  <si>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</si>
  <si>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</si>
  <si>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</si>
  <si>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</si>
  <si>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</si>
  <si>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</si>
  <si>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</si>
  <si>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</si>
  <si>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</si>
  <si>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</si>
  <si>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</si>
  <si>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</si>
  <si>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</si>
  <si>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</si>
  <si>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</si>
  <si>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</si>
  <si>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</si>
  <si>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</si>
  <si>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</si>
  <si>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</si>
  <si>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</si>
  <si>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</si>
  <si>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</si>
  <si>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</si>
  <si>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</si>
  <si>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</si>
  <si>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</si>
  <si>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</si>
  <si>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(a)</t>
    <phoneticPr fontId="5"/>
  </si>
  <si>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</si>
  <si>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</si>
  <si>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</si>
  <si>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</si>
  <si>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</si>
  <si>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</si>
  <si>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</si>
  <si>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</si>
  <si>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</si>
  <si>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</si>
  <si>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</si>
  <si>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</si>
  <si>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</si>
  <si>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</si>
  <si>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</si>
  <si>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</si>
  <si>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</si>
  <si>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</si>
  <si>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</si>
  <si>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</si>
  <si>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</si>
  <si>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</si>
  <si>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</si>
  <si>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</si>
  <si>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</si>
  <si>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</si>
  <si>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</si>
  <si>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</si>
  <si>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</si>
  <si>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</si>
  <si>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</si>
  <si>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</si>
  <si>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</si>
  <si>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</si>
  <si>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</si>
  <si>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</si>
  <si>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</si>
  <si>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</si>
  <si>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</si>
  <si>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</si>
  <si>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</si>
  <si>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</si>
  <si>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(ﾂ)</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</si>
  <si>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</si>
  <si>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</si>
  <si>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</si>
  <si>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</si>
  <si>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</si>
  <si>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</si>
  <si>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</si>
  <si>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</si>
  <si>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</si>
  <si>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</si>
  <si>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</si>
  <si>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２</t>
    <phoneticPr fontId="5"/>
  </si>
  <si>
    <t>(千円未満四捨五入）</t>
    <phoneticPr fontId="5"/>
  </si>
  <si>
    <t>(ｱ)～(ｴ)</t>
    <phoneticPr fontId="5"/>
  </si>
  <si>
    <t>(ﾆ)</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</si>
  <si>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</si>
  <si>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</si>
  <si>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</si>
  <si>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</si>
  <si>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</si>
  <si>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</si>
  <si>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</si>
  <si>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</si>
  <si>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</si>
  <si>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</si>
  <si>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</si>
  <si>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</si>
  <si>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</si>
  <si>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</si>
  <si>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</si>
  <si>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</si>
  <si>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</si>
  <si>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</si>
  <si>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</si>
  <si>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</si>
  <si>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</si>
  <si>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</si>
  <si>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</si>
  <si>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</si>
  <si>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</si>
  <si>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</si>
  <si>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</si>
  <si>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</si>
  <si>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</si>
  <si>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</si>
  <si>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</si>
  <si>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</si>
  <si>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</si>
  <si>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</si>
  <si>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</si>
  <si>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</si>
  <si>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</si>
  <si>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</si>
  <si>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</si>
  <si>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</si>
  <si>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</si>
  <si>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</si>
  <si>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</si>
  <si>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</si>
  <si>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</si>
  <si>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</si>
  <si>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</si>
  <si>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</si>
  <si>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</si>
  <si>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</si>
  <si>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</si>
  <si>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</si>
  <si>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</si>
  <si>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</si>
  <si>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</si>
  <si>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</si>
  <si>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</si>
  <si>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</si>
  <si>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</si>
  <si>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</si>
  <si>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</si>
  <si>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</si>
  <si>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</si>
  <si>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</si>
  <si>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</si>
  <si>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</si>
  <si>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</si>
  <si>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</si>
  <si>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</si>
  <si>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</si>
  <si>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</si>
  <si>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</si>
  <si>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</si>
  <si>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</si>
  <si>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</si>
  <si>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</si>
  <si>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</si>
  <si>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</si>
  <si>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</si>
  <si>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</si>
  <si>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</si>
  <si>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</si>
  <si>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</si>
  <si>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</si>
  <si>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８</t>
    <phoneticPr fontId="3"/>
  </si>
  <si>
    <t>(a)～(j)</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</si>
  <si>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</si>
  <si>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</si>
  <si>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</si>
  <si>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</si>
  <si>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</si>
  <si>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</si>
  <si>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</si>
  <si>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</si>
  <si>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</si>
  <si>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</si>
  <si>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</si>
  <si>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</si>
  <si>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</si>
  <si>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</si>
  <si>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</si>
  <si>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</si>
  <si>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</si>
  <si>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</si>
  <si>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</si>
  <si>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</si>
  <si>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</si>
  <si>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</si>
  <si>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</si>
  <si>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</si>
  <si>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</si>
  <si>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</si>
  <si>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</si>
  <si>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</si>
  <si>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</si>
  <si>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</si>
  <si>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</si>
  <si>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</si>
  <si>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</si>
  <si>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</si>
  <si>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</si>
  <si>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</si>
  <si>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</si>
  <si>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</si>
  <si>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</si>
  <si>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</si>
  <si>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</si>
  <si>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</si>
  <si>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</si>
  <si>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</si>
  <si>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</si>
  <si>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</si>
  <si>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</si>
  <si>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</si>
  <si>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</si>
  <si>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</si>
  <si>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</si>
  <si>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</si>
  <si>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</si>
  <si>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</si>
  <si>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</si>
  <si>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</si>
  <si>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</si>
  <si>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</si>
  <si>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</si>
  <si>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</si>
  <si>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</si>
  <si>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</si>
  <si>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</si>
  <si>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</si>
  <si>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</si>
  <si>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</si>
  <si>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</si>
  <si>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</si>
  <si>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</si>
  <si>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</si>
  <si>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</si>
  <si>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</si>
  <si>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</si>
  <si>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</si>
  <si>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</si>
  <si>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</si>
  <si>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</si>
  <si>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</si>
  <si>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</si>
  <si>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</si>
  <si>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</si>
  <si>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</si>
  <si>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</si>
  <si>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</si>
  <si>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</si>
  <si>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</si>
  <si>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</si>
  <si>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</si>
  <si>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</si>
  <si>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</si>
  <si>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</si>
  <si>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</si>
  <si>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</si>
  <si>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</si>
  <si>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</si>
  <si>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</si>
  <si>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</si>
  <si>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</si>
  <si>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</si>
  <si>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</si>
  <si>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</si>
  <si>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</si>
  <si>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</si>
  <si>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</si>
  <si>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</si>
  <si>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</si>
  <si>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</si>
  <si>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</si>
  <si>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</si>
  <si>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</si>
  <si>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</si>
  <si>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</si>
  <si>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</si>
  <si>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</si>
  <si>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</si>
  <si>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</si>
  <si>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</si>
  <si>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</si>
  <si>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</si>
  <si>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</si>
  <si>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</si>
  <si>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</si>
  <si>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</si>
  <si>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</si>
  <si>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</si>
  <si>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</si>
  <si>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</si>
  <si>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</si>
  <si>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</si>
  <si>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</si>
  <si>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</si>
  <si>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</si>
  <si>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</si>
  <si>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</si>
  <si>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</si>
  <si>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</si>
  <si>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</si>
  <si>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</si>
  <si>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</si>
  <si>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</si>
  <si>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</si>
  <si>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</si>
  <si>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</si>
  <si>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</si>
  <si>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</si>
  <si>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</si>
  <si>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</si>
  <si>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</si>
  <si>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</si>
  <si>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</si>
  <si>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</si>
  <si>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</si>
  <si>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</si>
  <si>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</si>
  <si>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</si>
  <si>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</si>
  <si>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(ｱ)～(ｶ)</t>
    <phoneticPr fontId="5"/>
  </si>
  <si>
    <t>(学校教育施設等整備事業を除く)に充てた地方債</t>
    <phoneticPr fontId="5"/>
  </si>
  <si>
    <t>(ﾂ)</t>
    <phoneticPr fontId="3"/>
  </si>
  <si>
    <t>に充てた地方債</t>
    <rPh sb="1" eb="2">
      <t>ア</t>
    </rPh>
    <rPh sb="4" eb="7">
      <t>チホウサイ</t>
    </rPh>
    <phoneticPr fontId="5"/>
  </si>
  <si>
    <t>(q)</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</si>
  <si>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</si>
  <si>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</si>
  <si>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</si>
  <si>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</si>
  <si>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</si>
  <si>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</si>
  <si>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</si>
  <si>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</si>
  <si>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</si>
  <si>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</si>
  <si>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</si>
  <si>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</si>
  <si>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</si>
  <si>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</si>
  <si>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</si>
  <si>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</si>
  <si>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</si>
  <si>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(千円未満四捨五入）</t>
    <phoneticPr fontId="5"/>
  </si>
  <si>
    <t>*</t>
    <phoneticPr fontId="5"/>
  </si>
  <si>
    <t>=</t>
    <phoneticPr fontId="5"/>
  </si>
  <si>
    <t>①</t>
    <phoneticPr fontId="5"/>
  </si>
  <si>
    <t>②</t>
    <phoneticPr fontId="5"/>
  </si>
  <si>
    <t>①</t>
    <phoneticPr fontId="5"/>
  </si>
  <si>
    <t>*</t>
    <phoneticPr fontId="5"/>
  </si>
  <si>
    <t>=</t>
    <phoneticPr fontId="5"/>
  </si>
  <si>
    <t>②</t>
    <phoneticPr fontId="5"/>
  </si>
  <si>
    <t>*</t>
    <phoneticPr fontId="5"/>
  </si>
  <si>
    <t>=</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</si>
  <si>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</si>
  <si>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</si>
  <si>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</si>
  <si>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</si>
  <si>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</si>
  <si>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</si>
  <si>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</si>
  <si>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</si>
  <si>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</si>
  <si>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</si>
  <si>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</si>
  <si>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</si>
  <si>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</si>
  <si>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</si>
  <si>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</si>
  <si>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</si>
  <si>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</si>
  <si>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</si>
  <si>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</si>
  <si>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</si>
  <si>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</si>
  <si>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</si>
  <si>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</si>
  <si>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</si>
  <si>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</si>
  <si>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</si>
  <si>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</si>
  <si>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</si>
  <si>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</si>
  <si>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</si>
  <si>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</si>
  <si>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</si>
  <si>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</si>
  <si>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</si>
  <si>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</si>
  <si>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</si>
  <si>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</si>
  <si>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</si>
  <si>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</si>
  <si>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</si>
  <si>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</si>
  <si>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</si>
  <si>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</si>
  <si>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</si>
  <si>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</si>
  <si>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</si>
  <si>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</si>
  <si>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</si>
  <si>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</si>
  <si>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</si>
  <si>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</si>
  <si>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</si>
  <si>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</si>
  <si>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</si>
  <si>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</si>
  <si>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</si>
  <si>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</si>
  <si>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</si>
  <si>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</si>
  <si>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</si>
  <si>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</si>
  <si>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</si>
  <si>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(ｱ)</t>
    <phoneticPr fontId="3"/>
  </si>
  <si>
    <t>(ｱ)～(ｸ)</t>
    <phoneticPr fontId="5"/>
  </si>
  <si>
    <t>１</t>
    <phoneticPr fontId="5"/>
  </si>
  <si>
    <t>(千円未満四捨五入）</t>
    <phoneticPr fontId="5"/>
  </si>
  <si>
    <t>*</t>
    <phoneticPr fontId="5"/>
  </si>
  <si>
    <t>=</t>
    <phoneticPr fontId="5"/>
  </si>
  <si>
    <t>(a)</t>
    <phoneticPr fontId="5"/>
  </si>
  <si>
    <t>*</t>
    <phoneticPr fontId="5"/>
  </si>
  <si>
    <t>２</t>
    <phoneticPr fontId="5"/>
  </si>
  <si>
    <t>(千円未満四捨五入）</t>
    <phoneticPr fontId="5"/>
  </si>
  <si>
    <t>①</t>
    <phoneticPr fontId="5"/>
  </si>
  <si>
    <t>=</t>
    <phoneticPr fontId="5"/>
  </si>
  <si>
    <t>②</t>
    <phoneticPr fontId="5"/>
  </si>
  <si>
    <t>(ｲ)</t>
    <phoneticPr fontId="3"/>
  </si>
  <si>
    <t>３</t>
    <phoneticPr fontId="5"/>
  </si>
  <si>
    <t>*</t>
    <phoneticPr fontId="5"/>
  </si>
  <si>
    <t>=</t>
    <phoneticPr fontId="5"/>
  </si>
  <si>
    <t>*</t>
    <phoneticPr fontId="5"/>
  </si>
  <si>
    <t>=</t>
    <phoneticPr fontId="5"/>
  </si>
  <si>
    <t>４</t>
    <phoneticPr fontId="5"/>
  </si>
  <si>
    <t>５</t>
    <phoneticPr fontId="5"/>
  </si>
  <si>
    <t>(ｱ)</t>
    <phoneticPr fontId="5"/>
  </si>
  <si>
    <t>(ｱ)～(ｲ)</t>
    <phoneticPr fontId="5"/>
  </si>
  <si>
    <t>６</t>
    <phoneticPr fontId="5"/>
  </si>
  <si>
    <t>(ｲ)</t>
    <phoneticPr fontId="5"/>
  </si>
  <si>
    <t>(ｳ)</t>
    <phoneticPr fontId="5"/>
  </si>
  <si>
    <t>(ｴ)</t>
    <phoneticPr fontId="5"/>
  </si>
  <si>
    <t>(ｱ)～(ｴ)</t>
    <phoneticPr fontId="5"/>
  </si>
  <si>
    <t>７</t>
    <phoneticPr fontId="5"/>
  </si>
  <si>
    <t>８</t>
    <phoneticPr fontId="5"/>
  </si>
  <si>
    <t>(ｵ)</t>
    <phoneticPr fontId="5"/>
  </si>
  <si>
    <t>(ｸ)</t>
    <phoneticPr fontId="3"/>
  </si>
  <si>
    <t>(ｱ)～(ｸ)</t>
    <phoneticPr fontId="5"/>
  </si>
  <si>
    <t>９</t>
    <phoneticPr fontId="5"/>
  </si>
  <si>
    <t>１０</t>
    <phoneticPr fontId="5"/>
  </si>
  <si>
    <t>１１</t>
    <phoneticPr fontId="5"/>
  </si>
  <si>
    <t>１２</t>
    <phoneticPr fontId="5"/>
  </si>
  <si>
    <t>(ｶ)</t>
    <phoneticPr fontId="5"/>
  </si>
  <si>
    <t>(ｷ)</t>
    <phoneticPr fontId="5"/>
  </si>
  <si>
    <t>１３</t>
    <phoneticPr fontId="5"/>
  </si>
  <si>
    <t>(ｸ)</t>
    <phoneticPr fontId="5"/>
  </si>
  <si>
    <t>(p)</t>
    <phoneticPr fontId="5"/>
  </si>
  <si>
    <t>１４</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</si>
  <si>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</si>
  <si>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</si>
  <si>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</si>
  <si>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</si>
  <si>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</si>
  <si>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</si>
  <si>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</si>
  <si>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</si>
  <si>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</si>
  <si>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</si>
  <si>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</si>
  <si>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</si>
  <si>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</si>
  <si>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</si>
  <si>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</si>
  <si>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</si>
  <si>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</si>
  <si>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</si>
  <si>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</si>
  <si>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</si>
  <si>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</si>
  <si>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</si>
  <si>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</si>
  <si>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</si>
  <si>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</si>
  <si>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</si>
  <si>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</si>
  <si>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</si>
  <si>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</si>
  <si>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</si>
  <si>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</si>
  <si>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</si>
  <si>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</si>
  <si>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</si>
  <si>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</si>
  <si>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</si>
  <si>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</si>
  <si>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</si>
  <si>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</si>
  <si>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</si>
  <si>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</si>
  <si>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</si>
  <si>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</si>
  <si>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</si>
  <si>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</si>
  <si>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</si>
  <si>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</si>
  <si>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</si>
  <si>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</si>
  <si>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</si>
  <si>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</si>
  <si>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</si>
  <si>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</si>
  <si>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</si>
  <si>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</si>
  <si>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</si>
  <si>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</si>
  <si>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</si>
  <si>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</si>
  <si>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</si>
  <si>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</si>
  <si>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</si>
  <si>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</si>
  <si>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</si>
  <si>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</si>
  <si>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</si>
  <si>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</si>
  <si>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</si>
  <si>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</si>
  <si>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</si>
  <si>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</si>
  <si>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</si>
  <si>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</si>
  <si>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</si>
  <si>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</si>
  <si>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</si>
  <si>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</si>
  <si>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</si>
  <si>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</si>
  <si>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</si>
  <si>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</si>
  <si>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</si>
  <si>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</si>
  <si>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</si>
  <si>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</si>
  <si>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</si>
  <si>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</si>
  <si>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</si>
  <si>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</si>
  <si>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</si>
  <si>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</si>
  <si>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</si>
  <si>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</si>
  <si>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</si>
  <si>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</si>
  <si>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</si>
  <si>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</si>
  <si>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</si>
  <si>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</si>
  <si>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</si>
  <si>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</si>
  <si>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</si>
  <si>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</si>
  <si>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</si>
  <si>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</si>
  <si>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</si>
  <si>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</si>
  <si>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</si>
  <si>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</si>
  <si>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</si>
  <si>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</si>
  <si>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</si>
  <si>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</si>
  <si>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</si>
  <si>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</si>
  <si>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</si>
  <si>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</si>
  <si>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</si>
  <si>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</si>
  <si>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</si>
  <si>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</si>
  <si>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</si>
  <si>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</si>
  <si>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</si>
  <si>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</si>
  <si>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</si>
  <si>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</si>
  <si>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</si>
  <si>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</si>
  <si>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</si>
  <si>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</si>
  <si>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</si>
  <si>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</si>
  <si>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</si>
  <si>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</si>
  <si>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</si>
  <si>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</si>
  <si>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</si>
  <si>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</si>
  <si>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</si>
  <si>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</si>
  <si>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</si>
  <si>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</si>
  <si>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</si>
  <si>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</si>
  <si>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</si>
  <si>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</si>
  <si>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</si>
  <si>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</si>
  <si>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</si>
  <si>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</si>
  <si>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</si>
  <si>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</si>
  <si>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</si>
  <si>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</si>
  <si>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</si>
  <si>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</si>
  <si>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</si>
  <si>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</si>
  <si>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</si>
  <si>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</si>
  <si>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</si>
  <si>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</si>
  <si>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</si>
  <si>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</si>
  <si>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</si>
  <si>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</si>
  <si>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</si>
  <si>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</si>
  <si>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</si>
  <si>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</si>
  <si>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</si>
  <si>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</si>
  <si>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</si>
  <si>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</si>
  <si>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</si>
  <si>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</si>
  <si>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</si>
  <si>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</si>
  <si>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</si>
  <si>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</si>
  <si>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</si>
  <si>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</si>
  <si>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</si>
  <si>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</si>
  <si>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</si>
  <si>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</si>
  <si>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</si>
  <si>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</si>
  <si>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</si>
  <si>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</si>
  <si>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</si>
  <si>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</si>
  <si>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</si>
  <si>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</si>
  <si>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</si>
  <si>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</si>
  <si>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</si>
  <si>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</si>
  <si>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</si>
  <si>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</si>
  <si>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</si>
  <si>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</si>
  <si>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</si>
  <si>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</si>
  <si>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</si>
  <si>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</si>
  <si>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</si>
  <si>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</si>
  <si>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</si>
  <si>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</si>
  <si>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</si>
  <si>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</si>
  <si>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分離課税所得割</t>
    <rPh sb="0" eb="2">
      <t>ブンリ</t>
    </rPh>
    <rPh sb="2" eb="4">
      <t>カゼイ</t>
    </rPh>
    <rPh sb="4" eb="7">
      <t>ショトクワリ</t>
    </rPh>
    <phoneticPr fontId="3"/>
  </si>
  <si>
    <t>交付金</t>
    <rPh sb="0" eb="3">
      <t>コウフキン</t>
    </rPh>
    <phoneticPr fontId="3"/>
  </si>
  <si>
    <t>a</t>
    <phoneticPr fontId="3"/>
  </si>
  <si>
    <t>－</t>
    <phoneticPr fontId="3"/>
  </si>
  <si>
    <t>×</t>
    <phoneticPr fontId="3"/>
  </si>
  <si>
    <t>＝</t>
    <phoneticPr fontId="3"/>
  </si>
  <si>
    <t>・・・β</t>
    <phoneticPr fontId="3"/>
  </si>
  <si>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</si>
  <si>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</si>
  <si>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</si>
  <si>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</si>
  <si>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</si>
  <si>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</si>
  <si>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</si>
  <si>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</si>
  <si>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</si>
  <si>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</si>
  <si>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</si>
  <si>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</si>
  <si>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</si>
  <si>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</si>
  <si>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</si>
  <si>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</si>
  <si>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</si>
  <si>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</si>
  <si>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</si>
  <si>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</si>
  <si>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</si>
  <si>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</si>
  <si>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</si>
  <si>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</si>
  <si>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</si>
  <si>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</si>
  <si>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</si>
  <si>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</si>
  <si>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</si>
  <si>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</si>
  <si>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</si>
  <si>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</si>
  <si>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</si>
  <si>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</si>
  <si>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</si>
  <si>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</si>
  <si>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</si>
  <si>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</si>
  <si>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</si>
  <si>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</si>
  <si>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</si>
  <si>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</si>
  <si>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</si>
  <si>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</si>
  <si>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</si>
  <si>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</si>
  <si>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</si>
  <si>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</si>
  <si>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</si>
  <si>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</si>
  <si>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</si>
  <si>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</si>
  <si>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</si>
  <si>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</si>
  <si>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</si>
  <si>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</si>
  <si>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</si>
  <si>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B4729</t>
    <phoneticPr fontId="3"/>
  </si>
  <si>
    <t>B4906</t>
    <phoneticPr fontId="3"/>
  </si>
  <si>
    <t>B7437</t>
    <phoneticPr fontId="3"/>
  </si>
  <si>
    <t>B7763</t>
    <phoneticPr fontId="3"/>
  </si>
  <si>
    <t>B8405</t>
    <phoneticPr fontId="3"/>
  </si>
  <si>
    <t>B8802</t>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</si>
  <si>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</si>
  <si>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</si>
  <si>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</si>
  <si>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</si>
  <si>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</si>
  <si>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</si>
  <si>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</si>
  <si>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</si>
  <si>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</si>
  <si>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</si>
  <si>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</si>
  <si>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</si>
  <si>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B4730</t>
    <phoneticPr fontId="3"/>
  </si>
  <si>
    <t>B4907</t>
    <phoneticPr fontId="3"/>
  </si>
  <si>
    <t>B7438</t>
    <phoneticPr fontId="3"/>
  </si>
  <si>
    <t>B7764</t>
    <phoneticPr fontId="3"/>
  </si>
  <si>
    <t>B8406</t>
    <phoneticPr fontId="3"/>
  </si>
  <si>
    <t>B8803</t>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</si>
  <si>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</si>
  <si>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</si>
  <si>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</si>
  <si>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</si>
  <si>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</si>
  <si>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</si>
  <si>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</si>
  <si>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</si>
  <si>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</si>
  <si>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</si>
  <si>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</si>
  <si>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</si>
  <si>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</si>
  <si>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</si>
  <si>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</si>
  <si>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</si>
  <si>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</si>
  <si>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</si>
  <si>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</si>
  <si>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</si>
  <si>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</si>
  <si>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</si>
  <si>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</si>
  <si>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</si>
  <si>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</si>
  <si>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</si>
  <si>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</si>
  <si>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</si>
  <si>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</si>
  <si>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</si>
  <si>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</si>
  <si>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</si>
  <si>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</si>
  <si>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</si>
  <si>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</si>
  <si>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</si>
  <si>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</si>
  <si>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</si>
  <si>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</si>
  <si>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</si>
  <si>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</si>
  <si>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</si>
  <si>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</si>
  <si>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</si>
  <si>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</si>
  <si>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</si>
  <si>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</si>
  <si>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</si>
  <si>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</si>
  <si>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</si>
  <si>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</si>
  <si>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</si>
  <si>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</si>
  <si>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</si>
  <si>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</si>
  <si>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</si>
  <si>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</si>
  <si>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</si>
  <si>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</si>
  <si>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</si>
  <si>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</si>
  <si>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</si>
  <si>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</si>
  <si>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</si>
  <si>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</si>
  <si>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</si>
  <si>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</si>
  <si>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</si>
  <si>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</si>
  <si>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</si>
  <si>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</si>
  <si>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</si>
  <si>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</si>
  <si>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</si>
  <si>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</si>
  <si>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</si>
  <si>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</si>
  <si>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</si>
  <si>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</si>
  <si>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</si>
  <si>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</si>
  <si>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</si>
  <si>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</si>
  <si>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</si>
  <si>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</si>
  <si>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</si>
  <si>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</si>
  <si>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</si>
  <si>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</si>
  <si>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</si>
  <si>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</si>
  <si>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</si>
  <si>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</si>
  <si>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</si>
  <si>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</si>
  <si>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</si>
  <si>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</si>
  <si>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</si>
  <si>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</si>
  <si>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</si>
  <si>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</si>
  <si>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</si>
  <si>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</si>
  <si>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</si>
  <si>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</si>
  <si>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</si>
  <si>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</si>
  <si>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</si>
  <si>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</si>
  <si>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</si>
  <si>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</si>
  <si>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</si>
  <si>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</si>
  <si>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</si>
  <si>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</si>
  <si>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</si>
  <si>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</si>
  <si>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</si>
  <si>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</si>
  <si>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</si>
  <si>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</si>
  <si>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</si>
  <si>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</si>
  <si>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</si>
  <si>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</si>
  <si>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</si>
  <si>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</si>
  <si>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</si>
  <si>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</si>
  <si>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</si>
  <si>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</si>
  <si>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</si>
  <si>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</si>
  <si>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</si>
  <si>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</si>
  <si>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</si>
  <si>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</si>
  <si>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</si>
  <si>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</si>
  <si>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</si>
  <si>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</si>
  <si>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</si>
  <si>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</si>
  <si>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</si>
  <si>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</si>
  <si>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</si>
  <si>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</si>
  <si>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</si>
  <si>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</si>
  <si>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</si>
  <si>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</si>
  <si>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</si>
  <si>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</si>
  <si>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</si>
  <si>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</si>
  <si>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</si>
  <si>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</si>
  <si>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</si>
  <si>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</si>
  <si>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</si>
  <si>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</si>
  <si>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</si>
  <si>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</si>
  <si>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</si>
  <si>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</si>
  <si>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</si>
  <si>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</si>
  <si>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</si>
  <si>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</si>
  <si>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</si>
  <si>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</si>
  <si>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</si>
  <si>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</si>
  <si>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</si>
  <si>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</si>
  <si>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</si>
  <si>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</si>
  <si>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</si>
  <si>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</si>
  <si>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</si>
  <si>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</si>
  <si>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</si>
  <si>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</si>
  <si>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</si>
  <si>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</si>
  <si>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</si>
  <si>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</si>
  <si>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</si>
  <si>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</si>
  <si>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</si>
  <si>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</si>
  <si>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</si>
  <si>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</si>
  <si>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</si>
  <si>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</si>
  <si>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</si>
  <si>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</si>
  <si>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</si>
  <si>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</si>
  <si>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</si>
  <si>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</si>
  <si>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</si>
  <si>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</si>
  <si>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</si>
  <si>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</si>
  <si>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</si>
  <si>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</si>
  <si>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</si>
  <si>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</si>
  <si>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</si>
  <si>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</si>
  <si>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</si>
  <si>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</si>
  <si>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</si>
  <si>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</si>
  <si>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</si>
  <si>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</si>
  <si>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</si>
  <si>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</si>
  <si>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</si>
  <si>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</si>
  <si>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</si>
  <si>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</si>
  <si>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</si>
  <si>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</si>
  <si>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</si>
  <si>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</si>
  <si>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</si>
  <si>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</si>
  <si>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</si>
  <si>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</si>
  <si>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</si>
  <si>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</si>
  <si>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</si>
  <si>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</si>
  <si>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</si>
  <si>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</si>
  <si>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</si>
  <si>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</si>
  <si>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</si>
  <si>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</si>
  <si>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</si>
  <si>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</si>
  <si>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</si>
  <si>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</si>
  <si>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</si>
  <si>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</si>
  <si>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</si>
  <si>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</si>
  <si>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</si>
  <si>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</si>
  <si>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</si>
  <si>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</si>
  <si>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</si>
  <si>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</si>
  <si>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</si>
  <si>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</si>
  <si>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</si>
  <si>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</si>
  <si>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</si>
  <si>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</si>
  <si>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</si>
  <si>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</si>
  <si>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</si>
  <si>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</si>
  <si>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</si>
  <si>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</si>
  <si>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</si>
  <si>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</si>
  <si>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</si>
  <si>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</si>
  <si>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</si>
  <si>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</si>
  <si>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</si>
  <si>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</si>
  <si>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</si>
  <si>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</si>
  <si>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</si>
  <si>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</si>
  <si>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</si>
  <si>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</si>
  <si>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</si>
  <si>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</si>
  <si>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</si>
  <si>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</si>
  <si>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</si>
  <si>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</si>
  <si>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</si>
  <si>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</si>
  <si>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</si>
  <si>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</si>
  <si>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</si>
  <si>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</si>
  <si>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</si>
  <si>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</si>
  <si>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</si>
  <si>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</si>
  <si>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</si>
  <si>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</si>
  <si>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</si>
  <si>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</si>
  <si>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</si>
  <si>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</si>
  <si>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</si>
  <si>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</si>
  <si>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</si>
  <si>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</si>
  <si>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</si>
  <si>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</si>
  <si>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</si>
  <si>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</si>
  <si>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</si>
  <si>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</si>
  <si>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</si>
  <si>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</si>
  <si>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</si>
  <si>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</si>
  <si>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</si>
  <si>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</si>
  <si>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</si>
  <si>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</si>
  <si>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</si>
  <si>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</si>
  <si>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</si>
  <si>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</si>
  <si>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</si>
  <si>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</si>
  <si>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</si>
  <si>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</si>
  <si>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</si>
  <si>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</si>
  <si>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</si>
  <si>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</si>
  <si>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</si>
  <si>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</si>
  <si>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</si>
  <si>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</si>
  <si>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</si>
  <si>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</si>
  <si>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</si>
  <si>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</si>
  <si>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</si>
  <si>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</si>
  <si>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</si>
  <si>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</si>
  <si>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</si>
  <si>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</si>
  <si>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</si>
  <si>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</si>
  <si>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</si>
  <si>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</si>
  <si>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</si>
  <si>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</si>
  <si>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</si>
  <si>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</si>
  <si>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</si>
  <si>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</si>
  <si>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</si>
  <si>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</si>
  <si>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</si>
  <si>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</si>
  <si>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</si>
  <si>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</si>
  <si>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</si>
  <si>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</si>
  <si>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</si>
  <si>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</si>
  <si>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</si>
  <si>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</si>
  <si>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</si>
  <si>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</si>
  <si>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</si>
  <si>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</si>
  <si>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</si>
  <si>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</si>
  <si>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</si>
  <si>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</si>
  <si>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</si>
  <si>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</si>
  <si>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</si>
  <si>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</si>
  <si>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</si>
  <si>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</si>
  <si>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</si>
  <si>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</si>
  <si>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</si>
  <si>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</si>
  <si>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</si>
  <si>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</si>
  <si>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</si>
  <si>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</si>
  <si>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</si>
  <si>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</si>
  <si>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</si>
  <si>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</si>
  <si>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</si>
  <si>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</si>
  <si>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</si>
  <si>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</si>
  <si>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</si>
  <si>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</si>
  <si>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</si>
  <si>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</si>
  <si>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</si>
  <si>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</si>
  <si>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</si>
  <si>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</si>
  <si>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</si>
  <si>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</si>
  <si>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</si>
  <si>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</si>
  <si>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</si>
  <si>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</si>
  <si>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</si>
  <si>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</si>
  <si>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</si>
  <si>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</si>
  <si>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</si>
  <si>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</si>
  <si>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</si>
  <si>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</si>
  <si>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</si>
  <si>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</si>
  <si>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</si>
  <si>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</si>
  <si>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</si>
  <si>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</si>
  <si>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</si>
  <si>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</si>
  <si>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</si>
  <si>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</si>
  <si>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</si>
  <si>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</si>
  <si>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</si>
  <si>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</si>
  <si>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</si>
  <si>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</si>
  <si>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</si>
  <si>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</si>
  <si>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</si>
  <si>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</si>
  <si>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</si>
  <si>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</si>
  <si>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</si>
  <si>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</si>
  <si>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</si>
  <si>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</si>
  <si>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</si>
  <si>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</si>
  <si>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</si>
  <si>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</si>
  <si>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</si>
  <si>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</si>
  <si>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</si>
  <si>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</si>
  <si>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</si>
  <si>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</si>
  <si>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</si>
  <si>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</si>
  <si>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</si>
  <si>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</si>
  <si>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</si>
  <si>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</si>
  <si>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</si>
  <si>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</si>
  <si>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</si>
  <si>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</si>
  <si>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</si>
  <si>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</si>
  <si>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</si>
  <si>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</si>
  <si>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</si>
  <si>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</si>
  <si>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</si>
  <si>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</si>
  <si>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</si>
  <si>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</si>
  <si>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</si>
  <si>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</si>
  <si>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</si>
  <si>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</si>
  <si>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</si>
  <si>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</si>
  <si>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</si>
  <si>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</si>
  <si>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</si>
  <si>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</si>
  <si>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</si>
  <si>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</si>
  <si>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</si>
  <si>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</si>
  <si>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</si>
  <si>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</si>
  <si>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</si>
  <si>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</si>
  <si>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</si>
  <si>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</si>
  <si>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</si>
  <si>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</si>
  <si>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</si>
  <si>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</si>
  <si>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</si>
  <si>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</si>
  <si>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</si>
  <si>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</si>
  <si>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</si>
  <si>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</si>
  <si>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</si>
  <si>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</si>
  <si>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</si>
  <si>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</si>
  <si>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</si>
  <si>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</si>
  <si>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</si>
  <si>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</si>
  <si>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</si>
  <si>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</si>
  <si>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</si>
  <si>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</si>
  <si>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</si>
  <si>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</si>
  <si>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</si>
  <si>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</si>
  <si>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</si>
  <si>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</si>
  <si>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</si>
  <si>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</si>
  <si>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</si>
  <si>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</si>
  <si>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</si>
  <si>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</si>
  <si>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</si>
  <si>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</si>
  <si>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</si>
  <si>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</si>
  <si>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</si>
  <si>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</si>
  <si>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</si>
  <si>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</si>
  <si>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</si>
  <si>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</si>
  <si>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</si>
  <si>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</si>
  <si>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</si>
  <si>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</si>
  <si>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</si>
  <si>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</si>
  <si>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</si>
  <si>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</si>
  <si>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</si>
  <si>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</si>
  <si>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</si>
  <si>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</si>
  <si>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</si>
  <si>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</si>
  <si>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</si>
  <si>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</si>
  <si>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</si>
  <si>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</si>
  <si>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</si>
  <si>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</si>
  <si>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</si>
  <si>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</si>
  <si>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</si>
  <si>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</si>
  <si>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</si>
  <si>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</si>
  <si>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</si>
  <si>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</si>
  <si>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</si>
  <si>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</si>
  <si>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</si>
  <si>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</si>
  <si>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</si>
  <si>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</si>
  <si>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</si>
  <si>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</si>
  <si>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</si>
  <si>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</si>
  <si>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</si>
  <si>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</si>
  <si>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</si>
  <si>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</si>
  <si>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</si>
  <si>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</si>
  <si>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</si>
  <si>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</si>
  <si>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</si>
  <si>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</si>
  <si>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</si>
  <si>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</si>
  <si>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</si>
  <si>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</si>
  <si>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</si>
  <si>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</si>
  <si>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</si>
  <si>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</si>
  <si>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</si>
  <si>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</si>
  <si>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</si>
  <si>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</si>
  <si>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</si>
  <si>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</si>
  <si>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</si>
  <si>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</si>
  <si>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</si>
  <si>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</si>
  <si>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</si>
  <si>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</si>
  <si>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</si>
  <si>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</si>
  <si>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</si>
  <si>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</si>
  <si>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</si>
  <si>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</si>
  <si>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</si>
  <si>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</si>
  <si>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</si>
  <si>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</si>
  <si>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</si>
  <si>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</si>
  <si>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</si>
  <si>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</si>
  <si>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</si>
  <si>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</si>
  <si>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</si>
  <si>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</si>
  <si>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</si>
  <si>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</si>
  <si>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</si>
  <si>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</si>
  <si>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</si>
  <si>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</si>
  <si>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</si>
  <si>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</si>
  <si>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</si>
  <si>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</si>
  <si>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</si>
  <si>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</si>
  <si>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</si>
  <si>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</si>
  <si>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</si>
  <si>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</si>
  <si>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</si>
  <si>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</si>
  <si>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</si>
  <si>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</si>
  <si>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</si>
  <si>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</si>
  <si>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</si>
  <si>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</si>
  <si>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</si>
  <si>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</si>
  <si>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</si>
  <si>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</si>
  <si>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</si>
  <si>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</si>
  <si>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</si>
  <si>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</si>
  <si>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</si>
  <si>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</si>
  <si>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</si>
  <si>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</si>
  <si>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</si>
  <si>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</si>
  <si>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</si>
  <si>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</si>
  <si>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</si>
  <si>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</si>
  <si>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</si>
  <si>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</si>
  <si>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</si>
  <si>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</si>
  <si>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</si>
  <si>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</si>
  <si>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</si>
  <si>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</si>
  <si>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</si>
  <si>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</si>
  <si>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</si>
  <si>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</si>
  <si>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</si>
  <si>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</si>
  <si>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</si>
  <si>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</si>
  <si>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</si>
  <si>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</si>
  <si>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</si>
  <si>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</si>
  <si>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</si>
  <si>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</si>
  <si>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</si>
  <si>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</si>
  <si>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</si>
  <si>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</si>
  <si>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</si>
  <si>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</si>
  <si>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</si>
  <si>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</si>
  <si>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</si>
  <si>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</si>
  <si>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</si>
  <si>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</si>
  <si>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</si>
  <si>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</si>
  <si>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</si>
  <si>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</si>
  <si>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</si>
  <si>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</si>
  <si>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</si>
  <si>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</si>
  <si>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</si>
  <si>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</si>
  <si>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</si>
  <si>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</si>
  <si>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</si>
  <si>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</si>
  <si>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</si>
  <si>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</si>
  <si>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</si>
  <si>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</si>
  <si>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</si>
  <si>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</si>
  <si>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</si>
  <si>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</si>
  <si>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</si>
  <si>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</si>
  <si>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</si>
  <si>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</si>
  <si>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</si>
  <si>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</si>
  <si>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</si>
  <si>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</si>
  <si>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</si>
  <si>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</si>
  <si>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</si>
  <si>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</si>
  <si>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</si>
  <si>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</si>
  <si>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</si>
  <si>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</si>
  <si>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</si>
  <si>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</si>
  <si>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</si>
  <si>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</si>
  <si>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</si>
  <si>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</si>
  <si>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</si>
  <si>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</si>
  <si>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</si>
  <si>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</si>
  <si>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</si>
  <si>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</si>
  <si>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</si>
  <si>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</si>
  <si>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</si>
  <si>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</si>
  <si>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</si>
  <si>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</si>
  <si>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</si>
  <si>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</si>
  <si>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</si>
  <si>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</si>
  <si>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</si>
  <si>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</si>
  <si>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</si>
  <si>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</si>
  <si>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</si>
  <si>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</si>
  <si>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</si>
  <si>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</si>
  <si>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</si>
  <si>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</si>
  <si>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</si>
  <si>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</si>
  <si>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</si>
  <si>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</si>
  <si>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</si>
  <si>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</si>
  <si>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</si>
  <si>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</si>
  <si>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</si>
  <si>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</si>
  <si>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</si>
  <si>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</si>
  <si>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</si>
  <si>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</si>
  <si>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</si>
  <si>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</si>
  <si>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</si>
  <si>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</si>
  <si>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</si>
  <si>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</si>
  <si>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</si>
  <si>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</si>
  <si>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</si>
  <si>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</si>
  <si>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</si>
  <si>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</si>
  <si>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</si>
  <si>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</si>
  <si>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</si>
  <si>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</si>
  <si>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</si>
  <si>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</si>
  <si>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</si>
  <si>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</si>
  <si>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</si>
  <si>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</si>
  <si>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</si>
  <si>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</si>
  <si>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</si>
  <si>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</si>
  <si>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</si>
  <si>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</si>
  <si>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</si>
  <si>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</si>
  <si>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</si>
  <si>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</si>
  <si>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</si>
  <si>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</si>
  <si>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</si>
  <si>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</si>
  <si>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</si>
  <si>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</si>
  <si>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</si>
  <si>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</si>
  <si>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</si>
  <si>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</si>
  <si>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</si>
  <si>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</si>
  <si>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</si>
  <si>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</si>
  <si>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</si>
  <si>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</si>
  <si>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</si>
  <si>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</si>
  <si>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</si>
  <si>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</si>
  <si>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</si>
  <si>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</si>
  <si>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</si>
  <si>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</si>
  <si>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</si>
  <si>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</si>
  <si>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</si>
  <si>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</si>
  <si>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</si>
  <si>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</si>
  <si>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</si>
  <si>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</si>
  <si>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</si>
  <si>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</si>
  <si>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</si>
  <si>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</si>
  <si>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</si>
  <si>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</si>
  <si>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</si>
  <si>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</si>
  <si>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</si>
  <si>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</si>
  <si>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</si>
  <si>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</si>
  <si>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</si>
  <si>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</si>
  <si>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</si>
  <si>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</si>
  <si>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</si>
  <si>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</si>
  <si>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</si>
  <si>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</si>
  <si>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</si>
  <si>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</si>
  <si>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</si>
  <si>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</si>
  <si>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</si>
  <si>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</si>
  <si>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</si>
  <si>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</si>
  <si>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</si>
  <si>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</si>
  <si>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</si>
  <si>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</si>
  <si>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</si>
  <si>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</si>
  <si>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</si>
  <si>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</si>
  <si>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</si>
  <si>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</si>
  <si>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</si>
  <si>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</si>
  <si>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</si>
  <si>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</si>
  <si>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</si>
  <si>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</si>
  <si>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</si>
  <si>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</si>
  <si>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</si>
  <si>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</si>
  <si>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</si>
  <si>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</si>
  <si>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</si>
  <si>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</si>
  <si>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</si>
  <si>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</si>
  <si>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</si>
  <si>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</si>
  <si>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</si>
  <si>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</si>
  <si>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</si>
  <si>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</si>
  <si>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</si>
  <si>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</si>
  <si>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</si>
  <si>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</si>
  <si>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</si>
  <si>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</si>
  <si>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</si>
  <si>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</si>
  <si>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</si>
  <si>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</si>
  <si>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</si>
  <si>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</si>
  <si>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</si>
  <si>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</si>
  <si>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</si>
  <si>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</si>
  <si>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</si>
  <si>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</si>
  <si>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</si>
  <si>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</si>
  <si>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</si>
  <si>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</si>
  <si>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</si>
  <si>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</si>
  <si>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</si>
  <si>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</si>
  <si>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</si>
  <si>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</si>
  <si>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</si>
  <si>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</si>
  <si>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</si>
  <si>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</si>
  <si>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</si>
  <si>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</si>
  <si>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</si>
  <si>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</si>
  <si>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</si>
  <si>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</si>
  <si>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</si>
  <si>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</si>
  <si>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</si>
  <si>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</si>
  <si>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</si>
  <si>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</si>
  <si>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</si>
  <si>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</si>
  <si>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</si>
  <si>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</si>
  <si>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</si>
  <si>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</si>
  <si>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</si>
  <si>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</si>
  <si>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</si>
  <si>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</si>
  <si>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</si>
  <si>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</si>
  <si>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</si>
  <si>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</si>
  <si>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</si>
  <si>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</si>
  <si>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</si>
  <si>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</si>
  <si>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</si>
  <si>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</si>
  <si>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</si>
  <si>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</si>
  <si>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</si>
  <si>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</si>
  <si>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</si>
  <si>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</si>
  <si>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</si>
  <si>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</si>
  <si>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</si>
  <si>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</si>
  <si>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</si>
  <si>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</si>
  <si>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</si>
  <si>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</si>
  <si>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</si>
  <si>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</si>
  <si>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</si>
  <si>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</si>
  <si>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</si>
  <si>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</si>
  <si>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</si>
  <si>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</si>
  <si>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</si>
  <si>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</si>
  <si>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</si>
  <si>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</si>
  <si>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</si>
  <si>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</si>
  <si>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</si>
  <si>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</si>
  <si>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</si>
  <si>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</si>
  <si>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</si>
  <si>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</si>
  <si>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</si>
  <si>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</si>
  <si>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</si>
  <si>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</si>
  <si>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</si>
  <si>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</si>
  <si>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</si>
  <si>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</si>
  <si>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</si>
  <si>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</si>
  <si>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</si>
  <si>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</si>
  <si>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</si>
  <si>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</si>
  <si>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</si>
  <si>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</si>
  <si>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</si>
  <si>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</si>
  <si>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</si>
  <si>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</si>
  <si>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</si>
  <si>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</si>
  <si>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</si>
  <si>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</si>
  <si>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</si>
  <si>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</si>
  <si>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</si>
  <si>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</si>
  <si>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</si>
  <si>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</si>
  <si>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</si>
  <si>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</si>
  <si>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</si>
  <si>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</si>
  <si>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</si>
  <si>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</si>
  <si>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</si>
  <si>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</si>
  <si>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</si>
  <si>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</si>
  <si>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</si>
  <si>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</si>
  <si>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</si>
  <si>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</si>
  <si>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</si>
  <si>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</si>
  <si>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</si>
  <si>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</si>
  <si>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</si>
  <si>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</si>
  <si>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</si>
  <si>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</si>
  <si>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</si>
  <si>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</si>
  <si>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</si>
  <si>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</si>
  <si>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</si>
  <si>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</si>
  <si>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</si>
  <si>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</si>
  <si>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</si>
  <si>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</si>
  <si>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</si>
  <si>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</si>
  <si>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</si>
  <si>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</si>
  <si>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</si>
  <si>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</si>
  <si>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</si>
  <si>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</si>
  <si>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</si>
  <si>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</si>
  <si>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</si>
  <si>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</si>
  <si>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</si>
  <si>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</si>
  <si>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</si>
  <si>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</si>
  <si>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</si>
  <si>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</si>
  <si>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</si>
  <si>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</si>
  <si>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</si>
  <si>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</si>
  <si>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</si>
  <si>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</si>
  <si>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</si>
  <si>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</si>
  <si>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</si>
  <si>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</si>
  <si>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</si>
  <si>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</si>
  <si>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</si>
  <si>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</si>
  <si>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</si>
  <si>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</si>
  <si>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</si>
  <si>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</si>
  <si>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</si>
  <si>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</si>
  <si>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</si>
  <si>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</si>
  <si>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</si>
  <si>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</si>
  <si>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</si>
  <si>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</si>
  <si>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</si>
  <si>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</si>
  <si>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</si>
  <si>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</si>
  <si>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</si>
  <si>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B4438</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</si>
  <si>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</si>
  <si>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</si>
  <si>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</si>
  <si>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</si>
  <si>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</si>
  <si>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</si>
  <si>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</si>
  <si>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</si>
  <si>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</si>
  <si>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</si>
  <si>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</si>
  <si>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</si>
  <si>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</si>
  <si>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</si>
  <si>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</si>
  <si>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</si>
  <si>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</si>
  <si>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</si>
  <si>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</si>
  <si>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</si>
  <si>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</si>
  <si>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</si>
  <si>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</si>
  <si>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</si>
  <si>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</si>
  <si>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</si>
  <si>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</si>
  <si>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</si>
  <si>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</si>
  <si>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</si>
  <si>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</si>
  <si>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</si>
  <si>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</si>
  <si>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</si>
  <si>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</si>
  <si>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</si>
  <si>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</si>
  <si>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</si>
  <si>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</si>
  <si>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</si>
  <si>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</si>
  <si>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</si>
  <si>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</si>
  <si>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</si>
  <si>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</si>
  <si>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</si>
  <si>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</si>
  <si>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</si>
  <si>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</si>
  <si>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</si>
  <si>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</si>
  <si>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</si>
  <si>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</si>
  <si>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</si>
  <si>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</si>
  <si>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</si>
  <si>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</si>
  <si>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</si>
  <si>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</si>
  <si>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</si>
  <si>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</si>
  <si>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</si>
  <si>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</si>
  <si>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</si>
  <si>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</si>
  <si>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</si>
  <si>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</si>
  <si>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</si>
  <si>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</si>
  <si>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</si>
  <si>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</si>
  <si>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</si>
  <si>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</si>
  <si>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</si>
  <si>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</si>
  <si>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</si>
  <si>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</si>
  <si>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</si>
  <si>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</si>
  <si>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</si>
  <si>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</si>
  <si>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</si>
  <si>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</si>
  <si>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</si>
  <si>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</si>
  <si>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</si>
  <si>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</si>
  <si>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</si>
  <si>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</si>
  <si>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</si>
  <si>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</si>
  <si>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</si>
  <si>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</si>
  <si>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</si>
  <si>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</si>
  <si>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</si>
  <si>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</si>
  <si>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</si>
  <si>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</si>
  <si>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</si>
  <si>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</si>
  <si>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</si>
  <si>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</si>
  <si>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</si>
  <si>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</si>
  <si>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</si>
  <si>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</si>
  <si>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</si>
  <si>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</si>
  <si>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</si>
  <si>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</si>
  <si>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</si>
  <si>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</si>
  <si>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</si>
  <si>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</si>
  <si>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</si>
  <si>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</si>
  <si>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</si>
  <si>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</si>
  <si>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</si>
  <si>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</si>
  <si>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</si>
  <si>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</si>
  <si>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</si>
  <si>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</si>
  <si>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</si>
  <si>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</si>
  <si>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</si>
  <si>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</si>
  <si>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</si>
  <si>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</si>
  <si>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</si>
  <si>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</si>
  <si>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</si>
  <si>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</si>
  <si>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</si>
  <si>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</si>
  <si>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</si>
  <si>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</si>
  <si>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</si>
  <si>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</si>
  <si>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</si>
  <si>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</si>
  <si>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</si>
  <si>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</si>
  <si>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</si>
  <si>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</si>
  <si>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</si>
  <si>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</si>
  <si>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</si>
  <si>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</si>
  <si>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</si>
  <si>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</si>
  <si>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</si>
  <si>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</si>
  <si>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</si>
  <si>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</si>
  <si>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</si>
  <si>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</si>
  <si>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</si>
  <si>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</si>
  <si>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</si>
  <si>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</si>
  <si>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</si>
  <si>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</si>
  <si>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</si>
  <si>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</si>
  <si>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</si>
  <si>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</si>
  <si>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</si>
  <si>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</si>
  <si>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</si>
  <si>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</si>
  <si>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</si>
  <si>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</si>
  <si>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</si>
  <si>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</si>
  <si>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</si>
  <si>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</si>
  <si>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</si>
  <si>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</si>
  <si>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</si>
  <si>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</si>
  <si>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</si>
  <si>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</si>
  <si>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</si>
  <si>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</si>
  <si>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</si>
  <si>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</si>
  <si>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</si>
  <si>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</si>
  <si>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</si>
  <si>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</si>
  <si>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</si>
  <si>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</si>
  <si>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</si>
  <si>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</si>
  <si>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</si>
  <si>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</si>
  <si>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</si>
  <si>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</si>
  <si>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</si>
  <si>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</si>
  <si>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</si>
  <si>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</si>
  <si>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</si>
  <si>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</si>
  <si>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</si>
  <si>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</si>
  <si>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</si>
  <si>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</si>
  <si>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</si>
  <si>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</si>
  <si>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</si>
  <si>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</si>
  <si>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</si>
  <si>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</si>
  <si>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</si>
  <si>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</si>
  <si>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</si>
  <si>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</si>
  <si>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</si>
  <si>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</si>
  <si>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</si>
  <si>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</si>
  <si>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</si>
  <si>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</si>
  <si>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</si>
  <si>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</si>
  <si>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</si>
  <si>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</si>
  <si>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</si>
  <si>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</si>
  <si>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</si>
  <si>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</si>
  <si>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</si>
  <si>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</si>
  <si>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</si>
  <si>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</si>
  <si>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</si>
  <si>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</si>
  <si>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</si>
  <si>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</si>
  <si>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</si>
  <si>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</si>
  <si>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</si>
  <si>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</si>
  <si>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</si>
  <si>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</si>
  <si>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</si>
  <si>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</si>
  <si>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</si>
  <si>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</si>
  <si>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</si>
  <si>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</si>
  <si>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</si>
  <si>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</si>
  <si>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</si>
  <si>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</si>
  <si>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</si>
  <si>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</si>
  <si>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</si>
  <si>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</si>
  <si>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</si>
  <si>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</si>
  <si>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</si>
  <si>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</si>
  <si>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</si>
  <si>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</si>
  <si>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</si>
  <si>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</si>
  <si>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</si>
  <si>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</si>
  <si>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</si>
  <si>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</si>
  <si>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</si>
  <si>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</si>
  <si>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</si>
  <si>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</si>
  <si>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</si>
  <si>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</si>
  <si>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</si>
  <si>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</si>
  <si>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</si>
  <si>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</si>
  <si>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</si>
  <si>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</si>
  <si>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</si>
  <si>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</si>
  <si>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</si>
  <si>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</si>
  <si>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</si>
  <si>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</si>
  <si>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</si>
  <si>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</si>
  <si>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</si>
  <si>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</si>
  <si>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</si>
  <si>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</si>
  <si>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</si>
  <si>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</si>
  <si>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</si>
  <si>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</si>
  <si>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</si>
  <si>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</si>
  <si>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</si>
  <si>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</si>
  <si>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</si>
  <si>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</si>
  <si>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</si>
  <si>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</si>
  <si>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</si>
  <si>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</si>
  <si>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</si>
  <si>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</si>
  <si>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</si>
  <si>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</si>
  <si>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</si>
  <si>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</si>
  <si>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</si>
  <si>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</si>
  <si>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</si>
  <si>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</si>
  <si>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</si>
  <si>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</si>
  <si>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</si>
  <si>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</si>
  <si>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</si>
  <si>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</si>
  <si>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</si>
  <si>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</si>
  <si>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</si>
  <si>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</si>
  <si>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</si>
  <si>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</si>
  <si>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</si>
  <si>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</si>
  <si>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</si>
  <si>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</si>
  <si>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</si>
  <si>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</si>
  <si>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</si>
  <si>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</si>
  <si>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</si>
  <si>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</si>
  <si>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</si>
  <si>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</si>
  <si>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</si>
  <si>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</si>
  <si>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</si>
  <si>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</si>
  <si>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</si>
  <si>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</si>
  <si>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</si>
  <si>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</si>
  <si>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</si>
  <si>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</si>
  <si>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</si>
  <si>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</si>
  <si>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</si>
  <si>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</si>
  <si>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</si>
  <si>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</si>
  <si>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</si>
  <si>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</si>
  <si>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</si>
  <si>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</si>
  <si>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</si>
  <si>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</si>
  <si>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</si>
  <si>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</si>
  <si>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</si>
  <si>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</si>
  <si>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</si>
  <si>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</si>
  <si>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</si>
  <si>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</si>
  <si>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</si>
  <si>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</si>
  <si>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</si>
  <si>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</si>
  <si>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</si>
  <si>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</si>
  <si>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</si>
  <si>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</si>
  <si>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</si>
  <si>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</si>
  <si>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</si>
  <si>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</si>
  <si>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</si>
  <si>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</si>
  <si>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</si>
  <si>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</si>
  <si>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</si>
  <si>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</si>
  <si>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</si>
  <si>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</si>
  <si>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</si>
  <si>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</si>
  <si>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</si>
  <si>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</si>
  <si>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</si>
  <si>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</si>
  <si>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</si>
  <si>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</si>
  <si>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</si>
  <si>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</si>
  <si>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</si>
  <si>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</si>
  <si>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</si>
  <si>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</si>
  <si>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</si>
  <si>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</si>
  <si>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</si>
  <si>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</si>
  <si>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</si>
  <si>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</si>
  <si>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</si>
  <si>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</si>
  <si>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</si>
  <si>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</si>
  <si>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</si>
  <si>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</si>
  <si>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</si>
  <si>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</si>
  <si>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</si>
  <si>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</si>
  <si>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</si>
  <si>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</si>
  <si>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</si>
  <si>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</si>
  <si>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</si>
  <si>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</si>
  <si>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</si>
  <si>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</si>
  <si>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</si>
  <si>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</si>
  <si>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</si>
  <si>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</si>
  <si>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</si>
  <si>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</si>
  <si>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</si>
  <si>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</si>
  <si>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</si>
  <si>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</si>
  <si>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</si>
  <si>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</si>
  <si>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</si>
  <si>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</si>
  <si>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</si>
  <si>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</si>
  <si>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</si>
  <si>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</si>
  <si>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</si>
  <si>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</si>
  <si>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</si>
  <si>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</si>
  <si>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</si>
  <si>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</si>
  <si>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</si>
  <si>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</si>
  <si>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</si>
  <si>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</si>
  <si>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</si>
  <si>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</si>
  <si>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</si>
  <si>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</si>
  <si>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</si>
  <si>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</si>
  <si>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</si>
  <si>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</si>
  <si>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</si>
  <si>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</si>
  <si>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</si>
  <si>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</si>
  <si>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</si>
  <si>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</si>
  <si>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</si>
  <si>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</si>
  <si>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</si>
  <si>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</si>
  <si>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</si>
  <si>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</si>
  <si>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</si>
  <si>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</si>
  <si>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</si>
  <si>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</si>
  <si>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</si>
  <si>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</si>
  <si>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</si>
  <si>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</si>
  <si>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</si>
  <si>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</si>
  <si>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</si>
  <si>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</si>
  <si>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</si>
  <si>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</si>
  <si>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</si>
  <si>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</si>
  <si>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</si>
  <si>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</si>
  <si>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</si>
  <si>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</si>
  <si>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</si>
  <si>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</si>
  <si>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</si>
  <si>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</si>
  <si>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</si>
  <si>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</si>
  <si>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</si>
  <si>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</si>
  <si>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</si>
  <si>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</si>
  <si>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</si>
  <si>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</si>
  <si>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</si>
  <si>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</si>
  <si>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</si>
  <si>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</si>
  <si>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</si>
  <si>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</si>
  <si>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</si>
  <si>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</si>
  <si>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</si>
  <si>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</si>
  <si>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</si>
  <si>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</si>
  <si>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</si>
  <si>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</si>
  <si>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</si>
  <si>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</si>
  <si>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</si>
  <si>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</si>
  <si>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</si>
  <si>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</si>
  <si>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</si>
  <si>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</si>
  <si>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</si>
  <si>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</si>
  <si>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</si>
  <si>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</si>
  <si>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</si>
  <si>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</si>
  <si>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</si>
  <si>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</si>
  <si>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</si>
  <si>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</si>
  <si>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</si>
  <si>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</si>
  <si>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</si>
  <si>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</si>
  <si>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</si>
  <si>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</si>
  <si>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</si>
  <si>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</si>
  <si>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</si>
  <si>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</si>
  <si>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</si>
  <si>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</si>
  <si>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</si>
  <si>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</si>
  <si>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</si>
  <si>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</si>
  <si>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</si>
  <si>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</si>
  <si>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</si>
  <si>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</si>
  <si>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</si>
  <si>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</si>
  <si>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</si>
  <si>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</si>
  <si>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</si>
  <si>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</si>
  <si>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</si>
  <si>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</si>
  <si>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</si>
  <si>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</si>
  <si>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</si>
  <si>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</si>
  <si>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</si>
  <si>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</si>
  <si>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</si>
  <si>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</si>
  <si>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</si>
  <si>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</si>
  <si>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</si>
  <si>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</si>
  <si>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</si>
  <si>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</si>
  <si>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</si>
  <si>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</si>
  <si>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</si>
  <si>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</si>
  <si>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</si>
  <si>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</si>
  <si>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</si>
  <si>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</si>
  <si>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</si>
  <si>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</si>
  <si>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</si>
  <si>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</si>
  <si>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</si>
  <si>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</si>
  <si>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</si>
  <si>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</si>
  <si>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</si>
  <si>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</si>
  <si>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</si>
  <si>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</si>
  <si>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</si>
  <si>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</si>
  <si>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</si>
  <si>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</si>
  <si>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</si>
  <si>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</si>
  <si>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</si>
  <si>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</si>
  <si>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</si>
  <si>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</si>
  <si>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</si>
  <si>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</si>
  <si>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</si>
  <si>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</si>
  <si>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</si>
  <si>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</si>
  <si>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</si>
  <si>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</si>
  <si>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</si>
  <si>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</si>
  <si>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</si>
  <si>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</si>
  <si>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</si>
  <si>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</si>
  <si>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</si>
  <si>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</si>
  <si>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</si>
  <si>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</si>
  <si>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</si>
  <si>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</si>
  <si>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</si>
  <si>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</si>
  <si>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</si>
  <si>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</si>
  <si>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</si>
  <si>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</si>
  <si>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</si>
  <si>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</si>
  <si>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</si>
  <si>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</si>
  <si>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</si>
  <si>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</si>
  <si>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</si>
  <si>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</si>
  <si>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</si>
  <si>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</si>
  <si>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</si>
  <si>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</si>
  <si>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</si>
  <si>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</si>
  <si>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</si>
  <si>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</si>
  <si>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</si>
  <si>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</si>
  <si>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</si>
  <si>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</si>
  <si>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</si>
  <si>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</si>
  <si>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</si>
  <si>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</si>
  <si>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</si>
  <si>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</si>
  <si>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</si>
  <si>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</si>
  <si>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</si>
  <si>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</si>
  <si>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</si>
  <si>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</si>
  <si>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</si>
  <si>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</si>
  <si>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</si>
  <si>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</si>
  <si>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</si>
  <si>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</si>
  <si>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</si>
  <si>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</si>
  <si>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</si>
  <si>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</si>
  <si>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</si>
  <si>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</si>
  <si>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</si>
  <si>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</si>
  <si>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</si>
  <si>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</si>
  <si>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</si>
  <si>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</si>
  <si>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</si>
  <si>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</si>
  <si>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</si>
  <si>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</si>
  <si>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</si>
  <si>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</si>
  <si>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</si>
  <si>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</si>
  <si>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</si>
  <si>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</si>
  <si>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</si>
  <si>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</si>
  <si>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</si>
  <si>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</si>
  <si>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</si>
  <si>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</si>
  <si>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</si>
  <si>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</si>
  <si>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</si>
  <si>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</si>
  <si>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</si>
  <si>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</si>
  <si>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</si>
  <si>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</si>
  <si>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</si>
  <si>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</si>
  <si>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</si>
  <si>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</si>
  <si>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</si>
  <si>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</si>
  <si>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</si>
  <si>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</si>
  <si>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</si>
  <si>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</si>
  <si>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</si>
  <si>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</si>
  <si>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</si>
  <si>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</si>
  <si>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</si>
  <si>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</si>
  <si>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</si>
  <si>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</si>
  <si>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</si>
  <si>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</si>
  <si>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</si>
  <si>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</si>
  <si>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</si>
  <si>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</si>
  <si>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</si>
  <si>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</si>
  <si>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</si>
  <si>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</si>
  <si>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</si>
  <si>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</si>
  <si>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</si>
  <si>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</si>
  <si>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</si>
  <si>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</si>
  <si>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</si>
  <si>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</si>
  <si>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</si>
  <si>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</si>
  <si>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</si>
  <si>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</si>
  <si>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</si>
  <si>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</si>
  <si>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</si>
  <si>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</si>
  <si>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</si>
  <si>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</si>
  <si>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</si>
  <si>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</si>
  <si>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</si>
  <si>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</si>
  <si>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</si>
  <si>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</si>
  <si>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</si>
  <si>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</si>
  <si>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</si>
  <si>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</si>
  <si>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</si>
  <si>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B4814</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</si>
  <si>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</si>
  <si>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</si>
  <si>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</si>
  <si>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</si>
  <si>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</si>
  <si>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</si>
  <si>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</si>
  <si>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</si>
  <si>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</si>
  <si>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</si>
  <si>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</si>
  <si>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</si>
  <si>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</si>
  <si>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</si>
  <si>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</si>
  <si>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</si>
  <si>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</si>
  <si>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</si>
  <si>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</si>
  <si>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</si>
  <si>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</si>
  <si>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</si>
  <si>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</si>
  <si>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</si>
  <si>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</si>
  <si>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</si>
  <si>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</si>
  <si>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</si>
  <si>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</si>
  <si>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</si>
  <si>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</si>
  <si>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</si>
  <si>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</si>
  <si>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</si>
  <si>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</si>
  <si>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</si>
  <si>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</si>
  <si>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</si>
  <si>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</si>
  <si>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</si>
  <si>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</si>
  <si>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</si>
  <si>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</si>
  <si>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</si>
  <si>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</si>
  <si>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</si>
  <si>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</si>
  <si>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</si>
  <si>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</si>
  <si>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</si>
  <si>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</si>
  <si>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</si>
  <si>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</si>
  <si>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</si>
  <si>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</si>
  <si>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</si>
  <si>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</si>
  <si>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</si>
  <si>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</si>
  <si>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</si>
  <si>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</si>
  <si>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</si>
  <si>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</si>
  <si>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</si>
  <si>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</si>
  <si>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</si>
  <si>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</si>
  <si>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</si>
  <si>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</si>
  <si>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</si>
  <si>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</si>
  <si>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</si>
  <si>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</si>
  <si>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</si>
  <si>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</si>
  <si>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</si>
  <si>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</si>
  <si>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</si>
  <si>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</si>
  <si>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</si>
  <si>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</si>
  <si>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</si>
  <si>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</si>
  <si>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</si>
  <si>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</si>
  <si>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</si>
  <si>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</si>
  <si>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</si>
  <si>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</si>
  <si>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</si>
  <si>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</si>
  <si>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</si>
  <si>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</si>
  <si>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</si>
  <si>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</si>
  <si>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</si>
  <si>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</si>
  <si>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</si>
  <si>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</si>
  <si>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</si>
  <si>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</si>
  <si>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</si>
  <si>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</si>
  <si>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</si>
  <si>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</si>
  <si>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</si>
  <si>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</si>
  <si>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</si>
  <si>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</si>
  <si>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</si>
  <si>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</si>
  <si>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</si>
  <si>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</si>
  <si>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</si>
  <si>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</si>
  <si>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</si>
  <si>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</si>
  <si>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</si>
  <si>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</si>
  <si>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</si>
  <si>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</si>
  <si>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</si>
  <si>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</si>
  <si>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</si>
  <si>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</si>
  <si>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</si>
  <si>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</si>
  <si>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</si>
  <si>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</si>
  <si>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</si>
  <si>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</si>
  <si>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</si>
  <si>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</si>
  <si>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</si>
  <si>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</si>
  <si>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</si>
  <si>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</si>
  <si>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</si>
  <si>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</si>
  <si>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</si>
  <si>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</si>
  <si>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</si>
  <si>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</si>
  <si>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</si>
  <si>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</si>
  <si>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</si>
  <si>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</si>
  <si>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</si>
  <si>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</si>
  <si>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</si>
  <si>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</si>
  <si>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</si>
  <si>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</si>
  <si>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</si>
  <si>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</si>
  <si>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</si>
  <si>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</si>
  <si>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</si>
  <si>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</si>
  <si>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</si>
  <si>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</si>
  <si>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</si>
  <si>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</si>
  <si>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</si>
  <si>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</si>
  <si>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</si>
  <si>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</si>
  <si>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</si>
  <si>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</si>
  <si>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</si>
  <si>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</si>
  <si>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</si>
  <si>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</si>
  <si>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</si>
  <si>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</si>
  <si>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</si>
  <si>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</si>
  <si>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</si>
  <si>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</si>
  <si>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</si>
  <si>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</si>
  <si>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</si>
  <si>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</si>
  <si>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</si>
  <si>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</si>
  <si>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</si>
  <si>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</si>
  <si>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</si>
  <si>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</si>
  <si>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</si>
  <si>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</si>
  <si>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</si>
  <si>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</si>
  <si>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</si>
  <si>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</si>
  <si>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</si>
  <si>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</si>
  <si>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</si>
  <si>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</si>
  <si>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</si>
  <si>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</si>
  <si>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</si>
  <si>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</si>
  <si>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</si>
  <si>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</si>
  <si>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</si>
  <si>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</si>
  <si>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</si>
  <si>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</si>
  <si>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</si>
  <si>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</si>
  <si>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</si>
  <si>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</si>
  <si>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</si>
  <si>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</si>
  <si>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</si>
  <si>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</si>
  <si>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</si>
  <si>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</si>
  <si>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</si>
  <si>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</si>
  <si>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</si>
  <si>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</si>
  <si>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</si>
  <si>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</si>
  <si>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</si>
  <si>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</si>
  <si>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</si>
  <si>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</si>
  <si>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</si>
  <si>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</si>
  <si>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</si>
  <si>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</si>
  <si>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</si>
  <si>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</si>
  <si>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</si>
  <si>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</si>
  <si>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</si>
  <si>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</si>
  <si>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</si>
  <si>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</si>
  <si>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</si>
  <si>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</si>
  <si>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</si>
  <si>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</si>
  <si>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</si>
  <si>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</si>
  <si>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</si>
  <si>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</si>
  <si>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</si>
  <si>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</si>
  <si>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</si>
  <si>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</si>
  <si>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</si>
  <si>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</si>
  <si>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</si>
  <si>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</si>
  <si>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</si>
  <si>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</si>
  <si>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</si>
  <si>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</si>
  <si>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</si>
  <si>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</si>
  <si>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</si>
  <si>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</si>
  <si>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</si>
  <si>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</si>
  <si>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</si>
  <si>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</si>
  <si>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</si>
  <si>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</si>
  <si>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</si>
  <si>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</si>
  <si>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</si>
  <si>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</si>
  <si>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</si>
  <si>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</si>
  <si>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</si>
  <si>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</si>
  <si>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</si>
  <si>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</si>
  <si>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</si>
  <si>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</si>
  <si>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</si>
  <si>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</si>
  <si>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</si>
  <si>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</si>
  <si>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</si>
  <si>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</si>
  <si>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</si>
  <si>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</si>
  <si>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</si>
  <si>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</si>
  <si>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</si>
  <si>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</si>
  <si>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</si>
  <si>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</si>
  <si>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</si>
  <si>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</si>
  <si>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</si>
  <si>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</si>
  <si>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</si>
  <si>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</si>
  <si>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</si>
  <si>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</si>
  <si>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</si>
  <si>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</si>
  <si>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</si>
  <si>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</si>
  <si>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</si>
  <si>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</si>
  <si>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</si>
  <si>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</si>
  <si>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</si>
  <si>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</si>
  <si>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</si>
  <si>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</si>
  <si>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</si>
  <si>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</si>
  <si>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</si>
  <si>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</si>
  <si>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</si>
  <si>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</si>
  <si>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</si>
  <si>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</si>
  <si>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</si>
  <si>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</si>
  <si>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</si>
  <si>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</si>
  <si>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</si>
  <si>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</si>
  <si>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</si>
  <si>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</si>
  <si>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</si>
  <si>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</si>
  <si>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</si>
  <si>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</si>
  <si>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</si>
  <si>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</si>
  <si>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</si>
  <si>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</si>
  <si>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</si>
  <si>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</si>
  <si>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</si>
  <si>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</si>
  <si>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</si>
  <si>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</si>
  <si>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</si>
  <si>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</si>
  <si>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</si>
  <si>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</si>
  <si>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</si>
  <si>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</si>
  <si>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</si>
  <si>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</si>
  <si>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</si>
  <si>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</si>
  <si>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</si>
  <si>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</si>
  <si>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</si>
  <si>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</si>
  <si>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</si>
  <si>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</si>
  <si>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</si>
  <si>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</si>
  <si>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</si>
  <si>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</si>
  <si>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</si>
  <si>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</si>
  <si>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</si>
  <si>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</si>
  <si>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</si>
  <si>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</si>
  <si>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</si>
  <si>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</si>
  <si>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</si>
  <si>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</si>
  <si>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</si>
  <si>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</si>
  <si>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</si>
  <si>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</si>
  <si>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</si>
  <si>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</si>
  <si>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</si>
  <si>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</si>
  <si>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</si>
  <si>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</si>
  <si>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</si>
  <si>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</si>
  <si>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</si>
  <si>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</si>
  <si>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</si>
  <si>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</si>
  <si>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</si>
  <si>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</si>
  <si>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</si>
  <si>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</si>
  <si>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</si>
  <si>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</si>
  <si>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</si>
  <si>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</si>
  <si>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</si>
  <si>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</si>
  <si>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</si>
  <si>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</si>
  <si>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</si>
  <si>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</si>
  <si>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</si>
  <si>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</si>
  <si>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</si>
  <si>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</si>
  <si>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</si>
  <si>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</si>
  <si>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</si>
  <si>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</si>
  <si>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</si>
  <si>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</si>
  <si>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</si>
  <si>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</si>
  <si>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</si>
  <si>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</si>
  <si>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</si>
  <si>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</si>
  <si>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</si>
  <si>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</si>
  <si>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</si>
  <si>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</si>
  <si>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</si>
  <si>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</si>
  <si>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</si>
  <si>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</si>
  <si>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</si>
  <si>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</si>
  <si>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</si>
  <si>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</si>
  <si>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</si>
  <si>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</si>
  <si>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</si>
  <si>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</si>
  <si>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</si>
  <si>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</si>
  <si>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</si>
  <si>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</si>
  <si>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</si>
  <si>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</si>
  <si>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</si>
  <si>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</si>
  <si>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</si>
  <si>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</si>
  <si>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</si>
  <si>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</si>
  <si>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</si>
  <si>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</si>
  <si>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</si>
  <si>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</si>
  <si>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</si>
  <si>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</si>
  <si>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</si>
  <si>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</si>
  <si>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</si>
  <si>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</si>
  <si>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</si>
  <si>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</si>
  <si>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</si>
  <si>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</si>
  <si>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</si>
  <si>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</si>
  <si>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</si>
  <si>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</si>
  <si>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</si>
  <si>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</si>
  <si>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</si>
  <si>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</si>
  <si>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</si>
  <si>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</si>
  <si>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</si>
  <si>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</si>
  <si>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</si>
  <si>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</si>
  <si>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</si>
  <si>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</si>
  <si>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</si>
  <si>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</si>
  <si>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</si>
  <si>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</si>
  <si>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</si>
  <si>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</si>
  <si>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</si>
  <si>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</si>
  <si>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</si>
  <si>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</si>
  <si>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</si>
  <si>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</si>
  <si>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</si>
  <si>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</si>
  <si>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</si>
  <si>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</si>
  <si>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</si>
  <si>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</si>
  <si>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</si>
  <si>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</si>
  <si>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</si>
  <si>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</si>
  <si>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</si>
  <si>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</si>
  <si>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</si>
  <si>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</si>
  <si>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</si>
  <si>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</si>
  <si>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</si>
  <si>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</si>
  <si>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</si>
  <si>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</si>
  <si>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</si>
  <si>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</si>
  <si>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</si>
  <si>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</si>
  <si>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</si>
  <si>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</si>
  <si>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</si>
  <si>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</si>
  <si>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</si>
  <si>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</si>
  <si>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</si>
  <si>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</si>
  <si>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</si>
  <si>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</si>
  <si>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</si>
  <si>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</si>
  <si>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</si>
  <si>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</si>
  <si>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</si>
  <si>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</si>
  <si>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</si>
  <si>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</si>
  <si>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</si>
  <si>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</si>
  <si>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</si>
  <si>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</si>
  <si>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</si>
  <si>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</si>
  <si>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</si>
  <si>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</si>
  <si>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</si>
  <si>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</si>
  <si>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</si>
  <si>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</si>
  <si>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</si>
  <si>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</si>
  <si>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</si>
  <si>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</si>
  <si>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</si>
  <si>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</si>
  <si>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</si>
  <si>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</si>
  <si>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</si>
  <si>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</si>
  <si>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</si>
  <si>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</si>
  <si>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</si>
  <si>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</si>
  <si>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</si>
  <si>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</si>
  <si>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</si>
  <si>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</si>
  <si>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</si>
  <si>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</si>
  <si>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</si>
  <si>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</si>
  <si>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</si>
  <si>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</si>
  <si>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</si>
  <si>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</si>
  <si>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</si>
  <si>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</si>
  <si>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</si>
  <si>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</si>
  <si>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</si>
  <si>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</si>
  <si>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</si>
  <si>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</si>
  <si>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</si>
  <si>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</si>
  <si>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</si>
  <si>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</si>
  <si>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</si>
  <si>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</si>
  <si>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</si>
  <si>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</si>
  <si>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</si>
  <si>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</si>
  <si>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</si>
  <si>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</si>
  <si>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</si>
  <si>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</si>
  <si>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</si>
  <si>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</si>
  <si>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</si>
  <si>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</si>
  <si>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</si>
  <si>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</si>
  <si>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</si>
  <si>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</si>
  <si>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</si>
  <si>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</si>
  <si>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</si>
  <si>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</si>
  <si>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</si>
  <si>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</si>
  <si>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</si>
  <si>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</si>
  <si>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</si>
  <si>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</si>
  <si>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</si>
  <si>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</si>
  <si>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</si>
  <si>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</si>
  <si>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</si>
  <si>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</si>
  <si>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</si>
  <si>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</si>
  <si>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</si>
  <si>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</si>
  <si>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</si>
  <si>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</si>
  <si>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</si>
  <si>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</si>
  <si>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</si>
  <si>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</si>
  <si>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</si>
  <si>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</si>
  <si>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</si>
  <si>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</si>
  <si>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</si>
  <si>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</si>
  <si>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</si>
  <si>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</si>
  <si>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</si>
  <si>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</si>
  <si>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</si>
  <si>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</si>
  <si>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</si>
  <si>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</si>
  <si>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</si>
  <si>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</si>
  <si>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</si>
  <si>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</si>
  <si>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</si>
  <si>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</si>
  <si>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</si>
  <si>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</si>
  <si>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</si>
  <si>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</si>
  <si>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</si>
  <si>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</si>
  <si>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</si>
  <si>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</si>
  <si>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</si>
  <si>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</si>
  <si>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</si>
  <si>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</si>
  <si>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</si>
  <si>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</si>
  <si>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</si>
  <si>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</si>
  <si>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</si>
  <si>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</si>
  <si>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</si>
  <si>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</si>
  <si>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</si>
  <si>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</si>
  <si>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</si>
  <si>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</si>
  <si>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</si>
  <si>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</si>
  <si>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</si>
  <si>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</si>
  <si>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</si>
  <si>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</si>
  <si>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</si>
  <si>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</si>
  <si>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</si>
  <si>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</si>
  <si>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</si>
  <si>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</si>
  <si>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</si>
  <si>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</si>
  <si>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</si>
  <si>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</si>
  <si>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</si>
  <si>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</si>
  <si>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</si>
  <si>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</si>
  <si>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</si>
  <si>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</si>
  <si>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</si>
  <si>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</si>
  <si>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</si>
  <si>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</si>
  <si>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</si>
  <si>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</si>
  <si>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</si>
  <si>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</si>
  <si>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</si>
  <si>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</si>
  <si>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</si>
  <si>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</si>
  <si>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</si>
  <si>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</si>
  <si>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</si>
  <si>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</si>
  <si>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</si>
  <si>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</si>
  <si>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</si>
  <si>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</si>
  <si>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</si>
  <si>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</si>
  <si>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</si>
  <si>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</si>
  <si>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</si>
  <si>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</si>
  <si>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</si>
  <si>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</si>
  <si>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</si>
  <si>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</si>
  <si>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</si>
  <si>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</si>
  <si>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</si>
  <si>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</si>
  <si>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</si>
  <si>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</si>
  <si>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</si>
  <si>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</si>
  <si>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</si>
  <si>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</si>
  <si>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</si>
  <si>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</si>
  <si>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</si>
  <si>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</si>
  <si>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</si>
  <si>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</si>
  <si>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</si>
  <si>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</si>
  <si>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</si>
  <si>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</si>
  <si>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</si>
  <si>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</si>
  <si>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</si>
  <si>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</si>
  <si>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</si>
  <si>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</si>
  <si>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</si>
  <si>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</si>
  <si>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</si>
  <si>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</si>
  <si>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</si>
  <si>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</si>
  <si>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</si>
  <si>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</si>
  <si>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</si>
  <si>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</si>
  <si>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</si>
  <si>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</si>
  <si>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</si>
  <si>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</si>
  <si>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</si>
  <si>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</si>
  <si>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</si>
  <si>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</si>
  <si>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</si>
  <si>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</si>
  <si>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</si>
  <si>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</si>
  <si>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</si>
  <si>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</si>
  <si>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</si>
  <si>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</si>
  <si>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</si>
  <si>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</si>
  <si>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</si>
  <si>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</si>
  <si>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</si>
  <si>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</si>
  <si>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</si>
  <si>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</si>
  <si>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</si>
  <si>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</si>
  <si>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</si>
  <si>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</si>
  <si>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</si>
  <si>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</si>
  <si>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</si>
  <si>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</si>
  <si>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</si>
  <si>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</si>
  <si>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</si>
  <si>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</si>
  <si>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</si>
  <si>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</si>
  <si>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</si>
  <si>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</si>
  <si>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</si>
  <si>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</si>
  <si>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</si>
  <si>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</si>
  <si>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</si>
  <si>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</si>
  <si>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</si>
  <si>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</si>
  <si>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</si>
  <si>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</si>
  <si>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</si>
  <si>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</si>
  <si>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</si>
  <si>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</si>
  <si>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</si>
  <si>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</si>
  <si>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</si>
  <si>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</si>
  <si>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</si>
  <si>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</si>
  <si>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</si>
  <si>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</si>
  <si>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</si>
  <si>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</si>
  <si>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</si>
  <si>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</si>
  <si>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</si>
  <si>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</si>
  <si>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</si>
  <si>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</si>
  <si>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</si>
  <si>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</si>
  <si>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</si>
  <si>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</si>
  <si>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</si>
  <si>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</si>
  <si>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</si>
  <si>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</si>
  <si>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</si>
  <si>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</si>
  <si>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</si>
  <si>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</si>
  <si>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</si>
  <si>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</si>
  <si>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</si>
  <si>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</si>
  <si>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</si>
  <si>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</si>
  <si>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</si>
  <si>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</si>
  <si>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</si>
  <si>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</si>
  <si>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</si>
  <si>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</si>
  <si>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</si>
  <si>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</si>
  <si>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</si>
  <si>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</si>
  <si>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</si>
  <si>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</si>
  <si>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</si>
  <si>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</si>
  <si>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</si>
  <si>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</si>
  <si>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</si>
  <si>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</si>
  <si>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</si>
  <si>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</si>
  <si>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</si>
  <si>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</si>
  <si>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</si>
  <si>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</si>
  <si>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</si>
  <si>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</si>
  <si>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</si>
  <si>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</si>
  <si>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</si>
  <si>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</si>
  <si>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</si>
  <si>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</si>
  <si>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</si>
  <si>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</si>
  <si>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</si>
  <si>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</si>
  <si>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</si>
  <si>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</si>
  <si>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</si>
  <si>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</si>
  <si>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</si>
  <si>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</si>
  <si>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</si>
  <si>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</si>
  <si>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</si>
  <si>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</si>
  <si>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</si>
  <si>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</si>
  <si>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</si>
  <si>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</si>
  <si>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</si>
  <si>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</si>
  <si>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</si>
  <si>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</si>
  <si>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</si>
  <si>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</si>
  <si>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</si>
  <si>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</si>
  <si>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</si>
  <si>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</si>
  <si>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</si>
  <si>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</si>
  <si>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</si>
  <si>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</si>
  <si>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</si>
  <si>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</si>
  <si>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</si>
  <si>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</si>
  <si>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</si>
  <si>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</si>
  <si>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</si>
  <si>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</si>
  <si>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</si>
  <si>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</si>
  <si>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</si>
  <si>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</si>
  <si>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</si>
  <si>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</si>
  <si>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</si>
  <si>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</si>
  <si>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</si>
  <si>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</si>
  <si>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</si>
  <si>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</si>
  <si>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</si>
  <si>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</si>
  <si>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</si>
  <si>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</si>
  <si>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</si>
  <si>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</si>
  <si>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</si>
  <si>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</si>
  <si>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</si>
  <si>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</si>
  <si>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</si>
  <si>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</si>
  <si>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</si>
  <si>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</si>
  <si>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</si>
  <si>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</si>
  <si>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</si>
  <si>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</si>
  <si>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</si>
  <si>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</si>
  <si>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</si>
  <si>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</si>
  <si>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</si>
  <si>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</si>
  <si>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</si>
  <si>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</si>
  <si>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</si>
  <si>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</si>
  <si>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</si>
  <si>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</si>
  <si>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</si>
  <si>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</si>
  <si>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</si>
  <si>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</si>
  <si>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</si>
  <si>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</si>
  <si>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</si>
  <si>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</si>
  <si>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</si>
  <si>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</si>
  <si>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</si>
  <si>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</si>
  <si>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</si>
  <si>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</si>
  <si>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</si>
  <si>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</si>
  <si>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</si>
  <si>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</si>
  <si>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</si>
  <si>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</si>
  <si>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</si>
  <si>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</si>
  <si>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</si>
  <si>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</si>
  <si>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</si>
  <si>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</si>
  <si>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</si>
  <si>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</si>
  <si>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</si>
  <si>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</si>
  <si>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</si>
  <si>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</si>
  <si>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</si>
  <si>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</si>
  <si>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</si>
  <si>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</si>
  <si>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</si>
  <si>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</si>
  <si>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</si>
  <si>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</si>
  <si>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</si>
  <si>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</si>
  <si>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</si>
  <si>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</si>
  <si>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</si>
  <si>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</si>
  <si>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</si>
  <si>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</si>
  <si>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</si>
  <si>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</si>
  <si>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</si>
  <si>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</si>
  <si>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</si>
  <si>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</si>
  <si>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</si>
  <si>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</si>
  <si>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</si>
  <si>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</si>
  <si>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</si>
  <si>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</si>
  <si>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</si>
  <si>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</si>
  <si>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</si>
  <si>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</si>
  <si>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</si>
  <si>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</si>
  <si>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</si>
  <si>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</si>
  <si>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</si>
  <si>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</si>
  <si>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</si>
  <si>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</si>
  <si>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</si>
  <si>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</si>
  <si>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</si>
  <si>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</si>
  <si>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</si>
  <si>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</si>
  <si>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</si>
  <si>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</si>
  <si>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</si>
  <si>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</si>
  <si>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</si>
  <si>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</si>
  <si>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</si>
  <si>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</si>
  <si>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</si>
  <si>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</si>
  <si>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</si>
  <si>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</si>
  <si>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</si>
  <si>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</si>
  <si>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</si>
  <si>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</si>
  <si>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</si>
  <si>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</si>
  <si>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</si>
  <si>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</si>
  <si>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</si>
  <si>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</si>
  <si>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</si>
  <si>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</si>
  <si>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</si>
  <si>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</si>
  <si>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</si>
  <si>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</si>
  <si>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</si>
  <si>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</si>
  <si>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</si>
  <si>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</si>
  <si>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</si>
  <si>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</si>
  <si>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</si>
  <si>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</si>
  <si>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</si>
  <si>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</si>
  <si>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</si>
  <si>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</si>
  <si>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</si>
  <si>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</si>
  <si>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</si>
  <si>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</si>
  <si>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</si>
  <si>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</si>
  <si>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</si>
  <si>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</si>
  <si>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</si>
  <si>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</si>
  <si>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</si>
  <si>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</si>
  <si>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</si>
  <si>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</si>
  <si>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</si>
  <si>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</si>
  <si>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</si>
  <si>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</si>
  <si>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</si>
  <si>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</si>
  <si>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</si>
  <si>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</si>
  <si>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</si>
  <si>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</si>
  <si>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</si>
  <si>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</si>
  <si>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</si>
  <si>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</si>
  <si>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</si>
  <si>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</si>
  <si>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</si>
  <si>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</si>
  <si>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</si>
  <si>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</si>
  <si>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</si>
  <si>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</si>
  <si>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</si>
  <si>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</si>
  <si>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</si>
  <si>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</si>
  <si>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</si>
  <si>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</si>
  <si>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</si>
  <si>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</si>
  <si>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</si>
  <si>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</si>
  <si>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</si>
  <si>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</si>
  <si>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</si>
  <si>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</si>
  <si>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</si>
  <si>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</si>
  <si>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</si>
  <si>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</si>
  <si>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</si>
  <si>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</si>
  <si>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</si>
  <si>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</si>
  <si>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</si>
  <si>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</si>
  <si>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(ﾜ)</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</si>
  <si>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</si>
  <si>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</si>
  <si>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</si>
  <si>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</si>
  <si>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</si>
  <si>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</si>
  <si>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</si>
  <si>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</si>
  <si>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</si>
  <si>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</si>
  <si>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</si>
  <si>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</si>
  <si>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</si>
  <si>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</si>
  <si>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</si>
  <si>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</si>
  <si>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</si>
  <si>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</si>
  <si>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</si>
  <si>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</si>
  <si>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</si>
  <si>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</si>
  <si>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</si>
  <si>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</si>
  <si>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</si>
  <si>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</si>
  <si>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</si>
  <si>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</si>
  <si>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</si>
  <si>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</si>
  <si>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</si>
  <si>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</si>
  <si>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</si>
  <si>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</si>
  <si>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</si>
  <si>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</si>
  <si>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</si>
  <si>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</si>
  <si>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</si>
  <si>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</si>
  <si>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</si>
  <si>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</si>
  <si>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</si>
  <si>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</si>
  <si>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</si>
  <si>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</si>
  <si>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</si>
  <si>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</si>
  <si>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</si>
  <si>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</si>
  <si>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</si>
  <si>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</si>
  <si>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</si>
  <si>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</si>
  <si>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</si>
  <si>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</si>
  <si>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</si>
  <si>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</si>
  <si>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</si>
  <si>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</si>
  <si>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</si>
  <si>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</si>
  <si>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</si>
  <si>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</si>
  <si>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</si>
  <si>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</si>
  <si>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</si>
  <si>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</si>
  <si>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</si>
  <si>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</si>
  <si>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</si>
  <si>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</si>
  <si>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</si>
  <si>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</si>
  <si>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</si>
  <si>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</si>
  <si>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</si>
  <si>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</si>
  <si>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</si>
  <si>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</si>
  <si>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</si>
  <si>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</si>
  <si>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</si>
  <si>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</si>
  <si>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</si>
  <si>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</si>
  <si>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</si>
  <si>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</si>
  <si>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</si>
  <si>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</si>
  <si>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</si>
  <si>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</si>
  <si>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</si>
  <si>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</si>
  <si>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</si>
  <si>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</si>
  <si>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</si>
  <si>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</si>
  <si>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</si>
  <si>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</si>
  <si>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</si>
  <si>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</si>
  <si>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</si>
  <si>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</si>
  <si>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</si>
  <si>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</si>
  <si>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</si>
  <si>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</si>
  <si>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</si>
  <si>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</si>
  <si>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</si>
  <si>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</si>
  <si>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</si>
  <si>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</si>
  <si>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</si>
  <si>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</si>
  <si>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</si>
  <si>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</si>
  <si>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</si>
  <si>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</si>
  <si>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</si>
  <si>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</si>
  <si>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</si>
  <si>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</si>
  <si>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</si>
  <si>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</si>
  <si>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</si>
  <si>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</si>
  <si>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</si>
  <si>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</si>
  <si>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</si>
  <si>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</si>
  <si>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</si>
  <si>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</si>
  <si>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</si>
  <si>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</si>
  <si>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</si>
  <si>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</si>
  <si>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</si>
  <si>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</si>
  <si>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</si>
  <si>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</si>
  <si>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</si>
  <si>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</si>
  <si>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</si>
  <si>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</si>
  <si>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</si>
  <si>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</si>
  <si>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</si>
  <si>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</si>
  <si>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</si>
  <si>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</si>
  <si>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</si>
  <si>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</si>
  <si>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</si>
  <si>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</si>
  <si>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</si>
  <si>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</si>
  <si>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</si>
  <si>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</si>
  <si>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</si>
  <si>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</si>
  <si>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</si>
  <si>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</si>
  <si>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</si>
  <si>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</si>
  <si>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</si>
  <si>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</si>
  <si>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</si>
  <si>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</si>
  <si>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</si>
  <si>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</si>
  <si>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</si>
  <si>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</si>
  <si>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</si>
  <si>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</si>
  <si>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</si>
  <si>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</si>
  <si>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</si>
  <si>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</si>
  <si>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</si>
  <si>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(o)</t>
    <phoneticPr fontId="5"/>
  </si>
  <si>
    <t>(ｴ)</t>
    <phoneticPr fontId="3"/>
  </si>
  <si>
    <t>(ｱ)～(ｾ)</t>
    <phoneticPr fontId="5"/>
  </si>
  <si>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</si>
  <si>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</si>
  <si>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</si>
  <si>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</si>
  <si>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</si>
  <si>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</si>
  <si>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</si>
  <si>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</si>
  <si>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</si>
  <si>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</si>
  <si>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</si>
  <si>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</si>
  <si>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</si>
  <si>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</si>
  <si>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</si>
  <si>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</si>
  <si>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</si>
  <si>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</si>
  <si>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</si>
  <si>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</si>
  <si>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</si>
  <si>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</si>
  <si>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</si>
  <si>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</si>
  <si>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</si>
  <si>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</si>
  <si>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</si>
  <si>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</si>
  <si>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</si>
  <si>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</si>
  <si>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</si>
  <si>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</si>
  <si>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</si>
  <si>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</si>
  <si>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</si>
  <si>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</si>
  <si>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</si>
  <si>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</si>
  <si>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</si>
  <si>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</si>
  <si>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</si>
  <si>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</si>
  <si>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</si>
  <si>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</si>
  <si>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</si>
  <si>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</si>
  <si>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</si>
  <si>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</si>
  <si>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</si>
  <si>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</si>
  <si>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</si>
  <si>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</si>
  <si>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</si>
  <si>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</si>
  <si>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</si>
  <si>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</si>
  <si>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</si>
  <si>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</si>
  <si>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②</t>
    <phoneticPr fontId="5"/>
  </si>
  <si>
    <t>=</t>
    <phoneticPr fontId="5"/>
  </si>
  <si>
    <t>=</t>
    <phoneticPr fontId="5"/>
  </si>
  <si>
    <t>*</t>
    <phoneticPr fontId="5"/>
  </si>
  <si>
    <t>(ﾗ)</t>
    <phoneticPr fontId="3"/>
  </si>
  <si>
    <t>30年度</t>
    <rPh sb="2" eb="3">
      <t>ネン</t>
    </rPh>
    <rPh sb="3" eb="4">
      <t>ド</t>
    </rPh>
    <phoneticPr fontId="5"/>
  </si>
  <si>
    <t>(z)</t>
    <phoneticPr fontId="5"/>
  </si>
  <si>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</si>
  <si>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</si>
  <si>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</si>
  <si>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</si>
  <si>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</si>
  <si>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</si>
  <si>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</si>
  <si>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</si>
  <si>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</si>
  <si>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</si>
  <si>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</si>
  <si>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</si>
  <si>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</si>
  <si>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</si>
  <si>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</si>
  <si>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</si>
  <si>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</si>
  <si>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</si>
  <si>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</si>
  <si>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</si>
  <si>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</si>
  <si>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</si>
  <si>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</si>
  <si>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</si>
  <si>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</si>
  <si>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</si>
  <si>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</si>
  <si>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</si>
  <si>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</si>
  <si>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</si>
  <si>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</si>
  <si>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</si>
  <si>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</si>
  <si>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</si>
  <si>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</si>
  <si>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</si>
  <si>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</si>
  <si>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</si>
  <si>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</si>
  <si>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</si>
  <si>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</si>
  <si>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</si>
  <si>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</si>
  <si>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</si>
  <si>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</si>
  <si>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</si>
  <si>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</si>
  <si>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</si>
  <si>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</si>
  <si>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</si>
  <si>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</si>
  <si>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</si>
  <si>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</si>
  <si>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</si>
  <si>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</si>
  <si>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</si>
  <si>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</si>
  <si>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</si>
  <si>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</si>
  <si>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</si>
  <si>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</si>
  <si>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</si>
  <si>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</si>
  <si>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</si>
  <si>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</si>
  <si>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</si>
  <si>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</si>
  <si>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</si>
  <si>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</si>
  <si>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</si>
  <si>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</si>
  <si>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</si>
  <si>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</si>
  <si>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</si>
  <si>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</si>
  <si>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</si>
  <si>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</si>
  <si>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</si>
  <si>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</si>
  <si>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</si>
  <si>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</si>
  <si>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</si>
  <si>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t>
    <phoneticPr fontId="5"/>
  </si>
  <si>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</si>
  <si>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</si>
  <si>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</si>
  <si>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</si>
  <si>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</si>
  <si>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</si>
  <si>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</si>
  <si>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</si>
  <si>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</si>
  <si>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</si>
  <si>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</si>
  <si>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</si>
  <si>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</si>
  <si>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</si>
  <si>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</si>
  <si>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臨時財政対策債償還費　30年度同意等額</t>
    <phoneticPr fontId="3"/>
  </si>
  <si>
    <t>B3185</t>
  </si>
  <si>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</si>
  <si>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</si>
  <si>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</si>
  <si>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</si>
  <si>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</si>
  <si>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</si>
  <si>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</si>
  <si>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</si>
  <si>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</si>
  <si>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</si>
  <si>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</si>
  <si>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</si>
  <si>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</si>
  <si>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</si>
  <si>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</si>
  <si>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</si>
  <si>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</si>
  <si>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</si>
  <si>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</si>
  <si>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</si>
  <si>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</si>
  <si>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</si>
  <si>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</si>
  <si>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</si>
  <si>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</si>
  <si>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</si>
  <si>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</si>
  <si>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</si>
  <si>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</si>
  <si>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</si>
  <si>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</si>
  <si>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</si>
  <si>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</si>
  <si>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</si>
  <si>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</si>
  <si>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</si>
  <si>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</si>
  <si>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</si>
  <si>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</si>
  <si>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</si>
  <si>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</si>
  <si>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</si>
  <si>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</si>
  <si>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</si>
  <si>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</si>
  <si>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</si>
  <si>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</si>
  <si>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</si>
  <si>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</si>
  <si>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</si>
  <si>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</si>
  <si>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</si>
  <si>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</si>
  <si>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</si>
  <si>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</si>
  <si>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</si>
  <si>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</si>
  <si>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</si>
  <si>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</si>
  <si>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</si>
  <si>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</si>
  <si>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</si>
  <si>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</si>
  <si>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</si>
  <si>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</si>
  <si>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</si>
  <si>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</si>
  <si>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</si>
  <si>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</si>
  <si>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</si>
  <si>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</si>
  <si>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</si>
  <si>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</si>
  <si>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</si>
  <si>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</si>
  <si>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</si>
  <si>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</si>
  <si>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</si>
  <si>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</si>
  <si>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</si>
  <si>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</si>
  <si>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</si>
  <si>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</si>
  <si>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</si>
  <si>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</si>
  <si>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</si>
  <si>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</si>
  <si>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</si>
  <si>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</si>
  <si>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</si>
  <si>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</si>
  <si>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</si>
  <si>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</si>
  <si>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</si>
  <si>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</si>
  <si>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</si>
  <si>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</si>
  <si>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</si>
  <si>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</si>
  <si>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</si>
  <si>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</si>
  <si>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</si>
  <si>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</si>
  <si>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</si>
  <si>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</si>
  <si>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</si>
  <si>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</si>
  <si>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</si>
  <si>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</si>
  <si>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</si>
  <si>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</si>
  <si>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</si>
  <si>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</si>
  <si>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</si>
  <si>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</si>
  <si>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</si>
  <si>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</si>
  <si>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</si>
  <si>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</si>
  <si>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</si>
  <si>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</si>
  <si>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</si>
  <si>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</si>
  <si>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</si>
  <si>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</si>
  <si>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</si>
  <si>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</si>
  <si>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</si>
  <si>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</si>
  <si>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</si>
  <si>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</si>
  <si>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</si>
  <si>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</si>
  <si>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</si>
  <si>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</si>
  <si>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</si>
  <si>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</si>
  <si>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</si>
  <si>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</si>
  <si>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</si>
  <si>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</si>
  <si>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</si>
  <si>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</si>
  <si>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</si>
  <si>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</si>
  <si>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</si>
  <si>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</si>
  <si>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</si>
  <si>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</si>
  <si>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</si>
  <si>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B3804</t>
  </si>
  <si>
    <t>B3805</t>
  </si>
  <si>
    <t>B3806</t>
  </si>
  <si>
    <t>B3807</t>
  </si>
  <si>
    <t>B3808</t>
  </si>
  <si>
    <t>B3809</t>
  </si>
  <si>
    <t>B3812</t>
  </si>
  <si>
    <t>(ﾋ)</t>
    <phoneticPr fontId="14"/>
  </si>
  <si>
    <t>(ﾌ)</t>
    <phoneticPr fontId="14"/>
  </si>
  <si>
    <t>(ﾇ)</t>
    <phoneticPr fontId="5"/>
  </si>
  <si>
    <t>(ﾈ)</t>
    <phoneticPr fontId="5"/>
  </si>
  <si>
    <t>(ｱｱ)</t>
    <phoneticPr fontId="3"/>
  </si>
  <si>
    <t>(ｶ)</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</si>
  <si>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</si>
  <si>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</si>
  <si>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</si>
  <si>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</si>
  <si>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</si>
  <si>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</si>
  <si>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</si>
  <si>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</si>
  <si>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</si>
  <si>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</si>
  <si>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</si>
  <si>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</si>
  <si>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</si>
  <si>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</si>
  <si>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</si>
  <si>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</si>
  <si>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</si>
  <si>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</si>
  <si>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</si>
  <si>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</si>
  <si>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</si>
  <si>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</si>
  <si>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</si>
  <si>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</si>
  <si>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</si>
  <si>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</si>
  <si>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</si>
  <si>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</si>
  <si>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</si>
  <si>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</si>
  <si>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</si>
  <si>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</si>
  <si>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</si>
  <si>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</si>
  <si>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</si>
  <si>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</si>
  <si>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</si>
  <si>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</si>
  <si>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</si>
  <si>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</si>
  <si>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</si>
  <si>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</si>
  <si>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</si>
  <si>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</si>
  <si>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</si>
  <si>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</si>
  <si>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</si>
  <si>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</si>
  <si>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</si>
  <si>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</si>
  <si>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</si>
  <si>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</si>
  <si>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</si>
  <si>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</si>
  <si>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</si>
  <si>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</si>
  <si>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</si>
  <si>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</si>
  <si>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</si>
  <si>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</si>
  <si>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</si>
  <si>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</si>
  <si>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</si>
  <si>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</si>
  <si>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</si>
  <si>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</si>
  <si>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</si>
  <si>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</si>
  <si>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</si>
  <si>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</si>
  <si>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</si>
  <si>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</si>
  <si>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</si>
  <si>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</si>
  <si>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</si>
  <si>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</si>
  <si>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</si>
  <si>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</si>
  <si>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</si>
  <si>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</si>
  <si>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</si>
  <si>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</si>
  <si>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</si>
  <si>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</si>
  <si>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</si>
  <si>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</si>
  <si>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</si>
  <si>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</si>
  <si>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</si>
  <si>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</si>
  <si>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</si>
  <si>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</si>
  <si>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</si>
  <si>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</si>
  <si>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</si>
  <si>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</si>
  <si>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</si>
  <si>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</si>
  <si>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</si>
  <si>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</si>
  <si>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</si>
  <si>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</si>
  <si>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</si>
  <si>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</si>
  <si>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</si>
  <si>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</si>
  <si>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</si>
  <si>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</si>
  <si>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</si>
  <si>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</si>
  <si>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</si>
  <si>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</si>
  <si>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</si>
  <si>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</si>
  <si>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</si>
  <si>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</si>
  <si>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</si>
  <si>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</si>
  <si>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</si>
  <si>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</si>
  <si>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</si>
  <si>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</si>
  <si>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</si>
  <si>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</si>
  <si>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</si>
  <si>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</si>
  <si>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</si>
  <si>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</si>
  <si>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</si>
  <si>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</si>
  <si>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</si>
  <si>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</si>
  <si>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</si>
  <si>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</si>
  <si>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</si>
  <si>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</si>
  <si>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</si>
  <si>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</si>
  <si>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</si>
  <si>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</si>
  <si>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</si>
  <si>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</si>
  <si>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</si>
  <si>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</si>
  <si>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</si>
  <si>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</si>
  <si>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</si>
  <si>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</si>
  <si>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</si>
  <si>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</si>
  <si>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</si>
  <si>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</si>
  <si>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</si>
  <si>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</si>
  <si>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</si>
  <si>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</si>
  <si>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</si>
  <si>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</si>
  <si>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</si>
  <si>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</si>
  <si>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</si>
  <si>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</si>
  <si>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</si>
  <si>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</si>
  <si>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</si>
  <si>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</si>
  <si>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</si>
  <si>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</si>
  <si>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</si>
  <si>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</si>
  <si>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</si>
  <si>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</si>
  <si>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</si>
  <si>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②</t>
    <phoneticPr fontId="5"/>
  </si>
  <si>
    <t>①</t>
    <phoneticPr fontId="5"/>
  </si>
  <si>
    <t>(AD)</t>
    <phoneticPr fontId="5"/>
  </si>
  <si>
    <t>(AE)</t>
    <phoneticPr fontId="5"/>
  </si>
  <si>
    <t>*</t>
    <phoneticPr fontId="5"/>
  </si>
  <si>
    <t>②</t>
    <phoneticPr fontId="5"/>
  </si>
  <si>
    <t>*</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</si>
  <si>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</si>
  <si>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</si>
  <si>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</si>
  <si>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</si>
  <si>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</si>
  <si>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</si>
  <si>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</si>
  <si>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</si>
  <si>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</si>
  <si>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</si>
  <si>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</si>
  <si>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</si>
  <si>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</si>
  <si>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</si>
  <si>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</si>
  <si>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</si>
  <si>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</si>
  <si>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(ｦ)</t>
    <phoneticPr fontId="3"/>
  </si>
  <si>
    <t>(ﾝ)</t>
    <phoneticPr fontId="3"/>
  </si>
  <si>
    <t>(ﾔ)</t>
    <phoneticPr fontId="3"/>
  </si>
  <si>
    <t>*</t>
    <phoneticPr fontId="5"/>
  </si>
  <si>
    <t>(j)</t>
    <phoneticPr fontId="5"/>
  </si>
  <si>
    <t>*</t>
    <phoneticPr fontId="5"/>
  </si>
  <si>
    <t>(ｱｽ)</t>
    <phoneticPr fontId="5"/>
  </si>
  <si>
    <t>(ｱｿ)</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</si>
  <si>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</si>
  <si>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</si>
  <si>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</si>
  <si>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</si>
  <si>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</si>
  <si>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</si>
  <si>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</si>
  <si>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</si>
  <si>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</si>
  <si>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</si>
  <si>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</si>
  <si>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</si>
  <si>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</si>
  <si>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</si>
  <si>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</si>
  <si>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</si>
  <si>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</si>
  <si>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</si>
  <si>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</si>
  <si>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</si>
  <si>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</si>
  <si>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</si>
  <si>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</si>
  <si>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</si>
  <si>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</si>
  <si>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</si>
  <si>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</si>
  <si>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</si>
  <si>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</si>
  <si>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</si>
  <si>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</si>
  <si>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</si>
  <si>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</si>
  <si>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</si>
  <si>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</si>
  <si>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</si>
  <si>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</si>
  <si>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</si>
  <si>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</si>
  <si>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</si>
  <si>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</si>
  <si>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</si>
  <si>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</si>
  <si>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</si>
  <si>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</si>
  <si>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</si>
  <si>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</si>
  <si>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</si>
  <si>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</si>
  <si>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</si>
  <si>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</si>
  <si>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</si>
  <si>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</si>
  <si>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</si>
  <si>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</si>
  <si>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</si>
  <si>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</si>
  <si>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</si>
  <si>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</si>
  <si>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</si>
  <si>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</si>
  <si>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</si>
  <si>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</si>
  <si>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</si>
  <si>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</si>
  <si>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</si>
  <si>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</si>
  <si>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</si>
  <si>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</si>
  <si>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</si>
  <si>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</si>
  <si>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</si>
  <si>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</si>
  <si>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</si>
  <si>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</si>
  <si>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</si>
  <si>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</si>
  <si>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</si>
  <si>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</si>
  <si>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</si>
  <si>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</si>
  <si>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</si>
  <si>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</si>
  <si>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</si>
  <si>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</si>
  <si>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</si>
  <si>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</si>
  <si>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</si>
  <si>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</si>
  <si>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</si>
  <si>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</si>
  <si>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</si>
  <si>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</si>
  <si>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</si>
  <si>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</si>
  <si>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</si>
  <si>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</si>
  <si>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</si>
  <si>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</si>
  <si>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</si>
  <si>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</si>
  <si>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</si>
  <si>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</si>
  <si>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</si>
  <si>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</si>
  <si>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</si>
  <si>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</si>
  <si>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</si>
  <si>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</si>
  <si>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</si>
  <si>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</si>
  <si>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</si>
  <si>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</si>
  <si>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</si>
  <si>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</si>
  <si>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</si>
  <si>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</si>
  <si>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</si>
  <si>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</si>
  <si>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</si>
  <si>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</si>
  <si>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</si>
  <si>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</si>
  <si>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</si>
  <si>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</si>
  <si>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</si>
  <si>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</si>
  <si>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</si>
  <si>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</si>
  <si>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</si>
  <si>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</si>
  <si>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</si>
  <si>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</si>
  <si>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</si>
  <si>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</si>
  <si>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</si>
  <si>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</si>
  <si>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</si>
  <si>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</si>
  <si>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</si>
  <si>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</si>
  <si>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</si>
  <si>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</si>
  <si>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</si>
  <si>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</si>
  <si>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</si>
  <si>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</si>
  <si>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</si>
  <si>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</si>
  <si>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</si>
  <si>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</si>
  <si>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</si>
  <si>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</si>
  <si>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</si>
  <si>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</si>
  <si>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</si>
  <si>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</si>
  <si>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</si>
  <si>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</si>
  <si>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</si>
  <si>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</si>
  <si>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</si>
  <si>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</si>
  <si>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</si>
  <si>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</si>
  <si>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</si>
  <si>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</si>
  <si>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</si>
  <si>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</si>
  <si>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</si>
  <si>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</si>
  <si>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</si>
  <si>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</si>
  <si>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</si>
  <si>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</si>
  <si>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</si>
  <si>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</si>
  <si>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</si>
  <si>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</si>
  <si>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</si>
  <si>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</si>
  <si>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</si>
  <si>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</si>
  <si>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</si>
  <si>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</si>
  <si>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</si>
  <si>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</si>
  <si>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</si>
  <si>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</si>
  <si>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</si>
  <si>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</si>
  <si>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</si>
  <si>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</si>
  <si>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R2年度</t>
    <rPh sb="2" eb="4">
      <t>ネンド</t>
    </rPh>
    <phoneticPr fontId="5"/>
  </si>
  <si>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</si>
  <si>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</si>
  <si>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</si>
  <si>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</si>
  <si>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</si>
  <si>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</si>
  <si>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</si>
  <si>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</si>
  <si>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</si>
  <si>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</si>
  <si>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</si>
  <si>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</si>
  <si>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</si>
  <si>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</si>
  <si>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</si>
  <si>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</si>
  <si>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</si>
  <si>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</si>
  <si>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</si>
  <si>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</si>
  <si>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</si>
  <si>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</si>
  <si>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</si>
  <si>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</si>
  <si>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</si>
  <si>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</si>
  <si>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</si>
  <si>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</si>
  <si>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</si>
  <si>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</si>
  <si>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</si>
  <si>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</si>
  <si>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</si>
  <si>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</si>
  <si>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</si>
  <si>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</si>
  <si>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</si>
  <si>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</si>
  <si>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</si>
  <si>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</si>
  <si>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</si>
  <si>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</si>
  <si>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</si>
  <si>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</si>
  <si>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</si>
  <si>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</si>
  <si>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</si>
  <si>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</si>
  <si>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</si>
  <si>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</si>
  <si>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</si>
  <si>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</si>
  <si>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</si>
  <si>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</si>
  <si>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</si>
  <si>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</si>
  <si>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</si>
  <si>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</si>
  <si>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</si>
  <si>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</si>
  <si>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</si>
  <si>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</si>
  <si>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</si>
  <si>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</si>
  <si>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</si>
  <si>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</si>
  <si>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</si>
  <si>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</si>
  <si>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</si>
  <si>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</si>
  <si>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</si>
  <si>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</si>
  <si>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</si>
  <si>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</si>
  <si>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</si>
  <si>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</si>
  <si>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</si>
  <si>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</si>
  <si>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</si>
  <si>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</si>
  <si>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</si>
  <si>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</si>
  <si>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</si>
  <si>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</si>
  <si>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</si>
  <si>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</si>
  <si>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</si>
  <si>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</si>
  <si>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</si>
  <si>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</si>
  <si>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</si>
  <si>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</si>
  <si>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</si>
  <si>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</si>
  <si>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</si>
  <si>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(ｱｲ)</t>
    <phoneticPr fontId="3"/>
  </si>
  <si>
    <t>(ｱｳ)</t>
    <phoneticPr fontId="3"/>
  </si>
  <si>
    <t>(ｱｴ)</t>
    <phoneticPr fontId="3"/>
  </si>
  <si>
    <t>②</t>
    <phoneticPr fontId="3"/>
  </si>
  <si>
    <t>③</t>
    <phoneticPr fontId="3"/>
  </si>
  <si>
    <t>公共</t>
    <rPh sb="0" eb="2">
      <t>コウキョウ</t>
    </rPh>
    <phoneticPr fontId="3"/>
  </si>
  <si>
    <t>特定</t>
    <rPh sb="0" eb="2">
      <t>トクテイ</t>
    </rPh>
    <phoneticPr fontId="3"/>
  </si>
  <si>
    <t>公共・合</t>
    <rPh sb="0" eb="2">
      <t>コウキョウ</t>
    </rPh>
    <rPh sb="3" eb="4">
      <t>ゴウ</t>
    </rPh>
    <phoneticPr fontId="3"/>
  </si>
  <si>
    <t>公共・分</t>
    <rPh sb="0" eb="2">
      <t>コウキョウ</t>
    </rPh>
    <rPh sb="3" eb="4">
      <t>ブン</t>
    </rPh>
    <phoneticPr fontId="3"/>
  </si>
  <si>
    <t>特定・合分</t>
    <rPh sb="0" eb="2">
      <t>トクテイ</t>
    </rPh>
    <rPh sb="3" eb="4">
      <t>ゴウ</t>
    </rPh>
    <rPh sb="4" eb="5">
      <t>ブン</t>
    </rPh>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</si>
  <si>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</si>
  <si>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</si>
  <si>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</si>
  <si>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</si>
  <si>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</si>
  <si>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</si>
  <si>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</si>
  <si>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</si>
  <si>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</si>
  <si>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</si>
  <si>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</si>
  <si>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</si>
  <si>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</si>
  <si>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</si>
  <si>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</si>
  <si>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</si>
  <si>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</si>
  <si>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</si>
  <si>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</si>
  <si>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</si>
  <si>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</si>
  <si>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</si>
  <si>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</si>
  <si>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</si>
  <si>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</si>
  <si>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</si>
  <si>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</si>
  <si>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</si>
  <si>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</si>
  <si>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</si>
  <si>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</si>
  <si>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</si>
  <si>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</si>
  <si>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</si>
  <si>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</si>
  <si>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</si>
  <si>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</si>
  <si>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</si>
  <si>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</si>
  <si>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</si>
  <si>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</si>
  <si>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</si>
  <si>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</si>
  <si>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</si>
  <si>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</si>
  <si>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</si>
  <si>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</si>
  <si>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</si>
  <si>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</si>
  <si>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</si>
  <si>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</si>
  <si>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</si>
  <si>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</si>
  <si>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</si>
  <si>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</si>
  <si>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</si>
  <si>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</si>
  <si>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</si>
  <si>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</si>
  <si>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</si>
  <si>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</si>
  <si>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</si>
  <si>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</si>
  <si>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</si>
  <si>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</si>
  <si>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</si>
  <si>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</si>
  <si>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</si>
  <si>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</si>
  <si>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</si>
  <si>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</si>
  <si>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</si>
  <si>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</si>
  <si>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</si>
  <si>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</si>
  <si>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</si>
  <si>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</si>
  <si>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</si>
  <si>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</si>
  <si>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</si>
  <si>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</si>
  <si>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</si>
  <si>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</si>
  <si>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</si>
  <si>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</si>
  <si>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</si>
  <si>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</si>
  <si>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</si>
  <si>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</si>
  <si>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</si>
  <si>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</si>
  <si>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</si>
  <si>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</si>
  <si>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</si>
  <si>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</si>
  <si>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</si>
  <si>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</si>
  <si>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</si>
  <si>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</si>
  <si>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</si>
  <si>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</si>
  <si>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</si>
  <si>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</si>
  <si>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</si>
  <si>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</si>
  <si>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</si>
  <si>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</si>
  <si>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</si>
  <si>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</si>
  <si>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</si>
  <si>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</si>
  <si>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</si>
  <si>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</si>
  <si>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</si>
  <si>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(ｱ)～(ﾒ)</t>
    <phoneticPr fontId="5"/>
  </si>
  <si>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</si>
  <si>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</si>
  <si>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</si>
  <si>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</si>
  <si>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</si>
  <si>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</si>
  <si>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</si>
  <si>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</si>
  <si>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</si>
  <si>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</si>
  <si>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</si>
  <si>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</si>
  <si>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</si>
  <si>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</si>
  <si>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</si>
  <si>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</si>
  <si>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</si>
  <si>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</si>
  <si>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</si>
  <si>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</si>
  <si>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</si>
  <si>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</si>
  <si>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(ｱ)～(ｹ)</t>
    <phoneticPr fontId="5"/>
  </si>
  <si>
    <t>21年度算入</t>
    <rPh sb="2" eb="4">
      <t>ネンド</t>
    </rPh>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</si>
  <si>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</si>
  <si>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</si>
  <si>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</si>
  <si>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</si>
  <si>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</si>
  <si>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</si>
  <si>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</si>
  <si>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</si>
  <si>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</si>
  <si>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</si>
  <si>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</si>
  <si>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</si>
  <si>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附表３のβ</t>
    <rPh sb="0" eb="2">
      <t>フヒョウ</t>
    </rPh>
    <phoneticPr fontId="5"/>
  </si>
  <si>
    <t>熊本地震に係る歳入欠かん債においては、財政力係数に算入率を乗じた結果（小数点第３位未満四捨五入）が0.75を下回る場合は、財政力係数に1.000、算入率に0.75を手入力する。</t>
    <phoneticPr fontId="3"/>
  </si>
  <si>
    <t>災害対策債のうち、平成28年熊本地震、平成30年７月豪雨、令和元年台風第15号、令和元年第19号及び令和２年７月豪雨による災害に係る災害廃棄物処理対策、平成28年熊本地震及び平成30年７月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phoneticPr fontId="2"/>
  </si>
  <si>
    <t>R2基準財政収入額</t>
    <rPh sb="2" eb="4">
      <t>キジュン</t>
    </rPh>
    <rPh sb="4" eb="6">
      <t>ザイセイ</t>
    </rPh>
    <rPh sb="6" eb="9">
      <t>シュウニュウガク</t>
    </rPh>
    <phoneticPr fontId="3"/>
  </si>
  <si>
    <t>R2基準財政需要額</t>
    <rPh sb="2" eb="4">
      <t>キジュン</t>
    </rPh>
    <rPh sb="4" eb="6">
      <t>ザイセイ</t>
    </rPh>
    <rPh sb="6" eb="9">
      <t>ジュヨウガク</t>
    </rPh>
    <phoneticPr fontId="3"/>
  </si>
  <si>
    <t>(ｳ)欄の額</t>
    <rPh sb="3" eb="4">
      <t>ラン</t>
    </rPh>
    <rPh sb="5" eb="6">
      <t>ガク</t>
    </rPh>
    <phoneticPr fontId="5"/>
  </si>
  <si>
    <t>緊急浚渫推進事業債</t>
    <rPh sb="0" eb="9">
      <t>キンキュウシュンセツスイシンジギョウサイ</t>
    </rPh>
    <phoneticPr fontId="5"/>
  </si>
  <si>
    <t>(a)～(h)</t>
    <phoneticPr fontId="5"/>
  </si>
  <si>
    <t>R２年度</t>
    <rPh sb="2" eb="4">
      <t>ネンド</t>
    </rPh>
    <phoneticPr fontId="5"/>
  </si>
  <si>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</si>
  <si>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</si>
  <si>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</si>
  <si>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</si>
  <si>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</si>
  <si>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</si>
  <si>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</si>
  <si>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</si>
  <si>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</si>
  <si>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</si>
  <si>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</si>
  <si>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</si>
  <si>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</si>
  <si>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</si>
  <si>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</si>
  <si>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(ｱ)～(ﾊ)</t>
    <phoneticPr fontId="5"/>
  </si>
  <si>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</si>
  <si>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</si>
  <si>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</si>
  <si>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</si>
  <si>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</si>
  <si>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</si>
  <si>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</si>
  <si>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</si>
  <si>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</si>
  <si>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</si>
  <si>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</si>
  <si>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</si>
  <si>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</si>
  <si>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</si>
  <si>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</si>
  <si>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</si>
  <si>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</si>
  <si>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</si>
  <si>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</si>
  <si>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</si>
  <si>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B4733</t>
  </si>
  <si>
    <t>B4734</t>
  </si>
  <si>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</si>
  <si>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</si>
  <si>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</si>
  <si>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</si>
  <si>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</si>
  <si>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</si>
  <si>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</si>
  <si>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</si>
  <si>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</si>
  <si>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</si>
  <si>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</si>
  <si>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</si>
  <si>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</si>
  <si>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</si>
  <si>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</si>
  <si>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</si>
  <si>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</si>
  <si>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</si>
  <si>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</si>
  <si>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</si>
  <si>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</si>
  <si>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</si>
  <si>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</si>
  <si>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</si>
  <si>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</si>
  <si>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</si>
  <si>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</si>
  <si>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</si>
  <si>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</si>
  <si>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</si>
  <si>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</si>
  <si>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</si>
  <si>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</si>
  <si>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</si>
  <si>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</si>
  <si>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</si>
  <si>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</si>
  <si>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</si>
  <si>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</si>
  <si>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</si>
  <si>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</si>
  <si>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</si>
  <si>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</si>
  <si>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</si>
  <si>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</si>
  <si>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</si>
  <si>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</si>
  <si>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</si>
  <si>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</si>
  <si>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</si>
  <si>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</si>
  <si>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</si>
  <si>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</si>
  <si>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</si>
  <si>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</si>
  <si>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</si>
  <si>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</si>
  <si>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</si>
  <si>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</si>
  <si>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</si>
  <si>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</si>
  <si>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</si>
  <si>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</si>
  <si>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</si>
  <si>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</si>
  <si>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</si>
  <si>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</si>
  <si>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</si>
  <si>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</si>
  <si>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</si>
  <si>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</si>
  <si>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</si>
  <si>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</si>
  <si>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</si>
  <si>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</si>
  <si>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</si>
  <si>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</si>
  <si>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</si>
  <si>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</si>
  <si>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</si>
  <si>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</si>
  <si>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</si>
  <si>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</si>
  <si>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</si>
  <si>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</si>
  <si>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</si>
  <si>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</si>
  <si>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</si>
  <si>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</si>
  <si>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</si>
  <si>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</si>
  <si>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</si>
  <si>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</si>
  <si>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</si>
  <si>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</si>
  <si>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</si>
  <si>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</si>
  <si>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</si>
  <si>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</si>
  <si>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</si>
  <si>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</si>
  <si>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</si>
  <si>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</si>
  <si>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</si>
  <si>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</si>
  <si>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</si>
  <si>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</si>
  <si>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</si>
  <si>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</si>
  <si>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</si>
  <si>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</si>
  <si>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</si>
  <si>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</si>
  <si>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</si>
  <si>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</si>
  <si>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</si>
  <si>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</si>
  <si>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</si>
  <si>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</si>
  <si>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</si>
  <si>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</si>
  <si>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</si>
  <si>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</si>
  <si>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</si>
  <si>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</si>
  <si>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</si>
  <si>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</si>
  <si>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</si>
  <si>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</si>
  <si>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</si>
  <si>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</si>
  <si>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</si>
  <si>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</si>
  <si>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</si>
  <si>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</si>
  <si>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</si>
  <si>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</si>
  <si>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</si>
  <si>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</si>
  <si>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</si>
  <si>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</si>
  <si>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</si>
  <si>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</si>
  <si>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</si>
  <si>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</si>
  <si>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</si>
  <si>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</si>
  <si>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</si>
  <si>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</si>
  <si>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</si>
  <si>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</si>
  <si>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</si>
  <si>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</si>
  <si>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</si>
  <si>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</si>
  <si>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</si>
  <si>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</si>
  <si>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</si>
  <si>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</si>
  <si>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</si>
  <si>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</si>
  <si>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</si>
  <si>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</si>
  <si>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</si>
  <si>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</si>
  <si>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</si>
  <si>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</si>
  <si>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</si>
  <si>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</si>
  <si>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</si>
  <si>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</si>
  <si>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</si>
  <si>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</si>
  <si>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</si>
  <si>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</si>
  <si>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</si>
  <si>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</si>
  <si>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</si>
  <si>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</si>
  <si>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</si>
  <si>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</si>
  <si>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</si>
  <si>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</si>
  <si>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</si>
  <si>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</si>
  <si>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</si>
  <si>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</si>
  <si>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</si>
  <si>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</si>
  <si>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</si>
  <si>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</si>
  <si>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</si>
  <si>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</si>
  <si>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</si>
  <si>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</si>
  <si>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</si>
  <si>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</si>
  <si>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</si>
  <si>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</si>
  <si>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</si>
  <si>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</si>
  <si>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</si>
  <si>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</si>
  <si>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</si>
  <si>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</si>
  <si>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</si>
  <si>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</si>
  <si>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</si>
  <si>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</si>
  <si>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</si>
  <si>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</si>
  <si>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</si>
  <si>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</si>
  <si>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</si>
  <si>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高等学校に係る学校教育施設等整備事業債（情報通信ネットワーク分）　R2同意等額</t>
    <rPh sb="0" eb="2">
      <t>コウトウ</t>
    </rPh>
    <rPh sb="2" eb="4">
      <t>ガッコウ</t>
    </rPh>
    <phoneticPr fontId="3"/>
  </si>
  <si>
    <t>(ｱ)～(ｻ)</t>
    <phoneticPr fontId="5"/>
  </si>
  <si>
    <t>(a)+(b)+(c)</t>
    <phoneticPr fontId="5"/>
  </si>
  <si>
    <t>R元年度</t>
    <rPh sb="1" eb="4">
      <t>ガンネンド</t>
    </rPh>
    <phoneticPr fontId="10"/>
  </si>
  <si>
    <t>R2年度</t>
    <rPh sb="2" eb="4">
      <t>ネンド</t>
    </rPh>
    <phoneticPr fontId="10"/>
  </si>
  <si>
    <t>R元年度</t>
    <rPh sb="2" eb="4">
      <t>ネンド</t>
    </rPh>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</si>
  <si>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</si>
  <si>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</si>
  <si>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r>
      <rPr>
        <sz val="11"/>
        <color theme="1"/>
        <rFont val="ＭＳ Ｐゴシック"/>
        <family val="3"/>
        <charset val="128"/>
      </rPr>
      <t>②</t>
    </r>
    <r>
      <rPr>
        <sz val="11"/>
        <color theme="1"/>
        <rFont val="ＭＳ 明朝"/>
        <family val="1"/>
        <charset val="128"/>
      </rPr>
      <t>　歳入欠かん債同意等額</t>
    </r>
    <rPh sb="2" eb="4">
      <t>サイニュウ</t>
    </rPh>
    <rPh sb="4" eb="5">
      <t>ケツ</t>
    </rPh>
    <rPh sb="7" eb="8">
      <t>サイ</t>
    </rPh>
    <rPh sb="8" eb="10">
      <t>ドウイ</t>
    </rPh>
    <rPh sb="10" eb="12">
      <t>トウガク</t>
    </rPh>
    <phoneticPr fontId="3"/>
  </si>
  <si>
    <r>
      <rPr>
        <sz val="11"/>
        <color theme="1"/>
        <rFont val="ＭＳ Ｐゴシック"/>
        <family val="3"/>
        <charset val="128"/>
      </rPr>
      <t>①　②</t>
    </r>
    <r>
      <rPr>
        <sz val="11"/>
        <color theme="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</si>
  <si>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color theme="1"/>
        <rFont val="ＭＳ Ｐゴシック"/>
        <family val="3"/>
        <charset val="128"/>
      </rPr>
      <t>⑧</t>
    </r>
    <r>
      <rPr>
        <sz val="11"/>
        <color theme="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</si>
  <si>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譲与税計(R元までは地方法人特別譲与税を除く)</t>
    <rPh sb="0" eb="3">
      <t>ジョウヨゼイ</t>
    </rPh>
    <rPh sb="3" eb="4">
      <t>ケイ</t>
    </rPh>
    <phoneticPr fontId="3"/>
  </si>
  <si>
    <t>ｲ</t>
    <phoneticPr fontId="3"/>
  </si>
  <si>
    <t>ｳ</t>
    <phoneticPr fontId="3"/>
  </si>
  <si>
    <t>ｴ</t>
    <phoneticPr fontId="3"/>
  </si>
  <si>
    <t>R3年度</t>
    <rPh sb="2" eb="4">
      <t>ネンド</t>
    </rPh>
    <phoneticPr fontId="5"/>
  </si>
  <si>
    <t>市場公募都市</t>
  </si>
  <si>
    <t>その他の市町村</t>
  </si>
  <si>
    <t>（補助・障害）分</t>
    <rPh sb="1" eb="3">
      <t>ホジョ</t>
    </rPh>
    <rPh sb="4" eb="6">
      <t>ショウガイ</t>
    </rPh>
    <rPh sb="7" eb="8">
      <t>ブン</t>
    </rPh>
    <phoneticPr fontId="3"/>
  </si>
  <si>
    <t>（補助・障害以外）分</t>
    <rPh sb="1" eb="3">
      <t>ホジョ</t>
    </rPh>
    <rPh sb="4" eb="6">
      <t>ショウガイ</t>
    </rPh>
    <rPh sb="6" eb="8">
      <t>イガイ</t>
    </rPh>
    <rPh sb="9" eb="10">
      <t>ブン</t>
    </rPh>
    <phoneticPr fontId="3"/>
  </si>
  <si>
    <t>(ｳﾓ)</t>
  </si>
  <si>
    <t>(ｳﾔ)</t>
  </si>
  <si>
    <t>(ｳﾕ)</t>
  </si>
  <si>
    <t>(ﾏ)</t>
    <phoneticPr fontId="14"/>
  </si>
  <si>
    <t>(ﾐ)</t>
    <phoneticPr fontId="14"/>
  </si>
  <si>
    <t>施設整備事業債（一般財源化分）</t>
    <rPh sb="0" eb="2">
      <t>シセツ</t>
    </rPh>
    <rPh sb="2" eb="4">
      <t>セイビ</t>
    </rPh>
    <rPh sb="4" eb="7">
      <t>ジギョウサイ</t>
    </rPh>
    <rPh sb="8" eb="10">
      <t>イッパン</t>
    </rPh>
    <rPh sb="10" eb="14">
      <t>ザイゲンカブン</t>
    </rPh>
    <phoneticPr fontId="5"/>
  </si>
  <si>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</si>
  <si>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</si>
  <si>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</si>
  <si>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</si>
  <si>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R3同意等額</t>
    <rPh sb="27" eb="29">
      <t>ホキョウ</t>
    </rPh>
    <rPh sb="29" eb="31">
      <t>ジギョウ</t>
    </rPh>
    <rPh sb="32" eb="34">
      <t>ホジョ</t>
    </rPh>
    <rPh sb="40" eb="42">
      <t>ドウイ</t>
    </rPh>
    <phoneticPr fontId="5"/>
  </si>
  <si>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</si>
  <si>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</si>
  <si>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</si>
  <si>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(ﾏ)</t>
    <phoneticPr fontId="3"/>
  </si>
  <si>
    <t>(ﾐ)</t>
    <phoneticPr fontId="3"/>
  </si>
  <si>
    <t>R３年度</t>
    <rPh sb="2" eb="4">
      <t>ネンド</t>
    </rPh>
    <rPh sb="3" eb="4">
      <t>ド</t>
    </rPh>
    <phoneticPr fontId="5"/>
  </si>
  <si>
    <t>施設整備事業（一般財源化分）消防防災設備整備費補助金　R３年度同意等額</t>
    <phoneticPr fontId="3"/>
  </si>
  <si>
    <t>補正予算債償還費　（11年度以降同意等債に係るもの）　（60.0%分）　R3年度同意等額　※政府</t>
    <rPh sb="33" eb="34">
      <t>ブン</t>
    </rPh>
    <rPh sb="46" eb="48">
      <t>セイフ</t>
    </rPh>
    <phoneticPr fontId="3"/>
  </si>
  <si>
    <t>補正予算債償還費　（11年度以降同意等債に係るもの）　（50.0%分）　R3年度同意等額　※政府</t>
    <rPh sb="33" eb="34">
      <t>ブン</t>
    </rPh>
    <rPh sb="46" eb="48">
      <t>セイフ</t>
    </rPh>
    <phoneticPr fontId="3"/>
  </si>
  <si>
    <t>補正予算債償還費　（11年度以降同意等債に係るもの）　（60.0%分）　R3年度同意等額　※民間</t>
    <rPh sb="33" eb="34">
      <t>ブン</t>
    </rPh>
    <rPh sb="46" eb="48">
      <t>ミンカン</t>
    </rPh>
    <phoneticPr fontId="3"/>
  </si>
  <si>
    <t>補正予算債償還費　（11年度以降同意等債に係るもの）　（50.0%分）　R3年度同意等額　※民間</t>
    <rPh sb="33" eb="34">
      <t>ブン</t>
    </rPh>
    <rPh sb="46" eb="48">
      <t>ミンカン</t>
    </rPh>
    <phoneticPr fontId="3"/>
  </si>
  <si>
    <t>R3年度</t>
    <rPh sb="2" eb="4">
      <t>ネンド</t>
    </rPh>
    <phoneticPr fontId="10"/>
  </si>
  <si>
    <t>(ﾏ)</t>
    <phoneticPr fontId="3"/>
  </si>
  <si>
    <t>(ﾐ)</t>
    <phoneticPr fontId="10"/>
  </si>
  <si>
    <t>(ｳ)</t>
    <phoneticPr fontId="3"/>
  </si>
  <si>
    <t>(ｴ)</t>
    <phoneticPr fontId="10"/>
  </si>
  <si>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</si>
  <si>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</si>
  <si>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</si>
  <si>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</si>
  <si>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(ｴ)</t>
    <phoneticPr fontId="3"/>
  </si>
  <si>
    <t>民間・拡充分
(100.0%)</t>
    <rPh sb="0" eb="2">
      <t>ミンカン</t>
    </rPh>
    <rPh sb="3" eb="6">
      <t>カクジュウブン</t>
    </rPh>
    <phoneticPr fontId="3"/>
  </si>
  <si>
    <t>減収補塡債償還費　R3年度同意等額</t>
    <phoneticPr fontId="3"/>
  </si>
  <si>
    <t>財源対策債　（公共事業等債分）　R3年度同意等額　※政府</t>
    <rPh sb="11" eb="12">
      <t>トウ</t>
    </rPh>
    <phoneticPr fontId="3"/>
  </si>
  <si>
    <t>財源対策債　（公共事業等債分）　R3年度同意等額　※民間</t>
    <rPh sb="11" eb="12">
      <t>トウ</t>
    </rPh>
    <rPh sb="26" eb="28">
      <t>ミンカン</t>
    </rPh>
    <phoneticPr fontId="3"/>
  </si>
  <si>
    <t>財源対策債　（学校教育施設等整備事業債分）　R3年度同意等額　※政府</t>
    <phoneticPr fontId="3"/>
  </si>
  <si>
    <t>財源対策債　（学校教育施設等整備事業債分）　R3年度同意等額　※民間</t>
    <rPh sb="32" eb="34">
      <t>ミンカン</t>
    </rPh>
    <phoneticPr fontId="3"/>
  </si>
  <si>
    <t>財源対策債　（一般廃棄物処理事業債分）　R3年度同意等額　※政府</t>
    <rPh sb="7" eb="9">
      <t>イッパン</t>
    </rPh>
    <rPh sb="9" eb="12">
      <t>ハイキブツ</t>
    </rPh>
    <rPh sb="12" eb="14">
      <t>ショリ</t>
    </rPh>
    <phoneticPr fontId="3"/>
  </si>
  <si>
    <t>財源対策債　（一般廃棄物処理事業債分）　R3年度同意等額　※民間</t>
    <rPh sb="7" eb="9">
      <t>イッパン</t>
    </rPh>
    <rPh sb="9" eb="12">
      <t>ハイキブツ</t>
    </rPh>
    <rPh sb="12" eb="14">
      <t>ショリ</t>
    </rPh>
    <rPh sb="30" eb="32">
      <t>ミンカン</t>
    </rPh>
    <phoneticPr fontId="3"/>
  </si>
  <si>
    <t>臨時財政対策債償還費　R3年度同意等額</t>
    <phoneticPr fontId="3"/>
  </si>
  <si>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</si>
  <si>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</si>
  <si>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</si>
  <si>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</si>
  <si>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</si>
  <si>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</si>
  <si>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</si>
  <si>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</si>
  <si>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</si>
  <si>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</si>
  <si>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</si>
  <si>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</si>
  <si>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</si>
  <si>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</si>
  <si>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</si>
  <si>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</si>
  <si>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</si>
  <si>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</si>
  <si>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</si>
  <si>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P46（9）ζ</t>
    <phoneticPr fontId="3"/>
  </si>
  <si>
    <t>P46（12）</t>
    <phoneticPr fontId="3"/>
  </si>
  <si>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</si>
  <si>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</si>
  <si>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(ｱｵ)</t>
    <phoneticPr fontId="3"/>
  </si>
  <si>
    <t>(ｱｶ)</t>
    <phoneticPr fontId="3"/>
  </si>
  <si>
    <t>(ｱｷ)</t>
    <phoneticPr fontId="3"/>
  </si>
  <si>
    <t>(ｱｸ)</t>
    <phoneticPr fontId="3"/>
  </si>
  <si>
    <t>(ｱﾅ)</t>
    <phoneticPr fontId="5"/>
  </si>
  <si>
    <t>(ｱﾆ)</t>
    <phoneticPr fontId="5"/>
  </si>
  <si>
    <t>(ｱﾇ)</t>
    <phoneticPr fontId="5"/>
  </si>
  <si>
    <t>(ｱﾈ)</t>
    <phoneticPr fontId="5"/>
  </si>
  <si>
    <t>R3年度算出資料</t>
    <rPh sb="2" eb="4">
      <t>ネンド</t>
    </rPh>
    <rPh sb="4" eb="6">
      <t>サンシュツ</t>
    </rPh>
    <rPh sb="6" eb="8">
      <t>シリョウ</t>
    </rPh>
    <phoneticPr fontId="5"/>
  </si>
  <si>
    <t>P49(50)欄</t>
    <phoneticPr fontId="3"/>
  </si>
  <si>
    <t>P50(56)欄</t>
    <phoneticPr fontId="3"/>
  </si>
  <si>
    <t>（１６）令和３年度分</t>
    <rPh sb="4" eb="6">
      <t>レイワ</t>
    </rPh>
    <rPh sb="7" eb="9">
      <t>ネンド</t>
    </rPh>
    <rPh sb="9" eb="10">
      <t>ブン</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</si>
  <si>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</si>
  <si>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令和３年度</t>
    <rPh sb="0" eb="2">
      <t>レイワ</t>
    </rPh>
    <rPh sb="3" eb="5">
      <t>ネンド</t>
    </rPh>
    <rPh sb="4" eb="5">
      <t>ガンネン</t>
    </rPh>
    <phoneticPr fontId="5"/>
  </si>
  <si>
    <t>ﾝ</t>
    <phoneticPr fontId="3"/>
  </si>
  <si>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</si>
  <si>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</si>
  <si>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</si>
  <si>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</si>
  <si>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</si>
  <si>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</si>
  <si>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</si>
  <si>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</si>
  <si>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</si>
  <si>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</si>
  <si>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</si>
  <si>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</si>
  <si>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</si>
  <si>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</si>
  <si>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</si>
  <si>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</si>
  <si>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</si>
  <si>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</si>
  <si>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令和３年度同意等額　※公営企業会計適用分</t>
    <rPh sb="8" eb="10">
      <t>レイワ</t>
    </rPh>
    <rPh sb="11" eb="13">
      <t>ネンド</t>
    </rPh>
    <phoneticPr fontId="3"/>
  </si>
  <si>
    <t>B5324</t>
  </si>
  <si>
    <t>B5325</t>
  </si>
  <si>
    <t>B5326</t>
  </si>
  <si>
    <t>B5327</t>
  </si>
  <si>
    <t>B5328</t>
  </si>
  <si>
    <t>B5329</t>
  </si>
  <si>
    <t>B5330</t>
  </si>
  <si>
    <t>B5331</t>
  </si>
  <si>
    <t>B5332</t>
  </si>
  <si>
    <t>B5333</t>
  </si>
  <si>
    <t>B5334</t>
  </si>
  <si>
    <t>B5335</t>
  </si>
  <si>
    <t>B5336</t>
  </si>
  <si>
    <t>B5338</t>
  </si>
  <si>
    <t>B5339</t>
  </si>
  <si>
    <t>B5340</t>
  </si>
  <si>
    <t>B5341</t>
    <phoneticPr fontId="3"/>
  </si>
  <si>
    <t>B5344</t>
  </si>
  <si>
    <t>B5345</t>
  </si>
  <si>
    <t>B5346</t>
  </si>
  <si>
    <t>B5348</t>
  </si>
  <si>
    <t>B5349</t>
  </si>
  <si>
    <t>B5350</t>
  </si>
  <si>
    <t>B5351</t>
  </si>
  <si>
    <t>B5352</t>
  </si>
  <si>
    <t>B5353</t>
  </si>
  <si>
    <t>B5354</t>
  </si>
  <si>
    <t>B5355</t>
  </si>
  <si>
    <t>B5356</t>
  </si>
  <si>
    <t>B5357</t>
  </si>
  <si>
    <t>B5358</t>
  </si>
  <si>
    <t>B5359</t>
  </si>
  <si>
    <t>B5360</t>
  </si>
  <si>
    <t>B5464</t>
  </si>
  <si>
    <t>B5465</t>
  </si>
  <si>
    <t>B5466</t>
  </si>
  <si>
    <t>B5467</t>
  </si>
  <si>
    <t>B5468</t>
  </si>
  <si>
    <t>B5469</t>
  </si>
  <si>
    <t>B5470</t>
  </si>
  <si>
    <t>B5471</t>
  </si>
  <si>
    <t>B5472</t>
  </si>
  <si>
    <t>B5473</t>
  </si>
  <si>
    <t>B5474</t>
  </si>
  <si>
    <t>B5475</t>
  </si>
  <si>
    <t>B5476</t>
  </si>
  <si>
    <t>B5477</t>
  </si>
  <si>
    <t>B5478</t>
  </si>
  <si>
    <t>B5479</t>
  </si>
  <si>
    <t>R3基準財政収入額</t>
    <rPh sb="2" eb="4">
      <t>キジュン</t>
    </rPh>
    <rPh sb="4" eb="6">
      <t>ザイセイ</t>
    </rPh>
    <rPh sb="6" eb="9">
      <t>シュウニュウガク</t>
    </rPh>
    <phoneticPr fontId="3"/>
  </si>
  <si>
    <t>R3基準財政需要額</t>
    <rPh sb="2" eb="4">
      <t>キジュン</t>
    </rPh>
    <rPh sb="4" eb="6">
      <t>ザイセイ</t>
    </rPh>
    <rPh sb="6" eb="9">
      <t>ジュヨウガク</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</si>
  <si>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</si>
  <si>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</si>
  <si>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</si>
  <si>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</si>
  <si>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</si>
  <si>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</si>
  <si>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B5416</t>
  </si>
  <si>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</si>
  <si>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</si>
  <si>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</si>
  <si>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</si>
  <si>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B5419</t>
  </si>
  <si>
    <t>一般補助施設整備等事業債　（農地耕作条件改善事業）　R3年度同意等額</t>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</si>
  <si>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</si>
  <si>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</si>
  <si>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(q)</t>
  </si>
  <si>
    <t>(r)</t>
  </si>
  <si>
    <t>(s)</t>
  </si>
  <si>
    <t>R3年度</t>
    <rPh sb="2" eb="3">
      <t>ネン</t>
    </rPh>
    <rPh sb="3" eb="4">
      <t>ド</t>
    </rPh>
    <phoneticPr fontId="5"/>
  </si>
  <si>
    <t>(t)</t>
  </si>
  <si>
    <t>B5389</t>
  </si>
  <si>
    <t>B5390</t>
  </si>
  <si>
    <t>B5391</t>
  </si>
  <si>
    <t>B5392</t>
  </si>
  <si>
    <t>B5393</t>
  </si>
  <si>
    <t>B5394</t>
  </si>
  <si>
    <t>B5395</t>
  </si>
  <si>
    <t>B5396</t>
  </si>
  <si>
    <t>B5397</t>
  </si>
  <si>
    <t>B5398</t>
  </si>
  <si>
    <t>B5399</t>
  </si>
  <si>
    <t>B5400</t>
  </si>
  <si>
    <t>B5401</t>
  </si>
  <si>
    <t>B5402</t>
  </si>
  <si>
    <t>B5403</t>
  </si>
  <si>
    <t>B5404</t>
  </si>
  <si>
    <t>B5405</t>
  </si>
  <si>
    <t>B5406</t>
  </si>
  <si>
    <t>B5407</t>
  </si>
  <si>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</si>
  <si>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R3年度同意等額</t>
    <phoneticPr fontId="3"/>
  </si>
  <si>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</si>
  <si>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B5312</t>
    <phoneticPr fontId="3"/>
  </si>
  <si>
    <t>B5313</t>
    <phoneticPr fontId="3"/>
  </si>
  <si>
    <t>(a)～(p)</t>
    <phoneticPr fontId="5"/>
  </si>
  <si>
    <t>R３年度</t>
    <rPh sb="2" eb="4">
      <t>ネンド</t>
    </rPh>
    <phoneticPr fontId="5"/>
  </si>
  <si>
    <t>(ｱ)～(ﾖ)</t>
    <phoneticPr fontId="5"/>
  </si>
  <si>
    <t>23</t>
  </si>
  <si>
    <t>(ｱ)～(ｸ)</t>
  </si>
  <si>
    <t>※17,18年度許可債についてはその他の市町村の</t>
    <phoneticPr fontId="5"/>
  </si>
  <si>
    <t>(ｱ)～(ｺ)</t>
  </si>
  <si>
    <t>B5385</t>
  </si>
  <si>
    <t>B5386</t>
  </si>
  <si>
    <t>B5387</t>
  </si>
  <si>
    <t>B5388</t>
  </si>
  <si>
    <t>B5371</t>
  </si>
  <si>
    <t>B5372</t>
  </si>
  <si>
    <t>B5373</t>
  </si>
  <si>
    <t>B5374</t>
  </si>
  <si>
    <t>B5375</t>
  </si>
  <si>
    <t>B5376</t>
  </si>
  <si>
    <t>B5377</t>
  </si>
  <si>
    <t>B5378</t>
  </si>
  <si>
    <t>B5379</t>
  </si>
  <si>
    <t>B5380</t>
  </si>
  <si>
    <t>B5381</t>
  </si>
  <si>
    <t>B5382</t>
  </si>
  <si>
    <t>B5383</t>
  </si>
  <si>
    <t>B5384</t>
  </si>
  <si>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</si>
  <si>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(ﾓ)</t>
    <phoneticPr fontId="3"/>
  </si>
  <si>
    <t>(ｱ)～(ﾓ)</t>
    <phoneticPr fontId="3"/>
  </si>
  <si>
    <t>(ｱ)～(ﾓ)</t>
    <phoneticPr fontId="5"/>
  </si>
  <si>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</si>
  <si>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</si>
  <si>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</si>
  <si>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</si>
  <si>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</si>
  <si>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</si>
  <si>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</si>
  <si>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</si>
  <si>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</si>
  <si>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</si>
  <si>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</si>
  <si>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B5361</t>
  </si>
  <si>
    <t>B5362</t>
  </si>
  <si>
    <t>B5363</t>
  </si>
  <si>
    <t>B5364</t>
  </si>
  <si>
    <t>B5365</t>
  </si>
  <si>
    <t>B5366</t>
  </si>
  <si>
    <t>B5367</t>
  </si>
  <si>
    <t>B5368</t>
  </si>
  <si>
    <t>B5369</t>
  </si>
  <si>
    <t>B5370</t>
  </si>
  <si>
    <t>(ｱ)～(ﾔ)</t>
    <phoneticPr fontId="5"/>
  </si>
  <si>
    <t>(ｹ)欄の額</t>
    <rPh sb="3" eb="4">
      <t>ラン</t>
    </rPh>
    <rPh sb="5" eb="6">
      <t>ガク</t>
    </rPh>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</si>
  <si>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</si>
  <si>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(al)</t>
    <phoneticPr fontId="3"/>
  </si>
  <si>
    <t>(ｳ)</t>
    <phoneticPr fontId="3"/>
  </si>
  <si>
    <t>(ｴ)</t>
    <phoneticPr fontId="3"/>
  </si>
  <si>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</si>
  <si>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</si>
  <si>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</si>
  <si>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</si>
  <si>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</si>
  <si>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B5424</t>
  </si>
  <si>
    <t>B5425</t>
  </si>
  <si>
    <t>B5426</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</si>
  <si>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</si>
  <si>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</si>
  <si>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B5428</t>
  </si>
  <si>
    <t>B5429</t>
  </si>
  <si>
    <t>B5430</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</si>
  <si>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</si>
  <si>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</si>
  <si>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</si>
  <si>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</si>
  <si>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</si>
  <si>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</si>
  <si>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</si>
  <si>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</si>
  <si>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</si>
  <si>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</si>
  <si>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</si>
  <si>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</si>
  <si>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</si>
  <si>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</si>
  <si>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</si>
  <si>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</si>
  <si>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地域活性化事業債　R3年度同意等額</t>
    <rPh sb="0" eb="2">
      <t>チイキ</t>
    </rPh>
    <rPh sb="2" eb="5">
      <t>カッセイカ</t>
    </rPh>
    <rPh sb="5" eb="8">
      <t>ジギョウサイ</t>
    </rPh>
    <rPh sb="11" eb="13">
      <t>ネンド</t>
    </rPh>
    <rPh sb="13" eb="15">
      <t>ドウイ</t>
    </rPh>
    <rPh sb="15" eb="17">
      <t>トウガク</t>
    </rPh>
    <phoneticPr fontId="3"/>
  </si>
  <si>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</si>
  <si>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</si>
  <si>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B5454</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</si>
  <si>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</si>
  <si>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</si>
  <si>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</si>
  <si>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</si>
  <si>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</si>
  <si>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</si>
  <si>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</si>
  <si>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</si>
  <si>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</si>
  <si>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</si>
  <si>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B5459</t>
  </si>
  <si>
    <t>B5460</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</si>
  <si>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</si>
  <si>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</si>
  <si>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</si>
  <si>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</si>
  <si>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</si>
  <si>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B5452</t>
  </si>
  <si>
    <t>B5212</t>
  </si>
  <si>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</si>
  <si>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t>R3年度</t>
    <rPh sb="2" eb="4">
      <t>ネンド</t>
    </rPh>
    <rPh sb="3" eb="4">
      <t>ド</t>
    </rPh>
    <phoneticPr fontId="10"/>
  </si>
  <si>
    <t>B5410</t>
    <phoneticPr fontId="3"/>
  </si>
  <si>
    <t>施設整備事業（一般財源化）地域介護・福祉空間整備等施設整備交付金　R３年度同意等額</t>
    <phoneticPr fontId="3"/>
  </si>
  <si>
    <t>B5411</t>
  </si>
  <si>
    <t>B5412</t>
  </si>
  <si>
    <t>(ｱｿ)</t>
    <phoneticPr fontId="3"/>
  </si>
  <si>
    <t>(ｱﾀ)</t>
    <phoneticPr fontId="3"/>
  </si>
  <si>
    <t>(ｱﾁ)</t>
    <phoneticPr fontId="3"/>
  </si>
  <si>
    <t>(ｱﾂ)</t>
    <phoneticPr fontId="3"/>
  </si>
  <si>
    <t>R3年度（５０％分）</t>
    <rPh sb="2" eb="4">
      <t>ネンド</t>
    </rPh>
    <rPh sb="8" eb="9">
      <t>ブン</t>
    </rPh>
    <phoneticPr fontId="3"/>
  </si>
  <si>
    <t>R3年度（３０％分）</t>
    <rPh sb="2" eb="4">
      <t>ネンド</t>
    </rPh>
    <rPh sb="8" eb="9">
      <t>ブン</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</si>
  <si>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</si>
  <si>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</si>
  <si>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</si>
  <si>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</si>
  <si>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</si>
  <si>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</si>
  <si>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</si>
  <si>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</si>
  <si>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</si>
  <si>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</si>
  <si>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</si>
  <si>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</si>
  <si>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</si>
  <si>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</si>
  <si>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</si>
  <si>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B5584</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</si>
  <si>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</si>
  <si>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</si>
  <si>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</si>
  <si>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</si>
  <si>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</si>
  <si>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</si>
  <si>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⑤</t>
    <phoneticPr fontId="5"/>
  </si>
  <si>
    <t>⑥</t>
    <phoneticPr fontId="5"/>
  </si>
  <si>
    <t>⑧</t>
    <phoneticPr fontId="5"/>
  </si>
  <si>
    <t>R4年度算入</t>
    <rPh sb="2" eb="4">
      <t>ネンド</t>
    </rPh>
    <phoneticPr fontId="5"/>
  </si>
  <si>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</si>
  <si>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</si>
  <si>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</si>
  <si>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</si>
  <si>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B5285</t>
    <phoneticPr fontId="3"/>
  </si>
  <si>
    <t>B5287</t>
    <phoneticPr fontId="3"/>
  </si>
  <si>
    <t>元以前</t>
    <rPh sb="0" eb="1">
      <t>ガン</t>
    </rPh>
    <rPh sb="1" eb="3">
      <t>イゼン</t>
    </rPh>
    <phoneticPr fontId="3"/>
  </si>
  <si>
    <t>*</t>
    <phoneticPr fontId="3"/>
  </si>
  <si>
    <t>(f)</t>
    <phoneticPr fontId="3"/>
  </si>
  <si>
    <t>(ｵ)</t>
    <phoneticPr fontId="3"/>
  </si>
  <si>
    <r>
      <t>・・・（</t>
    </r>
    <r>
      <rPr>
        <sz val="11"/>
        <rFont val="ＭＳ Ｐゴシック"/>
        <family val="3"/>
        <charset val="128"/>
      </rPr>
      <t>カ）</t>
    </r>
    <phoneticPr fontId="3"/>
  </si>
  <si>
    <r>
      <t>・・・（</t>
    </r>
    <r>
      <rPr>
        <sz val="11"/>
        <rFont val="ＭＳ Ｐゴシック"/>
        <family val="3"/>
        <charset val="128"/>
      </rPr>
      <t>キ）</t>
    </r>
    <phoneticPr fontId="3"/>
  </si>
  <si>
    <t>(p)</t>
    <phoneticPr fontId="3"/>
  </si>
  <si>
    <r>
      <t>(幼稚園及び特別支援学校の施設整備事業分</t>
    </r>
    <r>
      <rPr>
        <sz val="11"/>
        <rFont val="ＭＳ Ｐゴシック"/>
        <family val="3"/>
        <charset val="128"/>
      </rPr>
      <t>)</t>
    </r>
    <r>
      <rPr>
        <sz val="11"/>
        <rFont val="ＭＳ ゴシック"/>
        <family val="3"/>
        <charset val="128"/>
      </rPr>
      <t>に充てた地方債</t>
    </r>
    <rPh sb="22" eb="23">
      <t>ア</t>
    </rPh>
    <rPh sb="25" eb="28">
      <t>チホウサイ</t>
    </rPh>
    <phoneticPr fontId="5"/>
  </si>
  <si>
    <r>
      <t>の特定天井分</t>
    </r>
    <r>
      <rPr>
        <sz val="11"/>
        <rFont val="ＭＳ Ｐゴシック"/>
        <family val="3"/>
        <charset val="128"/>
      </rPr>
      <t>)</t>
    </r>
    <r>
      <rPr>
        <sz val="1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</si>
  <si>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rFont val="ＭＳ Ｐゴシック"/>
        <family val="3"/>
        <charset val="128"/>
      </rPr>
      <t>)</t>
    </r>
    <r>
      <rPr>
        <sz val="1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</si>
  <si>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</si>
  <si>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</si>
  <si>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</si>
  <si>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</si>
  <si>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</si>
  <si>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</si>
  <si>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</si>
  <si>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</si>
  <si>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</si>
  <si>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</si>
  <si>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</si>
  <si>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</si>
  <si>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</si>
  <si>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</si>
  <si>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</si>
  <si>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</si>
  <si>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</si>
  <si>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</si>
  <si>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</si>
  <si>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</si>
  <si>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</si>
  <si>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</si>
  <si>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</si>
  <si>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</si>
  <si>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</si>
  <si>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</si>
  <si>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</si>
  <si>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</si>
  <si>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</si>
  <si>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</si>
  <si>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</si>
  <si>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</si>
  <si>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</si>
  <si>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</si>
  <si>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</si>
  <si>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</si>
  <si>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</si>
  <si>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</si>
  <si>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</si>
  <si>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</si>
  <si>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</si>
  <si>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</si>
  <si>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</si>
  <si>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</si>
  <si>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</si>
  <si>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</si>
  <si>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</si>
  <si>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</si>
  <si>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</si>
  <si>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</si>
  <si>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</si>
  <si>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</si>
  <si>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</si>
  <si>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</si>
  <si>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</si>
  <si>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</si>
  <si>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</si>
  <si>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</si>
  <si>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</si>
  <si>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</si>
  <si>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</si>
  <si>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</si>
  <si>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</si>
  <si>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</si>
  <si>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</si>
  <si>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</si>
  <si>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</si>
  <si>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</si>
  <si>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</si>
  <si>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</si>
  <si>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</si>
  <si>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</si>
  <si>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</si>
  <si>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</si>
  <si>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</si>
  <si>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</si>
  <si>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</si>
  <si>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</si>
  <si>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</si>
  <si>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</si>
  <si>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</si>
  <si>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</si>
  <si>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</si>
  <si>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</si>
  <si>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</si>
  <si>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</si>
  <si>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</si>
  <si>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</si>
  <si>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</si>
  <si>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t>(a)～(u)</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</si>
  <si>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</si>
  <si>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</si>
  <si>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</si>
  <si>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</si>
  <si>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</si>
  <si>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</si>
  <si>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</si>
  <si>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t>臨時河川等整備事業債(一般分</t>
    </r>
    <r>
      <rPr>
        <sz val="1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</si>
  <si>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</si>
  <si>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</si>
  <si>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</si>
  <si>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</si>
  <si>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補正予算債償還費（14年度以降同意等債に係るもの）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</si>
  <si>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補正予算債償還費（14</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</si>
  <si>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(ｱ)～(ｲﾂ)</t>
    <phoneticPr fontId="5"/>
  </si>
  <si>
    <t>(ｱ)～(ﾂ)</t>
    <phoneticPr fontId="5"/>
  </si>
  <si>
    <r>
      <t>補正予算債償還費（平成</t>
    </r>
    <r>
      <rPr>
        <sz val="10"/>
        <color rgb="FFFF0000"/>
        <rFont val="ＭＳ ゴシック"/>
        <family val="3"/>
        <charset val="128"/>
      </rPr>
      <t>14</t>
    </r>
    <r>
      <rPr>
        <sz val="10"/>
        <color theme="1"/>
        <rFont val="ＭＳ ゴシック"/>
        <family val="3"/>
        <charset val="128"/>
      </rPr>
      <t>年度以降同意(許可)債に係るもの）</t>
    </r>
    <phoneticPr fontId="5"/>
  </si>
  <si>
    <t>B5558</t>
    <phoneticPr fontId="3"/>
  </si>
  <si>
    <t>B5559</t>
    <phoneticPr fontId="3"/>
  </si>
  <si>
    <t>B5560</t>
    <phoneticPr fontId="3"/>
  </si>
  <si>
    <t>R3年度一本算定</t>
    <rPh sb="2" eb="4">
      <t>ネンド</t>
    </rPh>
    <rPh sb="4" eb="6">
      <t>イッポン</t>
    </rPh>
    <rPh sb="6" eb="8">
      <t>サンテイ</t>
    </rPh>
    <phoneticPr fontId="5"/>
  </si>
  <si>
    <t>B5314</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</si>
  <si>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</si>
  <si>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</si>
  <si>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R4年度同意等額</t>
    <phoneticPr fontId="3"/>
  </si>
  <si>
    <t>(ｱ)～(ｺ)</t>
    <phoneticPr fontId="3"/>
  </si>
  <si>
    <t>(ｱ)～(ｶ)</t>
    <phoneticPr fontId="3"/>
  </si>
  <si>
    <t>R4年度</t>
    <rPh sb="2" eb="4">
      <t>ネンド</t>
    </rPh>
    <phoneticPr fontId="5"/>
  </si>
  <si>
    <t>港湾事業に係る地方債(11年度以前許可債)に係るR4年度末地方債残高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</si>
  <si>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R４年度</t>
    <rPh sb="2" eb="4">
      <t>ネンド</t>
    </rPh>
    <phoneticPr fontId="5"/>
  </si>
  <si>
    <t>漁港事業に係る地方債(11年度以前許可債)に係るR4年度末地方債残高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</si>
  <si>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※17,18,19年度許可債についてはその他の市町村の</t>
    <phoneticPr fontId="3"/>
  </si>
  <si>
    <t>※17,18,19年度許可債についてはその他の市町村の</t>
    <phoneticPr fontId="5"/>
  </si>
  <si>
    <t>※18,19年度許可債についてはその他の市町村の</t>
    <phoneticPr fontId="3"/>
  </si>
  <si>
    <t>R４年度末地方債残高</t>
    <phoneticPr fontId="3"/>
  </si>
  <si>
    <t>(ｱ)～(ｦ)</t>
    <phoneticPr fontId="5"/>
  </si>
  <si>
    <t>令和5年度財政力補正</t>
    <rPh sb="0" eb="2">
      <t>レイワ</t>
    </rPh>
    <rPh sb="3" eb="4">
      <t>ネン</t>
    </rPh>
    <rPh sb="4" eb="5">
      <t>ド</t>
    </rPh>
    <rPh sb="5" eb="8">
      <t>ザイセイリョク</t>
    </rPh>
    <rPh sb="8" eb="10">
      <t>ホセイ</t>
    </rPh>
    <phoneticPr fontId="5"/>
  </si>
  <si>
    <t>(ﾓ)</t>
    <phoneticPr fontId="3"/>
  </si>
  <si>
    <t>(ﾔ)</t>
    <phoneticPr fontId="3"/>
  </si>
  <si>
    <t>R5年度算入</t>
    <rPh sb="2" eb="4">
      <t>ネンド</t>
    </rPh>
    <phoneticPr fontId="5"/>
  </si>
  <si>
    <t>(ﾚ)</t>
    <phoneticPr fontId="3"/>
  </si>
  <si>
    <t>(ﾛ)</t>
    <phoneticPr fontId="3"/>
  </si>
  <si>
    <t>注１　17～R4年度算入分に係る「施設整備費相当額」欄には、令和４年度普通交付税算出資料226頁の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47" eb="48">
      <t>ページ</t>
    </rPh>
    <phoneticPr fontId="5"/>
  </si>
  <si>
    <t>　２　令和５年度算入分については、交付税措置対象額として総務省自治行政局地域振興室に認められた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</si>
  <si>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(ｱ)～(ﾆ)</t>
    <phoneticPr fontId="5"/>
  </si>
  <si>
    <t>(ｻ)</t>
    <phoneticPr fontId="3"/>
  </si>
  <si>
    <t>(ｼ)</t>
    <phoneticPr fontId="3"/>
  </si>
  <si>
    <t>(ｹ)</t>
    <phoneticPr fontId="3"/>
  </si>
  <si>
    <t>(ｺ)</t>
    <phoneticPr fontId="3"/>
  </si>
  <si>
    <t>(ｻ)欄の額</t>
    <rPh sb="3" eb="4">
      <t>ラン</t>
    </rPh>
    <rPh sb="5" eb="6">
      <t>ガク</t>
    </rPh>
    <phoneticPr fontId="5"/>
  </si>
  <si>
    <t>令和５年度財政力補正</t>
    <rPh sb="0" eb="2">
      <t>レイワ</t>
    </rPh>
    <rPh sb="3" eb="4">
      <t>ネン</t>
    </rPh>
    <rPh sb="4" eb="5">
      <t>ド</t>
    </rPh>
    <rPh sb="5" eb="8">
      <t>ザイセイリョク</t>
    </rPh>
    <rPh sb="8" eb="10">
      <t>ホセイ</t>
    </rPh>
    <phoneticPr fontId="5"/>
  </si>
  <si>
    <t>28年度同意等に係るR4年度末地方債残高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</si>
  <si>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29年度同意等に係るR4年度末地方債残高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</si>
  <si>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30年度同意等に係るR4年度末地方債残高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</si>
  <si>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R元年度同意等に係るR4年度末地方債残高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</si>
  <si>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t>R2年度同意等に係るR4年度末地方債残高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</si>
  <si>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R3年度同意等に係るR4年度末地方債残高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</si>
  <si>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R4年度同意等に係るR4年度末地方債残高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</si>
  <si>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</si>
  <si>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t>災害対策債に係るR4年度末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</si>
  <si>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R4年度</t>
    <rPh sb="2" eb="3">
      <t>ネン</t>
    </rPh>
    <rPh sb="3" eb="4">
      <t>ド</t>
    </rPh>
    <phoneticPr fontId="5"/>
  </si>
  <si>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</si>
  <si>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公営企業債（脱炭素化事業のうち水道事業、病院事業、下水道事業以外分）</t>
    <rPh sb="0" eb="2">
      <t>コウエイ</t>
    </rPh>
    <rPh sb="2" eb="4">
      <t>キギョウ</t>
    </rPh>
    <rPh sb="4" eb="5">
      <t>サイ</t>
    </rPh>
    <phoneticPr fontId="5"/>
  </si>
  <si>
    <t>(ｳ)</t>
    <phoneticPr fontId="3"/>
  </si>
  <si>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</si>
  <si>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</si>
  <si>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(ｱ)～(ﾁ)</t>
    <phoneticPr fontId="5"/>
  </si>
  <si>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</si>
  <si>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</si>
  <si>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</si>
  <si>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</si>
  <si>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</si>
  <si>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</si>
  <si>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</si>
  <si>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</si>
  <si>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</si>
  <si>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</si>
  <si>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</si>
  <si>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</si>
  <si>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</si>
  <si>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</si>
  <si>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</si>
  <si>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</si>
  <si>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B5443</t>
    <phoneticPr fontId="3"/>
  </si>
  <si>
    <t>B5444</t>
    <phoneticPr fontId="3"/>
  </si>
  <si>
    <t>B5445</t>
    <phoneticPr fontId="3"/>
  </si>
  <si>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</si>
  <si>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</si>
  <si>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</si>
  <si>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</si>
  <si>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</si>
  <si>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</si>
  <si>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地域活性化事業債　R4年度同意等額</t>
    <rPh sb="0" eb="2">
      <t>チイキ</t>
    </rPh>
    <rPh sb="2" eb="5">
      <t>カッセイカ</t>
    </rPh>
    <rPh sb="5" eb="8">
      <t>ジギョウサイ</t>
    </rPh>
    <rPh sb="11" eb="13">
      <t>ネンド</t>
    </rPh>
    <rPh sb="13" eb="15">
      <t>ドウイ</t>
    </rPh>
    <rPh sb="15" eb="17">
      <t>トウガク</t>
    </rPh>
    <phoneticPr fontId="3"/>
  </si>
  <si>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</si>
  <si>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</si>
  <si>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</si>
  <si>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</si>
  <si>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</si>
  <si>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</si>
  <si>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</si>
  <si>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</si>
  <si>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</si>
  <si>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</si>
  <si>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</si>
  <si>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H3削除</t>
    <rPh sb="2" eb="4">
      <t>サクジョ</t>
    </rPh>
    <phoneticPr fontId="3"/>
  </si>
  <si>
    <t>H14削除</t>
    <rPh sb="3" eb="5">
      <t>サクジョ</t>
    </rPh>
    <phoneticPr fontId="3"/>
  </si>
  <si>
    <r>
      <t>公園緑地事業債(補助)(11年度以前許可分)に係る</t>
    </r>
    <r>
      <rPr>
        <sz val="11"/>
        <color rgb="FFFF0000"/>
        <rFont val="ＭＳ ゴシック"/>
        <family val="3"/>
        <charset val="128"/>
      </rPr>
      <t>R4年度</t>
    </r>
    <r>
      <rPr>
        <sz val="11"/>
        <rFont val="ＭＳ ゴシック"/>
        <family val="3"/>
        <charset val="128"/>
      </rPr>
      <t>末地方債残高</t>
    </r>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</si>
  <si>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</si>
  <si>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</si>
  <si>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</si>
  <si>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</si>
  <si>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</si>
  <si>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R4年度</t>
    <rPh sb="2" eb="4">
      <t>ネンド</t>
    </rPh>
    <phoneticPr fontId="10"/>
  </si>
  <si>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</si>
  <si>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</si>
  <si>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(ｱｼ)</t>
    <phoneticPr fontId="3"/>
  </si>
  <si>
    <t>(ｱｽ)</t>
    <phoneticPr fontId="3"/>
  </si>
  <si>
    <t>(ｱｾ)</t>
    <phoneticPr fontId="3"/>
  </si>
  <si>
    <t>(ｱｿ)</t>
    <phoneticPr fontId="3"/>
  </si>
  <si>
    <t>(ｱﾀ)</t>
    <phoneticPr fontId="3"/>
  </si>
  <si>
    <t>(ｱﾁ)</t>
    <phoneticPr fontId="3"/>
  </si>
  <si>
    <t>(ｱﾂ)</t>
    <phoneticPr fontId="3"/>
  </si>
  <si>
    <t>(ｱﾃ)</t>
    <phoneticPr fontId="3"/>
  </si>
  <si>
    <t>(ｱﾄ)</t>
    <phoneticPr fontId="3"/>
  </si>
  <si>
    <t>(ｱ)～(ｱﾄ)</t>
    <phoneticPr fontId="5"/>
  </si>
  <si>
    <t>空港整備事業に係る地方債(11年度以前許可債)に係るR4年度末地方債残高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</si>
  <si>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(ak)</t>
    <phoneticPr fontId="3"/>
  </si>
  <si>
    <t>(am)</t>
    <phoneticPr fontId="5"/>
  </si>
  <si>
    <t>(a)～(am)</t>
    <phoneticPr fontId="5"/>
  </si>
  <si>
    <t>28以前</t>
    <rPh sb="2" eb="4">
      <t>イゼン</t>
    </rPh>
    <phoneticPr fontId="3"/>
  </si>
  <si>
    <t>R４年度</t>
    <rPh sb="2" eb="4">
      <t>ネンド</t>
    </rPh>
    <rPh sb="3" eb="4">
      <t>ド</t>
    </rPh>
    <phoneticPr fontId="5"/>
  </si>
  <si>
    <r>
      <t>(ｱ)～(</t>
    </r>
    <r>
      <rPr>
        <sz val="9"/>
        <color rgb="FFFF0000"/>
        <rFont val="ＭＳ ゴシック"/>
        <family val="3"/>
        <charset val="128"/>
      </rPr>
      <t>ﾒ</t>
    </r>
    <r>
      <rPr>
        <sz val="9"/>
        <rFont val="ＭＳ ゴシック"/>
        <family val="3"/>
        <charset val="128"/>
      </rPr>
      <t>)</t>
    </r>
    <phoneticPr fontId="5"/>
  </si>
  <si>
    <t>施設整備事業（一般財源化分）消防防災設備整備費補助金　R４年度同意等額</t>
    <phoneticPr fontId="3"/>
  </si>
  <si>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</si>
  <si>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</si>
  <si>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R4年度同意等額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</si>
  <si>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</si>
  <si>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R4年度同意等額</t>
    <rPh sb="35" eb="37">
      <t>ネンド</t>
    </rPh>
    <rPh sb="37" eb="39">
      <t>ドウイ</t>
    </rPh>
    <rPh sb="39" eb="41">
      <t>トウガク</t>
    </rPh>
    <phoneticPr fontId="3"/>
  </si>
  <si>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</si>
  <si>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</si>
  <si>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(ﾗ)</t>
    <phoneticPr fontId="3"/>
  </si>
  <si>
    <t>(ﾑ)</t>
    <phoneticPr fontId="3"/>
  </si>
  <si>
    <t>(ﾒ)</t>
    <phoneticPr fontId="3"/>
  </si>
  <si>
    <t>(ﾘ)</t>
    <phoneticPr fontId="3"/>
  </si>
  <si>
    <t>(ﾙ)</t>
    <phoneticPr fontId="3"/>
  </si>
  <si>
    <t>(ﾚ)</t>
    <phoneticPr fontId="3"/>
  </si>
  <si>
    <t>(ﾛ)</t>
    <phoneticPr fontId="3"/>
  </si>
  <si>
    <t>(ﾜ)</t>
    <phoneticPr fontId="3"/>
  </si>
  <si>
    <t>(ｦ)</t>
    <phoneticPr fontId="3"/>
  </si>
  <si>
    <t>(ﾝ)</t>
    <phoneticPr fontId="3"/>
  </si>
  <si>
    <t>(ｱｱ)</t>
    <phoneticPr fontId="3"/>
  </si>
  <si>
    <t>(ｱｲ）</t>
    <phoneticPr fontId="3"/>
  </si>
  <si>
    <t>(ｶ)</t>
    <phoneticPr fontId="3"/>
  </si>
  <si>
    <t>(ｷ)</t>
    <phoneticPr fontId="3"/>
  </si>
  <si>
    <t>(ｸ)</t>
    <phoneticPr fontId="3"/>
  </si>
  <si>
    <t>(ﾕ)</t>
    <phoneticPr fontId="3"/>
  </si>
  <si>
    <t>(ﾖ)</t>
    <phoneticPr fontId="3"/>
  </si>
  <si>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</si>
  <si>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</si>
  <si>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</si>
  <si>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</si>
  <si>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</si>
  <si>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</si>
  <si>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</si>
  <si>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</si>
  <si>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</si>
  <si>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</si>
  <si>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</si>
  <si>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B3631</t>
    <phoneticPr fontId="3"/>
  </si>
  <si>
    <t>B3637</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</si>
  <si>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</si>
  <si>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</si>
  <si>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</si>
  <si>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</si>
  <si>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</si>
  <si>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B3639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</si>
  <si>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</si>
  <si>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</si>
  <si>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</si>
  <si>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</si>
  <si>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</si>
  <si>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</si>
  <si>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</si>
  <si>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</si>
  <si>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</si>
  <si>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</si>
  <si>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</si>
  <si>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</si>
  <si>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</si>
  <si>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</si>
  <si>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</si>
  <si>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</si>
  <si>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</si>
  <si>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</si>
  <si>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</si>
  <si>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公共事業等債（復興特別分・土地区画整理事業及び市街地再開発事業）　23年度同意等額</t>
    <rPh sb="35" eb="37">
      <t>ネンド</t>
    </rPh>
    <rPh sb="37" eb="39">
      <t>ドウイ</t>
    </rPh>
    <rPh sb="39" eb="41">
      <t>トウガク</t>
    </rPh>
    <phoneticPr fontId="3"/>
  </si>
  <si>
    <t>公共事業等債（復興特別分・土地区画整理事業及び市街地再開発事業）　24年度同意等額</t>
    <rPh sb="35" eb="37">
      <t>ネンド</t>
    </rPh>
    <rPh sb="37" eb="39">
      <t>ドウイ</t>
    </rPh>
    <rPh sb="39" eb="41">
      <t>トウガク</t>
    </rPh>
    <phoneticPr fontId="3"/>
  </si>
  <si>
    <t>公共事業等債（復興特別分・土地区画整理事業及び市街地再開発事業）　25年度同意等額</t>
    <rPh sb="35" eb="37">
      <t>ネンド</t>
    </rPh>
    <rPh sb="37" eb="39">
      <t>ドウイ</t>
    </rPh>
    <rPh sb="39" eb="41">
      <t>トウガク</t>
    </rPh>
    <phoneticPr fontId="3"/>
  </si>
  <si>
    <t>公共事業等債（復興特別分・土地区画整理事業及び市街地再開発事業）　26年度同意等額</t>
    <rPh sb="35" eb="37">
      <t>ネンド</t>
    </rPh>
    <rPh sb="37" eb="39">
      <t>ドウイ</t>
    </rPh>
    <rPh sb="39" eb="41">
      <t>トウガク</t>
    </rPh>
    <phoneticPr fontId="3"/>
  </si>
  <si>
    <t>公共事業等債（復興特別分・土地区画整理事業及び市街地再開発事業）　27年度同意等額</t>
    <rPh sb="35" eb="37">
      <t>ネンド</t>
    </rPh>
    <rPh sb="37" eb="39">
      <t>ドウイ</t>
    </rPh>
    <rPh sb="39" eb="41">
      <t>トウガク</t>
    </rPh>
    <phoneticPr fontId="3"/>
  </si>
  <si>
    <t>公共事業等債（復興特別分・土地区画整理事業及び市街地再開発事業）　28年度同意等額</t>
    <rPh sb="35" eb="37">
      <t>ネンド</t>
    </rPh>
    <rPh sb="37" eb="39">
      <t>ドウイ</t>
    </rPh>
    <rPh sb="39" eb="41">
      <t>トウガク</t>
    </rPh>
    <phoneticPr fontId="3"/>
  </si>
  <si>
    <t>公共事業等債（復興特別分・土地区画整理事業及び市街地再開発事業）　29年度同意等額</t>
    <rPh sb="35" eb="37">
      <t>ネンド</t>
    </rPh>
    <rPh sb="37" eb="39">
      <t>ドウイ</t>
    </rPh>
    <rPh sb="39" eb="41">
      <t>トウガク</t>
    </rPh>
    <phoneticPr fontId="3"/>
  </si>
  <si>
    <t>公共事業等債（復興特別分・土地区画整理事業及び市街地再開発事業）　30年度同意等額</t>
    <rPh sb="35" eb="37">
      <t>ネンド</t>
    </rPh>
    <rPh sb="37" eb="39">
      <t>ドウイ</t>
    </rPh>
    <rPh sb="39" eb="41">
      <t>トウガク</t>
    </rPh>
    <phoneticPr fontId="3"/>
  </si>
  <si>
    <t>公共事業等債（復興特別分・土地区画整理事業及び市街地再開発事業）　R元年度同意等額</t>
    <rPh sb="34" eb="35">
      <t>ガン</t>
    </rPh>
    <rPh sb="35" eb="37">
      <t>ネンド</t>
    </rPh>
    <rPh sb="37" eb="39">
      <t>ドウイ</t>
    </rPh>
    <rPh sb="39" eb="41">
      <t>トウガク</t>
    </rPh>
    <phoneticPr fontId="3"/>
  </si>
  <si>
    <t>B3647</t>
    <phoneticPr fontId="3"/>
  </si>
  <si>
    <r>
      <t>B3648</t>
    </r>
    <r>
      <rPr>
        <sz val="11"/>
        <color theme="1"/>
        <rFont val="ＭＳ Ｐゴシック"/>
        <family val="2"/>
        <charset val="128"/>
        <scheme val="minor"/>
      </rPr>
      <t/>
    </r>
  </si>
  <si>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</si>
  <si>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</si>
  <si>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</si>
  <si>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</si>
  <si>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</si>
  <si>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</si>
  <si>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</si>
  <si>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</si>
  <si>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</si>
  <si>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r>
      <t>B3659</t>
    </r>
    <r>
      <rPr>
        <sz val="11"/>
        <color theme="1"/>
        <rFont val="ＭＳ Ｐゴシック"/>
        <family val="2"/>
        <charset val="128"/>
        <scheme val="minor"/>
      </rPr>
      <t/>
    </r>
  </si>
  <si>
    <t>B3667</t>
    <phoneticPr fontId="3"/>
  </si>
  <si>
    <r>
      <t>B3668</t>
    </r>
    <r>
      <rPr>
        <sz val="11"/>
        <color theme="1"/>
        <rFont val="ＭＳ Ｐゴシック"/>
        <family val="2"/>
        <charset val="128"/>
        <scheme val="minor"/>
      </rPr>
      <t/>
    </r>
  </si>
  <si>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</si>
  <si>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</si>
  <si>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</si>
  <si>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</si>
  <si>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</si>
  <si>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</si>
  <si>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</si>
  <si>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</si>
  <si>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</si>
  <si>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</si>
  <si>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</si>
  <si>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</si>
  <si>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</si>
  <si>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</si>
  <si>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</si>
  <si>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</si>
  <si>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</si>
  <si>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</si>
  <si>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</si>
  <si>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</si>
  <si>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</si>
  <si>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</si>
  <si>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</si>
  <si>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</si>
  <si>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</si>
  <si>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</si>
  <si>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</si>
  <si>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</si>
  <si>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</si>
  <si>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B3803</t>
    <phoneticPr fontId="3"/>
  </si>
  <si>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</si>
  <si>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R3年度同意等額</t>
    <phoneticPr fontId="3"/>
  </si>
  <si>
    <t>一般公共事業債　（機構営）　22年度同意等額</t>
    <phoneticPr fontId="3"/>
  </si>
  <si>
    <t>公共事業等債　（機構営）　23年度同意等額</t>
    <rPh sb="0" eb="2">
      <t>コウキョウ</t>
    </rPh>
    <rPh sb="2" eb="4">
      <t>ジギョウ</t>
    </rPh>
    <rPh sb="4" eb="6">
      <t>トウサイ</t>
    </rPh>
    <phoneticPr fontId="3"/>
  </si>
  <si>
    <t>公共事業等債　（機構営）　24年度同意等額</t>
    <phoneticPr fontId="3"/>
  </si>
  <si>
    <t>公共事業等債　（機構営）　25年度同意等額</t>
    <phoneticPr fontId="3"/>
  </si>
  <si>
    <t>公共事業等債　（機構営）　26年度同意等額</t>
    <phoneticPr fontId="3"/>
  </si>
  <si>
    <t>公共事業等債　（機構営）　27年度同意等額</t>
    <phoneticPr fontId="3"/>
  </si>
  <si>
    <t>公共事業等債　（機構営）　28年度同意等額</t>
    <phoneticPr fontId="3"/>
  </si>
  <si>
    <t>公共事業等債　（機構営）　29年度同意等額</t>
    <phoneticPr fontId="3"/>
  </si>
  <si>
    <t>公共事業等債　（機構営）　30年度同意等額</t>
    <phoneticPr fontId="3"/>
  </si>
  <si>
    <t>公共事業等債　（機構営）　R元年度同意等額</t>
    <rPh sb="14" eb="15">
      <t>ガン</t>
    </rPh>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</si>
  <si>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</si>
  <si>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</si>
  <si>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</si>
  <si>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</si>
  <si>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</si>
  <si>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</si>
  <si>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</si>
  <si>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</si>
  <si>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</si>
  <si>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</si>
  <si>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</si>
  <si>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</si>
  <si>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</si>
  <si>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</si>
  <si>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</si>
  <si>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</si>
  <si>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</si>
  <si>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</si>
  <si>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</si>
  <si>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</si>
  <si>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</si>
  <si>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</si>
  <si>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</si>
  <si>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</si>
  <si>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</si>
  <si>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</si>
  <si>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</si>
  <si>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</si>
  <si>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</si>
  <si>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</si>
  <si>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</si>
  <si>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</si>
  <si>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</si>
  <si>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</si>
  <si>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</si>
  <si>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</si>
  <si>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</si>
  <si>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</si>
  <si>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臨時地方道整備事業債　（ふるさと農道・通常債分）　15年度許可額</t>
    <rPh sb="16" eb="18">
      <t>ノウドウ</t>
    </rPh>
    <rPh sb="27" eb="29">
      <t>ネンド</t>
    </rPh>
    <phoneticPr fontId="3"/>
  </si>
  <si>
    <t>臨時地方道整備事業債　（ふるさと農道・通常債分）　16年度許可額</t>
    <rPh sb="16" eb="18">
      <t>ノウドウ</t>
    </rPh>
    <rPh sb="27" eb="29">
      <t>ネンド</t>
    </rPh>
    <phoneticPr fontId="3"/>
  </si>
  <si>
    <t>臨時地方道整備事業債　（ふるさと農道・通常債分）　17年度許可額</t>
    <rPh sb="16" eb="18">
      <t>ノウドウ</t>
    </rPh>
    <rPh sb="27" eb="29">
      <t>ネンド</t>
    </rPh>
    <phoneticPr fontId="3"/>
  </si>
  <si>
    <t>臨時地方道整備事業債　（ふるさと農道・通常債分）　18年度同意等額</t>
    <rPh sb="16" eb="18">
      <t>ノウドウ</t>
    </rPh>
    <rPh sb="27" eb="29">
      <t>ネンド</t>
    </rPh>
    <rPh sb="29" eb="31">
      <t>ドウイ</t>
    </rPh>
    <rPh sb="31" eb="33">
      <t>トウガク</t>
    </rPh>
    <phoneticPr fontId="3"/>
  </si>
  <si>
    <t>臨時地方道整備事業債　（ふるさと農道・通常債分）　19年度同意等額</t>
    <rPh sb="16" eb="18">
      <t>ノウドウ</t>
    </rPh>
    <rPh sb="27" eb="29">
      <t>ネンド</t>
    </rPh>
    <rPh sb="29" eb="31">
      <t>ドウイ</t>
    </rPh>
    <rPh sb="31" eb="33">
      <t>トウガク</t>
    </rPh>
    <phoneticPr fontId="3"/>
  </si>
  <si>
    <t>臨時地方道整備事業債　（ふるさと農道・通常債分）　20年度同意等額</t>
    <rPh sb="16" eb="18">
      <t>ノウドウ</t>
    </rPh>
    <rPh sb="27" eb="29">
      <t>ネンド</t>
    </rPh>
    <rPh sb="29" eb="31">
      <t>ドウイ</t>
    </rPh>
    <rPh sb="31" eb="33">
      <t>トウガク</t>
    </rPh>
    <phoneticPr fontId="3"/>
  </si>
  <si>
    <t>地方道路等整備事業債　（ふるさと農道・通常債分）　21年度同意等額</t>
    <rPh sb="16" eb="18">
      <t>ノウドウ</t>
    </rPh>
    <rPh sb="27" eb="29">
      <t>ネンド</t>
    </rPh>
    <rPh sb="29" eb="31">
      <t>ドウイ</t>
    </rPh>
    <rPh sb="31" eb="33">
      <t>トウガク</t>
    </rPh>
    <phoneticPr fontId="3"/>
  </si>
  <si>
    <t>地方道路等整備事業債　（ふるさと農道・通常債分）　22年度同意等額（継続事業分に限る）</t>
    <rPh sb="16" eb="18">
      <t>ノウドウ</t>
    </rPh>
    <rPh sb="27" eb="29">
      <t>ネンド</t>
    </rPh>
    <phoneticPr fontId="3"/>
  </si>
  <si>
    <t>地方道路等整備事業債　（ふるさと農道・通常債分）　23年度同意等額（継続事業分に限る）</t>
    <rPh sb="16" eb="18">
      <t>ノウドウ</t>
    </rPh>
    <rPh sb="27" eb="29">
      <t>ネンド</t>
    </rPh>
    <phoneticPr fontId="3"/>
  </si>
  <si>
    <t>地方道路等整備事業債　（ふるさと農道・通常債分）　24年度同意等額（継続事業分に限る）</t>
    <rPh sb="16" eb="18">
      <t>ノウドウ</t>
    </rPh>
    <rPh sb="27" eb="29">
      <t>ネンド</t>
    </rPh>
    <phoneticPr fontId="3"/>
  </si>
  <si>
    <t>臨時地方道整備事業債　（ふるさと農道・財対債分）　15年度許可額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</si>
  <si>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16年度許可額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</si>
  <si>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</si>
  <si>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</si>
  <si>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</si>
  <si>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</si>
  <si>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</si>
  <si>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</si>
  <si>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</si>
  <si>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</si>
  <si>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一般補助施設整備等事業債　（農地耕作条件改善事業）　R元年度同意等額</t>
    <phoneticPr fontId="3"/>
  </si>
  <si>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</si>
  <si>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</si>
  <si>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</si>
  <si>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</si>
  <si>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B3162</t>
    <phoneticPr fontId="3"/>
  </si>
  <si>
    <t>補正予算債償還費　（11年度以降同意等債に係るもの）　（80.0%分）　R元年度同意等額　※政府</t>
    <rPh sb="33" eb="34">
      <t>ブン</t>
    </rPh>
    <rPh sb="37" eb="38">
      <t>ガン</t>
    </rPh>
    <rPh sb="46" eb="48">
      <t>セイフ</t>
    </rPh>
    <phoneticPr fontId="3"/>
  </si>
  <si>
    <t>B3948</t>
    <phoneticPr fontId="3"/>
  </si>
  <si>
    <t>B3954</t>
    <phoneticPr fontId="3"/>
  </si>
  <si>
    <t>B3962</t>
    <phoneticPr fontId="3"/>
  </si>
  <si>
    <t>B3972</t>
    <phoneticPr fontId="3"/>
  </si>
  <si>
    <t>B3973</t>
    <phoneticPr fontId="3"/>
  </si>
  <si>
    <t>B3983</t>
    <phoneticPr fontId="3"/>
  </si>
  <si>
    <t>B5007</t>
    <phoneticPr fontId="3"/>
  </si>
  <si>
    <t>B3984</t>
    <phoneticPr fontId="3"/>
  </si>
  <si>
    <t>B0199</t>
  </si>
  <si>
    <t>B7056</t>
  </si>
  <si>
    <t>B7490</t>
  </si>
  <si>
    <t>B7798</t>
  </si>
  <si>
    <t>B8443</t>
  </si>
  <si>
    <t>B8839</t>
  </si>
  <si>
    <t>B9283</t>
  </si>
  <si>
    <t>B9598</t>
  </si>
  <si>
    <t>B7491</t>
  </si>
  <si>
    <t>B7799</t>
  </si>
  <si>
    <t>B8444</t>
  </si>
  <si>
    <t>B8840</t>
  </si>
  <si>
    <t>B9284</t>
  </si>
  <si>
    <t>B9599</t>
  </si>
  <si>
    <t>B8841</t>
  </si>
  <si>
    <t>B8842</t>
  </si>
  <si>
    <t>B8843</t>
  </si>
  <si>
    <t>B8844</t>
  </si>
  <si>
    <t>B9285</t>
  </si>
  <si>
    <t>B9286</t>
  </si>
  <si>
    <t>B9600</t>
  </si>
  <si>
    <t>B9601</t>
  </si>
  <si>
    <t>B9917</t>
  </si>
  <si>
    <t>B9918</t>
  </si>
  <si>
    <t>B0356</t>
  </si>
  <si>
    <t>B0357</t>
  </si>
  <si>
    <t>B0717</t>
  </si>
  <si>
    <t>B0722</t>
  </si>
  <si>
    <t>B1286</t>
  </si>
  <si>
    <t>B1302</t>
  </si>
  <si>
    <t>B2248</t>
  </si>
  <si>
    <t>B2249</t>
  </si>
  <si>
    <t>B2582</t>
  </si>
  <si>
    <t>B2583</t>
  </si>
  <si>
    <t>B2849</t>
  </si>
  <si>
    <t>B2850</t>
  </si>
  <si>
    <t>B2851</t>
  </si>
  <si>
    <t>B2941</t>
  </si>
  <si>
    <r>
      <t>令和</t>
    </r>
    <r>
      <rPr>
        <sz val="11"/>
        <color rgb="FFFF0000"/>
        <rFont val="ＭＳ ゴシック"/>
        <family val="3"/>
        <charset val="128"/>
      </rPr>
      <t>４</t>
    </r>
    <r>
      <rPr>
        <sz val="11"/>
        <rFont val="ＭＳ ゴシック"/>
        <family val="3"/>
        <charset val="128"/>
      </rPr>
      <t>年度総務大臣通知額（算出資料P</t>
    </r>
    <r>
      <rPr>
        <sz val="11"/>
        <color rgb="FFFF0000"/>
        <rFont val="ＭＳ ゴシック"/>
        <family val="3"/>
        <charset val="128"/>
      </rPr>
      <t>190</t>
    </r>
    <r>
      <rPr>
        <sz val="11"/>
        <rFont val="ＭＳ ゴシック"/>
        <family val="3"/>
        <charset val="128"/>
      </rPr>
      <t>）</t>
    </r>
    <rPh sb="0" eb="2">
      <t>レイワ</t>
    </rPh>
    <rPh sb="9" eb="11">
      <t>ツウチ</t>
    </rPh>
    <rPh sb="11" eb="12">
      <t>ガク</t>
    </rPh>
    <rPh sb="13" eb="15">
      <t>サンシュツ</t>
    </rPh>
    <rPh sb="15" eb="17">
      <t>シリョウ</t>
    </rPh>
    <phoneticPr fontId="5"/>
  </si>
  <si>
    <r>
      <t>　債務負担行為に基づく令和</t>
    </r>
    <r>
      <rPr>
        <sz val="12"/>
        <color rgb="FFFF0000"/>
        <rFont val="ＭＳ ゴシック"/>
        <family val="3"/>
        <charset val="128"/>
      </rPr>
      <t>４</t>
    </r>
    <r>
      <rPr>
        <sz val="12"/>
        <rFont val="ＭＳ ゴシック"/>
        <family val="3"/>
        <charset val="128"/>
      </rPr>
      <t>年度支出額</t>
    </r>
    <rPh sb="1" eb="3">
      <t>サイム</t>
    </rPh>
    <rPh sb="3" eb="5">
      <t>フタン</t>
    </rPh>
    <rPh sb="5" eb="7">
      <t>コウイ</t>
    </rPh>
    <rPh sb="8" eb="9">
      <t>モト</t>
    </rPh>
    <rPh sb="11" eb="13">
      <t>レイワ</t>
    </rPh>
    <phoneticPr fontId="5"/>
  </si>
  <si>
    <r>
      <t>国営土地改良事業に係る令和</t>
    </r>
    <r>
      <rPr>
        <sz val="11"/>
        <color rgb="FFFF0000"/>
        <rFont val="ＭＳ ゴシック"/>
        <family val="3"/>
        <charset val="128"/>
      </rPr>
      <t>５</t>
    </r>
    <r>
      <rPr>
        <sz val="11"/>
        <rFont val="ＭＳ ゴシック"/>
        <family val="3"/>
        <charset val="128"/>
      </rPr>
      <t>年度以降地方負担額</t>
    </r>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</si>
  <si>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r>
      <t>森林研究・整備機構営土地改良事業に係る令和</t>
    </r>
    <r>
      <rPr>
        <sz val="11"/>
        <color rgb="FFFF0000"/>
        <rFont val="ＭＳ ゴシック"/>
        <family val="3"/>
        <charset val="128"/>
      </rPr>
      <t>５</t>
    </r>
    <r>
      <rPr>
        <sz val="11"/>
        <rFont val="ＭＳ ゴシック"/>
        <family val="3"/>
        <charset val="128"/>
      </rPr>
      <t>年度以降地方負担額</t>
    </r>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</si>
  <si>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r>
      <t>水資源機構営土地改良事業に係る令和</t>
    </r>
    <r>
      <rPr>
        <sz val="9"/>
        <color rgb="FFFF0000"/>
        <rFont val="ＭＳ ゴシック"/>
        <family val="3"/>
        <charset val="128"/>
      </rPr>
      <t>５</t>
    </r>
    <r>
      <rPr>
        <sz val="9"/>
        <rFont val="ＭＳ ゴシック"/>
        <family val="3"/>
        <charset val="128"/>
      </rPr>
      <t>年度以降地方負担額</t>
    </r>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</si>
  <si>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r>
      <t>(ｱ)～(</t>
    </r>
    <r>
      <rPr>
        <sz val="9"/>
        <color rgb="FFFF0000"/>
        <rFont val="ＭＳ ゴシック"/>
        <family val="3"/>
        <charset val="128"/>
      </rPr>
      <t>ｽ</t>
    </r>
    <r>
      <rPr>
        <sz val="9"/>
        <rFont val="ＭＳ ゴシック"/>
        <family val="3"/>
        <charset val="128"/>
      </rPr>
      <t>)</t>
    </r>
    <phoneticPr fontId="5"/>
  </si>
  <si>
    <t>(ｱ)</t>
    <phoneticPr fontId="3"/>
  </si>
  <si>
    <r>
      <t>(ｱ)～(</t>
    </r>
    <r>
      <rPr>
        <sz val="9"/>
        <color rgb="FFFF0000"/>
        <rFont val="ＭＳ ゴシック"/>
        <family val="3"/>
        <charset val="128"/>
      </rPr>
      <t>ｺ</t>
    </r>
    <r>
      <rPr>
        <sz val="9"/>
        <rFont val="ＭＳ ゴシック"/>
        <family val="3"/>
        <charset val="128"/>
      </rPr>
      <t>)</t>
    </r>
    <phoneticPr fontId="5"/>
  </si>
  <si>
    <r>
      <t>(ｱ)～(</t>
    </r>
    <r>
      <rPr>
        <sz val="9"/>
        <color rgb="FFFF0000"/>
        <rFont val="ＭＳ ゴシック"/>
        <family val="3"/>
        <charset val="128"/>
      </rPr>
      <t>ｴ</t>
    </r>
    <r>
      <rPr>
        <sz val="9"/>
        <rFont val="ＭＳ ゴシック"/>
        <family val="3"/>
        <charset val="128"/>
      </rPr>
      <t>)</t>
    </r>
    <phoneticPr fontId="5"/>
  </si>
  <si>
    <r>
      <t>(ｱ)～(</t>
    </r>
    <r>
      <rPr>
        <sz val="9"/>
        <color rgb="FFFF0000"/>
        <rFont val="ＭＳ ゴシック"/>
        <family val="3"/>
        <charset val="128"/>
      </rPr>
      <t>ｾ</t>
    </r>
    <r>
      <rPr>
        <sz val="9"/>
        <rFont val="ＭＳ ゴシック"/>
        <family val="3"/>
        <charset val="128"/>
      </rPr>
      <t>)</t>
    </r>
    <phoneticPr fontId="5"/>
  </si>
  <si>
    <t>B5315</t>
  </si>
  <si>
    <t>B5316</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</si>
  <si>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</si>
  <si>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</si>
  <si>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(ｴ)</t>
    <phoneticPr fontId="3"/>
  </si>
  <si>
    <t>(ｵ)</t>
    <phoneticPr fontId="3"/>
  </si>
  <si>
    <t>(ﾘ)</t>
    <phoneticPr fontId="3"/>
  </si>
  <si>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</si>
  <si>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</si>
  <si>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</si>
  <si>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</si>
  <si>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</si>
  <si>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</si>
  <si>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</si>
  <si>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</si>
  <si>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</si>
  <si>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</si>
  <si>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</si>
  <si>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(ｱ)～(ｴｳ)</t>
    <phoneticPr fontId="5"/>
  </si>
  <si>
    <t>(ﾑ)</t>
    <phoneticPr fontId="14"/>
  </si>
  <si>
    <t>(ﾒ)</t>
    <phoneticPr fontId="14"/>
  </si>
  <si>
    <t>(ｱ)～(ｴﾄ)</t>
    <phoneticPr fontId="5"/>
  </si>
  <si>
    <t>(ｱ)～(ﾎ)</t>
    <phoneticPr fontId="5"/>
  </si>
  <si>
    <r>
      <t>R</t>
    </r>
    <r>
      <rPr>
        <sz val="11"/>
        <color rgb="FFFF0000"/>
        <rFont val="ＭＳ Ｐゴシック"/>
        <family val="3"/>
        <charset val="128"/>
      </rPr>
      <t>4</t>
    </r>
    <r>
      <rPr>
        <sz val="11"/>
        <rFont val="ＭＳ Ｐゴシック"/>
        <family val="3"/>
        <charset val="128"/>
      </rPr>
      <t>年度末</t>
    </r>
    <rPh sb="2" eb="5">
      <t>ネンドマツ</t>
    </rPh>
    <phoneticPr fontId="3"/>
  </si>
  <si>
    <r>
      <t>令和</t>
    </r>
    <r>
      <rPr>
        <sz val="9"/>
        <color rgb="FFFF0000"/>
        <rFont val="ＭＳ Ｐゴシック"/>
        <family val="3"/>
        <charset val="128"/>
      </rPr>
      <t>5</t>
    </r>
    <r>
      <rPr>
        <sz val="9"/>
        <rFont val="ＭＳ Ｐゴシック"/>
        <family val="3"/>
        <charset val="128"/>
      </rPr>
      <t>年度元利償還金</t>
    </r>
    <rPh sb="0" eb="2">
      <t>レイワ</t>
    </rPh>
    <rPh sb="3" eb="5">
      <t>ネンド</t>
    </rPh>
    <rPh sb="5" eb="7">
      <t>ガンリ</t>
    </rPh>
    <rPh sb="7" eb="10">
      <t>ショウカンキン</t>
    </rPh>
    <phoneticPr fontId="3"/>
  </si>
  <si>
    <t>R4年度末</t>
    <rPh sb="2" eb="4">
      <t>ネンド</t>
    </rPh>
    <rPh sb="4" eb="5">
      <t>マツ</t>
    </rPh>
    <phoneticPr fontId="5"/>
  </si>
  <si>
    <t>(ﾖ)</t>
    <phoneticPr fontId="3"/>
  </si>
  <si>
    <t>(ﾗ)</t>
    <phoneticPr fontId="3"/>
  </si>
  <si>
    <t>(ﾘ)</t>
    <phoneticPr fontId="3"/>
  </si>
  <si>
    <t>(ﾙ)</t>
    <phoneticPr fontId="3"/>
  </si>
  <si>
    <t>(ｳ)</t>
    <phoneticPr fontId="3"/>
  </si>
  <si>
    <t>(ｴ)</t>
    <phoneticPr fontId="3"/>
  </si>
  <si>
    <t>(ｵ)</t>
    <phoneticPr fontId="3"/>
  </si>
  <si>
    <t>(ｶ)</t>
    <phoneticPr fontId="3"/>
  </si>
  <si>
    <t>(ﾉ)</t>
    <phoneticPr fontId="3"/>
  </si>
  <si>
    <t>(ﾊ)</t>
    <phoneticPr fontId="3"/>
  </si>
  <si>
    <t>(ﾋ)</t>
    <phoneticPr fontId="3"/>
  </si>
  <si>
    <t>(ﾌ)</t>
    <phoneticPr fontId="3"/>
  </si>
  <si>
    <t>(ﾍ)</t>
    <phoneticPr fontId="3"/>
  </si>
  <si>
    <t>(ﾎ)</t>
    <phoneticPr fontId="3"/>
  </si>
  <si>
    <t>(ﾏ)</t>
    <phoneticPr fontId="3"/>
  </si>
  <si>
    <t>(ｱﾁ)</t>
    <phoneticPr fontId="3"/>
  </si>
  <si>
    <t>(ｱﾂ)</t>
    <phoneticPr fontId="3"/>
  </si>
  <si>
    <t>(ｱﾃ)</t>
    <phoneticPr fontId="3"/>
  </si>
  <si>
    <t>(ｱﾄ)</t>
    <phoneticPr fontId="3"/>
  </si>
  <si>
    <t>(ｱﾅ)</t>
    <phoneticPr fontId="3"/>
  </si>
  <si>
    <t>(ｲｿ)</t>
    <phoneticPr fontId="3"/>
  </si>
  <si>
    <t>(ｲﾀ)</t>
    <phoneticPr fontId="3"/>
  </si>
  <si>
    <t>(ｲﾁ)</t>
    <phoneticPr fontId="3"/>
  </si>
  <si>
    <t>(ｲﾂ)</t>
    <phoneticPr fontId="3"/>
  </si>
  <si>
    <t>辺地対策事業債に係るR4年度末地方債残高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</si>
  <si>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地域改善対策特定事業債に係るR4年度末地方債残高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</si>
  <si>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過疎対策事業債に係るR4年度末地方債残高</t>
    <rPh sb="0" eb="2">
      <t>カソ</t>
    </rPh>
    <rPh sb="2" eb="4">
      <t>タイサク</t>
    </rPh>
    <rPh sb="4" eb="7">
      <t>ジギョウサイ</t>
    </rPh>
    <rPh sb="8" eb="9">
      <t>カカ</t>
    </rPh>
    <rPh sb="15" eb="18">
      <t>チホウサイ</t>
    </rPh>
    <rPh sb="18" eb="20">
      <t>ザンダカ</t>
    </rPh>
    <phoneticPr fontId="5"/>
  </si>
  <si>
    <t>公害防止事業債に係るR4年度末地方債残高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</si>
  <si>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石油コンビナート等債に係るR4年度末地方債残高</t>
    <rPh sb="0" eb="2">
      <t>セキユ</t>
    </rPh>
    <rPh sb="8" eb="9">
      <t>ナド</t>
    </rPh>
    <rPh sb="9" eb="10">
      <t>サイ</t>
    </rPh>
    <rPh sb="11" eb="12">
      <t>カカ</t>
    </rPh>
    <rPh sb="18" eb="21">
      <t>チホウサイ</t>
    </rPh>
    <rPh sb="21" eb="23">
      <t>ザンダカ</t>
    </rPh>
    <phoneticPr fontId="5"/>
  </si>
  <si>
    <t>地震対策緊急整備事業債に係るR4年度末地方債残高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</si>
  <si>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合併特例債に係るR4年度末地方債残高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</si>
  <si>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原子力発電施設立地地域振興債に係るR4年度末地方債残高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</si>
  <si>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R２：</t>
    <phoneticPr fontId="3"/>
  </si>
  <si>
    <t>R３：</t>
    <phoneticPr fontId="3"/>
  </si>
  <si>
    <t>R４：</t>
    <phoneticPr fontId="3"/>
  </si>
  <si>
    <t>その他の下水道事業（11年度以前許可債）に係るR4年度末地方債残高（H4～11年度補正予算債等を除く）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</si>
  <si>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下水道普及特別対策事業（8年度以降分）に係る地方債（11年度以前許可債）に係るR4年度末地方債残高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</si>
  <si>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下水道事業債特例措置分（11年度以前許可債）に係るR4年度末地方債残高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</si>
  <si>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下水道事業債臨時措置分（11年度以前許可債）に係るR4年度末地方債残高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</si>
  <si>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(ｱ)～(ﾙ)</t>
    <phoneticPr fontId="5"/>
  </si>
  <si>
    <t>R4年度一本算定</t>
    <rPh sb="2" eb="4">
      <t>ネンド</t>
    </rPh>
    <rPh sb="4" eb="6">
      <t>イッポン</t>
    </rPh>
    <rPh sb="6" eb="8">
      <t>サンテイ</t>
    </rPh>
    <phoneticPr fontId="5"/>
  </si>
  <si>
    <t>R4年度算出資料</t>
    <rPh sb="2" eb="4">
      <t>ネンド</t>
    </rPh>
    <rPh sb="4" eb="6">
      <t>サンシュツ</t>
    </rPh>
    <rPh sb="6" eb="8">
      <t>シリョウ</t>
    </rPh>
    <phoneticPr fontId="5"/>
  </si>
  <si>
    <t>１　下水道事業債特別措置分　令和４年度分に係る乗数εの算出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</si>
  <si>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令和４年度算出資料</t>
    <rPh sb="0" eb="2">
      <t>レイワ</t>
    </rPh>
    <rPh sb="3" eb="5">
      <t>ネンド</t>
    </rPh>
    <rPh sb="5" eb="7">
      <t>サンシュツ</t>
    </rPh>
    <rPh sb="7" eb="9">
      <t>シリョウ</t>
    </rPh>
    <phoneticPr fontId="3"/>
  </si>
  <si>
    <r>
      <t>２　令和</t>
    </r>
    <r>
      <rPr>
        <sz val="11"/>
        <color rgb="FFFF0000"/>
        <rFont val="ＭＳ ゴシック"/>
        <family val="3"/>
        <charset val="128"/>
      </rPr>
      <t>５</t>
    </r>
    <r>
      <rPr>
        <sz val="11"/>
        <color theme="1"/>
        <rFont val="ＭＳ ゴシック"/>
        <family val="3"/>
        <charset val="128"/>
      </rPr>
      <t>年度算定に用いる公共下水道処理区域内人口密度</t>
    </r>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</si>
  <si>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r>
      <t>　　　○令和</t>
    </r>
    <r>
      <rPr>
        <sz val="11"/>
        <color rgb="FFFF0000"/>
        <rFont val="ＭＳ ゴシック"/>
        <family val="3"/>
        <charset val="128"/>
      </rPr>
      <t>３</t>
    </r>
    <r>
      <rPr>
        <sz val="11"/>
        <color theme="1"/>
        <rFont val="ＭＳ ゴシック"/>
        <family val="3"/>
        <charset val="128"/>
      </rPr>
      <t>年度地方公営企業決算状況調査の数値を記入すること。</t>
    </r>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</si>
  <si>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r>
      <t>３　令和</t>
    </r>
    <r>
      <rPr>
        <sz val="11"/>
        <color rgb="FFFF0000"/>
        <rFont val="ＭＳ ゴシック"/>
        <family val="3"/>
        <charset val="128"/>
      </rPr>
      <t>５</t>
    </r>
    <r>
      <rPr>
        <sz val="11"/>
        <color theme="1"/>
        <rFont val="ＭＳ ゴシック"/>
        <family val="3"/>
        <charset val="128"/>
      </rPr>
      <t>年度算定に用いる合流管比率</t>
    </r>
    <rPh sb="2" eb="4">
      <t>レイワ</t>
    </rPh>
    <rPh sb="5" eb="7">
      <t>ネンド</t>
    </rPh>
    <rPh sb="7" eb="9">
      <t>サンテイ</t>
    </rPh>
    <rPh sb="10" eb="11">
      <t>モチ</t>
    </rPh>
    <rPh sb="13" eb="15">
      <t>ゴウリュウ</t>
    </rPh>
    <rPh sb="15" eb="16">
      <t>クダ</t>
    </rPh>
    <rPh sb="16" eb="18">
      <t>ヒリツ</t>
    </rPh>
    <phoneticPr fontId="3"/>
  </si>
  <si>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</si>
  <si>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</si>
  <si>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B5608</t>
  </si>
  <si>
    <t>B5610</t>
  </si>
  <si>
    <t>B5634</t>
  </si>
  <si>
    <t>B5636</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</si>
  <si>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</si>
  <si>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</si>
  <si>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B5609</t>
  </si>
  <si>
    <t>B5611</t>
  </si>
  <si>
    <t>B5612</t>
  </si>
  <si>
    <t>B5613</t>
  </si>
  <si>
    <t>B5614</t>
  </si>
  <si>
    <t>B5615</t>
  </si>
  <si>
    <t>B5616</t>
  </si>
  <si>
    <t>B5617</t>
  </si>
  <si>
    <t>B5618</t>
  </si>
  <si>
    <t>B5619</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</si>
  <si>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</si>
  <si>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B5635</t>
  </si>
  <si>
    <t>B5637</t>
  </si>
  <si>
    <t>B5638</t>
  </si>
  <si>
    <t>B5639</t>
  </si>
  <si>
    <t>B5640</t>
  </si>
  <si>
    <t>B5641</t>
  </si>
  <si>
    <t>B5642</t>
  </si>
  <si>
    <t>B5643</t>
  </si>
  <si>
    <t>B5644</t>
  </si>
  <si>
    <t>B5645</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</si>
  <si>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</si>
  <si>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B5621</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</si>
  <si>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</si>
  <si>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</si>
  <si>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B5624</t>
  </si>
  <si>
    <t>B5625</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</si>
  <si>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</si>
  <si>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B5628</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</si>
  <si>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</si>
  <si>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</si>
  <si>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B5630</t>
  </si>
  <si>
    <t>B5631</t>
  </si>
  <si>
    <t>B5607</t>
  </si>
  <si>
    <t>下水道事業債広域化・共同化分　R4年度同意等額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</si>
  <si>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B5622</t>
  </si>
  <si>
    <t>B5623</t>
  </si>
  <si>
    <t>流域下水道事業及び公共下水道事業に係る地方債（公営企業会計適用債）　R4年度同意等額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</si>
  <si>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</si>
  <si>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B5633</t>
  </si>
  <si>
    <t>補正予算債償還費　（11年度以降同意等債に係るもの）　（60.0%分）　R4年度同意等額　※政府</t>
    <rPh sb="33" eb="34">
      <t>ブン</t>
    </rPh>
    <rPh sb="46" eb="48">
      <t>セイフ</t>
    </rPh>
    <phoneticPr fontId="3"/>
  </si>
  <si>
    <t>補正予算債償還費　（11年度以降同意等債に係るもの）　（50.0%分）　R4年度同意等額　※政府</t>
    <rPh sb="33" eb="34">
      <t>ブン</t>
    </rPh>
    <rPh sb="46" eb="48">
      <t>セイフ</t>
    </rPh>
    <phoneticPr fontId="3"/>
  </si>
  <si>
    <t>補正予算債償還費　（11年度以降同意等債に係るもの）　（60.0%分）　R4年度同意等額　※民間</t>
    <rPh sb="33" eb="34">
      <t>ブン</t>
    </rPh>
    <rPh sb="46" eb="48">
      <t>ミンカン</t>
    </rPh>
    <phoneticPr fontId="3"/>
  </si>
  <si>
    <t>補正予算債償還費　（11年度以降同意等債に係るもの）　（50.0%分）　R4年度同意等額　※民間</t>
    <rPh sb="33" eb="34">
      <t>ブン</t>
    </rPh>
    <rPh sb="46" eb="48">
      <t>ミンカン</t>
    </rPh>
    <phoneticPr fontId="3"/>
  </si>
  <si>
    <t>B5747</t>
  </si>
  <si>
    <t>B5748</t>
  </si>
  <si>
    <t>B5749</t>
  </si>
  <si>
    <t>B5750</t>
  </si>
  <si>
    <t>(ｱﾗ)</t>
    <phoneticPr fontId="3"/>
  </si>
  <si>
    <t>(ｱﾘ)</t>
    <phoneticPr fontId="3"/>
  </si>
  <si>
    <t>(ｱﾙ)</t>
    <phoneticPr fontId="3"/>
  </si>
  <si>
    <t>(ｱ)～(ｱﾙ)</t>
    <phoneticPr fontId="5"/>
  </si>
  <si>
    <t>減収補塡債償還費　R4年度同意等額</t>
    <phoneticPr fontId="3"/>
  </si>
  <si>
    <t>B5751</t>
  </si>
  <si>
    <t>(ﾜ)</t>
    <phoneticPr fontId="3"/>
  </si>
  <si>
    <t>財源対策債　（公共事業等債分）　R4年度同意等額　※政府</t>
    <rPh sb="11" eb="12">
      <t>トウ</t>
    </rPh>
    <phoneticPr fontId="3"/>
  </si>
  <si>
    <t>財源対策債　（公共事業等債分）　R4年度同意等額　※民間</t>
    <rPh sb="11" eb="12">
      <t>トウ</t>
    </rPh>
    <rPh sb="26" eb="28">
      <t>ミンカン</t>
    </rPh>
    <phoneticPr fontId="3"/>
  </si>
  <si>
    <t>B5752</t>
  </si>
  <si>
    <t>B5753</t>
  </si>
  <si>
    <t>財源対策債　（学校教育施設等整備事業債分）　R4年度同意等額　※政府</t>
    <phoneticPr fontId="3"/>
  </si>
  <si>
    <t>財源対策債　（学校教育施設等整備事業債分）　R4年度同意等額　※民間</t>
    <rPh sb="32" eb="34">
      <t>ミンカン</t>
    </rPh>
    <phoneticPr fontId="3"/>
  </si>
  <si>
    <t>B5754</t>
  </si>
  <si>
    <t>B5755</t>
  </si>
  <si>
    <t>財源対策債　（一般廃棄物処理事業債分）　R4年度同意等額　※政府</t>
    <rPh sb="7" eb="9">
      <t>イッパン</t>
    </rPh>
    <rPh sb="9" eb="12">
      <t>ハイキブツ</t>
    </rPh>
    <rPh sb="12" eb="14">
      <t>ショリ</t>
    </rPh>
    <phoneticPr fontId="3"/>
  </si>
  <si>
    <t>財源対策債　（一般廃棄物処理事業債分）　R4年度同意等額　※民間</t>
    <rPh sb="7" eb="9">
      <t>イッパン</t>
    </rPh>
    <rPh sb="9" eb="12">
      <t>ハイキブツ</t>
    </rPh>
    <rPh sb="12" eb="14">
      <t>ショリ</t>
    </rPh>
    <rPh sb="30" eb="32">
      <t>ミンカン</t>
    </rPh>
    <phoneticPr fontId="3"/>
  </si>
  <si>
    <t>B5756</t>
  </si>
  <si>
    <t>B5757</t>
  </si>
  <si>
    <t>臨時財政対策債償還費　R4年度同意等額</t>
    <phoneticPr fontId="3"/>
  </si>
  <si>
    <t>B5758</t>
  </si>
  <si>
    <r>
      <t>３　②は、「令和</t>
    </r>
    <r>
      <rPr>
        <sz val="11"/>
        <rFont val="ＭＳ Ｐゴシック"/>
        <family val="3"/>
        <charset val="128"/>
      </rPr>
      <t>４年度の地方公営企業繰出金について」</t>
    </r>
    <rPh sb="6" eb="8">
      <t>レイワ</t>
    </rPh>
    <phoneticPr fontId="3"/>
  </si>
  <si>
    <r>
      <t>５　③は、「令和</t>
    </r>
    <r>
      <rPr>
        <sz val="11"/>
        <rFont val="ＭＳ Ｐゴシック"/>
        <family val="3"/>
        <charset val="128"/>
      </rPr>
      <t>４年度の地方公営企業繰出金について」</t>
    </r>
    <rPh sb="6" eb="8">
      <t>レイワ</t>
    </rPh>
    <phoneticPr fontId="3"/>
  </si>
  <si>
    <r>
      <t>７　④は、「令和</t>
    </r>
    <r>
      <rPr>
        <sz val="11"/>
        <rFont val="ＭＳ Ｐゴシック"/>
        <family val="3"/>
        <charset val="128"/>
      </rPr>
      <t>４年度の地方公営企業繰出金について」</t>
    </r>
    <rPh sb="6" eb="8">
      <t>レイワ</t>
    </rPh>
    <phoneticPr fontId="3"/>
  </si>
  <si>
    <r>
      <t>①水源開発対策に係る企業債令和</t>
    </r>
    <r>
      <rPr>
        <sz val="11"/>
        <rFont val="ＭＳ Ｐゴシック"/>
        <family val="3"/>
        <charset val="128"/>
      </rPr>
      <t>４年度末現在高</t>
    </r>
    <rPh sb="1" eb="3">
      <t>スイゲン</t>
    </rPh>
    <rPh sb="3" eb="5">
      <t>カイハツ</t>
    </rPh>
    <rPh sb="5" eb="7">
      <t>タイサク</t>
    </rPh>
    <rPh sb="8" eb="9">
      <t>カカ</t>
    </rPh>
    <rPh sb="10" eb="13">
      <t>キギョウサイ</t>
    </rPh>
    <phoneticPr fontId="3"/>
  </si>
  <si>
    <r>
      <t>に係る令和</t>
    </r>
    <r>
      <rPr>
        <sz val="11"/>
        <rFont val="ＭＳ Ｐゴシック"/>
        <family val="3"/>
        <charset val="128"/>
      </rPr>
      <t>４年度末地方債残高</t>
    </r>
    <phoneticPr fontId="3"/>
  </si>
  <si>
    <r>
      <t>②広域化対策企業債令和</t>
    </r>
    <r>
      <rPr>
        <sz val="11"/>
        <rFont val="ＭＳ Ｐゴシック"/>
        <family val="3"/>
        <charset val="128"/>
      </rPr>
      <t>４年度末現在高</t>
    </r>
    <rPh sb="1" eb="4">
      <t>コウイキカ</t>
    </rPh>
    <rPh sb="4" eb="6">
      <t>タイサク</t>
    </rPh>
    <rPh sb="6" eb="9">
      <t>キギョウサイ</t>
    </rPh>
    <phoneticPr fontId="3"/>
  </si>
  <si>
    <r>
      <t>③病院事業建設費負担　企業債（平成3年度～平成13年度許可）令和</t>
    </r>
    <r>
      <rPr>
        <sz val="11"/>
        <rFont val="ＭＳ Ｐゴシック"/>
        <family val="3"/>
        <charset val="128"/>
      </rPr>
      <t>４年度末現在高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</si>
  <si>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④病院事業建設費負担　企業債（平成１４年度許可）令和</t>
    </r>
    <r>
      <rPr>
        <sz val="11"/>
        <rFont val="ＭＳ Ｐゴシック"/>
        <family val="3"/>
        <charset val="128"/>
      </rPr>
      <t>４年度末現在高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</si>
  <si>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水源開発対策に係る令和５年度以降繰出基準額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</si>
  <si>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広域化対策に係る令和５年度以降繰出基準額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</si>
  <si>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一般会計出資債（11年度以前許可債）に係る令和４年度末地方債残高（高度浄水施設整備、老朽管更新、上水道未普及地域解消事業及び上水道災害・安全対策事業を含む。）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</si>
  <si>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令和４年度</t>
    <rPh sb="0" eb="2">
      <t>レイワ</t>
    </rPh>
    <rPh sb="3" eb="5">
      <t>ネンド</t>
    </rPh>
    <rPh sb="4" eb="5">
      <t>ガンネン</t>
    </rPh>
    <phoneticPr fontId="5"/>
  </si>
  <si>
    <t>簡易水道事業債（11年度以前許可債）に係る令和４年度末地方債残高（統合水道分及び未普及解消緊急事業を含み、未普及解消緊急事業上乗せ分を除く）</t>
    <rPh sb="50" eb="51">
      <t>フク</t>
    </rPh>
    <rPh sb="67" eb="68">
      <t>ノゾ</t>
    </rPh>
    <phoneticPr fontId="5"/>
  </si>
  <si>
    <t>簡易水道事業債（11年度以前許可債）に係る令和４年度末地方債残高（未普及解消緊急事業上乗せ分のみ）</t>
    <phoneticPr fontId="5"/>
  </si>
  <si>
    <r>
      <t>病院事業債（災害拠点上乗せ分を含む）(13年度以前許可債)に係る令和４年度末地方債残高
（附表（</t>
    </r>
    <r>
      <rPr>
        <sz val="11"/>
        <rFont val="ＭＳ Ｐゴシック"/>
        <family val="3"/>
        <charset val="128"/>
      </rPr>
      <t>O</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</si>
  <si>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病院事業債（災害拠点上乗せ分を含む）(14年度許可債)に係る令和４年度末地方債残高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</si>
  <si>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令和４年度
（その他の市町村）</t>
  </si>
  <si>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</si>
  <si>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ｶ</t>
    <phoneticPr fontId="3"/>
  </si>
  <si>
    <t>公立大学附属病院事業債(14年度以前許可債)に係る令和４年度末地方債残高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</si>
  <si>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t>ﾙ</t>
    <phoneticPr fontId="3"/>
  </si>
  <si>
    <t>ﾚ</t>
    <phoneticPr fontId="3"/>
  </si>
  <si>
    <t>ﾛ</t>
    <phoneticPr fontId="3"/>
  </si>
  <si>
    <t>ﾜ</t>
    <phoneticPr fontId="3"/>
  </si>
  <si>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</si>
  <si>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</si>
  <si>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</si>
  <si>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</si>
  <si>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</si>
  <si>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</si>
  <si>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</si>
  <si>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</si>
  <si>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</si>
  <si>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</si>
  <si>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</si>
  <si>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</si>
  <si>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</si>
  <si>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</si>
  <si>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令和４年度同意等額　※公営企業会計適用分</t>
    <rPh sb="8" eb="10">
      <t>レイワ</t>
    </rPh>
    <rPh sb="11" eb="13">
      <t>ネンド</t>
    </rPh>
    <phoneticPr fontId="3"/>
  </si>
  <si>
    <t>基本設計等着手
（災害分）</t>
    <rPh sb="9" eb="11">
      <t>サイガイ</t>
    </rPh>
    <phoneticPr fontId="16"/>
  </si>
  <si>
    <t>ｱ</t>
    <phoneticPr fontId="3"/>
  </si>
  <si>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</si>
  <si>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</si>
  <si>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</si>
  <si>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</si>
  <si>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B5760</t>
  </si>
  <si>
    <t>B5761</t>
  </si>
  <si>
    <t>B5762</t>
  </si>
  <si>
    <t>(ﾃ)</t>
    <phoneticPr fontId="3"/>
  </si>
  <si>
    <t>(ﾅ)</t>
    <phoneticPr fontId="3"/>
  </si>
  <si>
    <t>(ﾇ)</t>
    <phoneticPr fontId="3"/>
  </si>
  <si>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</si>
  <si>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公共事業等債  （国営・農業農村）　R4年度同意等額</t>
    <rPh sb="0" eb="1">
      <t>コウキョウ</t>
    </rPh>
    <rPh sb="1" eb="4">
      <t>ジギョウトウ</t>
    </rPh>
    <rPh sb="20" eb="22">
      <t>ネンド</t>
    </rPh>
    <rPh sb="23" eb="24">
      <t>トウ</t>
    </rPh>
    <phoneticPr fontId="0"/>
  </si>
  <si>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</si>
  <si>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r>
      <t>公共事業等債　（都道府県営・災害関連）　R3</t>
    </r>
    <r>
      <rPr>
        <sz val="11"/>
        <color rgb="FFFF0000"/>
        <rFont val="ＭＳ Ｐゴシック"/>
        <family val="3"/>
        <charset val="128"/>
      </rPr>
      <t>年度</t>
    </r>
    <r>
      <rPr>
        <sz val="11"/>
        <color theme="1"/>
        <rFont val="ＭＳ Ｐゴシック"/>
        <family val="3"/>
        <charset val="128"/>
      </rPr>
      <t>同意等額（継続事業分又は防災重点農業用ため池緊急整備事業分に限る）</t>
    </r>
    <rPh sb="22" eb="24">
      <t>ネンド</t>
    </rPh>
    <phoneticPr fontId="3"/>
  </si>
  <si>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</si>
  <si>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</si>
  <si>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</si>
  <si>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</si>
  <si>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</si>
  <si>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</si>
  <si>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清掃事業に係る地方債(11年度以前許可債)に係るR4年度末地方債残高（５０％分）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</si>
  <si>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</si>
  <si>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</si>
  <si>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</si>
  <si>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</si>
  <si>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都市基盤整備公団等の立替施行に係る立替金に係るR4年度上期の初日における未償還元金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</si>
  <si>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R4年度（５０％分）</t>
    <rPh sb="2" eb="4">
      <t>ネンド</t>
    </rPh>
    <rPh sb="8" eb="9">
      <t>ブン</t>
    </rPh>
    <phoneticPr fontId="3"/>
  </si>
  <si>
    <t>R4年度（３０％分）</t>
    <rPh sb="2" eb="4">
      <t>ネンド</t>
    </rPh>
    <rPh sb="8" eb="9">
      <t>ブン</t>
    </rPh>
    <phoneticPr fontId="3"/>
  </si>
  <si>
    <t>(ﾃ)</t>
    <phoneticPr fontId="3"/>
  </si>
  <si>
    <t>(ﾄ)</t>
    <phoneticPr fontId="3"/>
  </si>
  <si>
    <t>(ﾀ)</t>
    <phoneticPr fontId="3"/>
  </si>
  <si>
    <t>(ﾅ)</t>
    <phoneticPr fontId="3"/>
  </si>
  <si>
    <t>(ﾆ)</t>
    <phoneticPr fontId="3"/>
  </si>
  <si>
    <t>(ｱﾆ)</t>
    <phoneticPr fontId="3"/>
  </si>
  <si>
    <t>(ｱ)～(ｱﾆ)</t>
    <phoneticPr fontId="3"/>
  </si>
  <si>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</si>
  <si>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R2年度同意等額</t>
    <phoneticPr fontId="3"/>
  </si>
  <si>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</si>
  <si>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R4年度同意等額</t>
    <phoneticPr fontId="3"/>
  </si>
  <si>
    <t>B5594</t>
  </si>
  <si>
    <t>B5595</t>
  </si>
  <si>
    <t>B5596</t>
  </si>
  <si>
    <t>B5597</t>
  </si>
  <si>
    <t>B5598</t>
  </si>
  <si>
    <t>B5599</t>
  </si>
  <si>
    <t>B5600</t>
  </si>
  <si>
    <t>B5601</t>
  </si>
  <si>
    <t>B5602</t>
  </si>
  <si>
    <t>B5603</t>
  </si>
  <si>
    <t>B5604</t>
  </si>
  <si>
    <t>B5605</t>
  </si>
  <si>
    <t>B5606</t>
  </si>
  <si>
    <t>B5807</t>
  </si>
  <si>
    <t>B5808</t>
  </si>
  <si>
    <t>B5646</t>
  </si>
  <si>
    <t>B5647</t>
  </si>
  <si>
    <t>B5648</t>
  </si>
  <si>
    <t>B5649</t>
  </si>
  <si>
    <t>B5650</t>
  </si>
  <si>
    <t>B5651</t>
  </si>
  <si>
    <t>B5652</t>
  </si>
  <si>
    <t>B5653</t>
  </si>
  <si>
    <t>B5654</t>
  </si>
  <si>
    <t>B5655</t>
  </si>
  <si>
    <t>B5656</t>
  </si>
  <si>
    <t>B5673</t>
  </si>
  <si>
    <t>B5674</t>
    <phoneticPr fontId="3"/>
  </si>
  <si>
    <t>B5675</t>
  </si>
  <si>
    <t>B5676</t>
  </si>
  <si>
    <t>B5677</t>
  </si>
  <si>
    <t>B5678</t>
  </si>
  <si>
    <t>B5679</t>
  </si>
  <si>
    <t>B5680</t>
  </si>
  <si>
    <t>B5681</t>
  </si>
  <si>
    <t>B5682</t>
  </si>
  <si>
    <t>B5683</t>
  </si>
  <si>
    <t>B5684</t>
  </si>
  <si>
    <t>B5686</t>
  </si>
  <si>
    <t>B5687</t>
  </si>
  <si>
    <t>B5688</t>
  </si>
  <si>
    <t>B5689</t>
  </si>
  <si>
    <t>B5691</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</si>
  <si>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</si>
  <si>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</si>
  <si>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</si>
  <si>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</si>
  <si>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</si>
  <si>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</si>
  <si>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</si>
  <si>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</si>
  <si>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</si>
  <si>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</si>
  <si>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</si>
  <si>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</si>
  <si>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</si>
  <si>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</si>
  <si>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</si>
  <si>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</si>
  <si>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</si>
  <si>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</si>
  <si>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</si>
  <si>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</si>
  <si>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</si>
  <si>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</si>
  <si>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</si>
  <si>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</si>
  <si>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</si>
  <si>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</si>
  <si>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</si>
  <si>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B5731</t>
  </si>
  <si>
    <t>B5732</t>
  </si>
  <si>
    <t>B5733</t>
  </si>
  <si>
    <t>B5734</t>
  </si>
  <si>
    <t>B5736</t>
  </si>
  <si>
    <t>B5735</t>
  </si>
  <si>
    <t>B5737</t>
  </si>
  <si>
    <t>B5738</t>
  </si>
  <si>
    <t>B5739</t>
  </si>
  <si>
    <t>B5740</t>
  </si>
  <si>
    <t>B5741</t>
  </si>
  <si>
    <t>B5742</t>
  </si>
  <si>
    <t>B5743</t>
  </si>
  <si>
    <t>B5744</t>
  </si>
  <si>
    <t>B5745</t>
  </si>
  <si>
    <t>B5746</t>
  </si>
  <si>
    <t>B5759</t>
  </si>
  <si>
    <t>B5657</t>
  </si>
  <si>
    <t>B5658</t>
  </si>
  <si>
    <t>B5659</t>
  </si>
  <si>
    <t>B5660</t>
  </si>
  <si>
    <t>B5661</t>
  </si>
  <si>
    <t>B5662</t>
  </si>
  <si>
    <t>B5663</t>
  </si>
  <si>
    <t>B5664</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</si>
  <si>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</si>
  <si>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</si>
  <si>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</si>
  <si>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</si>
  <si>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</si>
  <si>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</si>
  <si>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R4同意等額</t>
    <rPh sb="27" eb="29">
      <t>ホキョウ</t>
    </rPh>
    <rPh sb="29" eb="31">
      <t>ジギョウ</t>
    </rPh>
    <rPh sb="32" eb="34">
      <t>ホジョ</t>
    </rPh>
    <rPh sb="40" eb="42">
      <t>ドウイ</t>
    </rPh>
    <phoneticPr fontId="5"/>
  </si>
  <si>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</si>
  <si>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B5665</t>
  </si>
  <si>
    <t>B5666</t>
  </si>
  <si>
    <t>B5667</t>
  </si>
  <si>
    <t>B5668</t>
  </si>
  <si>
    <t>B5669</t>
  </si>
  <si>
    <t>B5670</t>
  </si>
  <si>
    <t>B5671</t>
  </si>
  <si>
    <t>B5672</t>
  </si>
  <si>
    <t>１　①は「令和４年度の地方公営企業繰出金について」（令和４年４月１日付け総財公第60号）第１</t>
    <rPh sb="5" eb="7">
      <t>レイワ</t>
    </rPh>
    <rPh sb="26" eb="28">
      <t>レイワ</t>
    </rPh>
    <phoneticPr fontId="3"/>
  </si>
  <si>
    <t>流域下水道事業及び公共下水道事業に係る地方債（11年度以前許可債に係るもの）に係るR4年度末地方債残高（H4～11年度補正予算債等を除く）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</si>
  <si>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r>
      <t>港湾事業に係る地方債(11年度以前許可債)に係るR</t>
    </r>
    <r>
      <rPr>
        <sz val="11"/>
        <color rgb="FFFF0000"/>
        <rFont val="ＭＳ ゴシック"/>
        <family val="3"/>
        <charset val="128"/>
      </rPr>
      <t>4</t>
    </r>
    <r>
      <rPr>
        <sz val="11"/>
        <rFont val="ＭＳ ゴシック"/>
        <family val="3"/>
        <charset val="128"/>
      </rPr>
      <t>年度末地方債残高</t>
    </r>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</si>
  <si>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r>
      <t>漁港事業に係る地方債(11年度以前許可債)に係るR</t>
    </r>
    <r>
      <rPr>
        <sz val="11"/>
        <color rgb="FFFF0000"/>
        <rFont val="ＭＳ ゴシック"/>
        <family val="3"/>
        <charset val="128"/>
      </rPr>
      <t>4</t>
    </r>
    <r>
      <rPr>
        <sz val="11"/>
        <rFont val="ＭＳ ゴシック"/>
        <family val="3"/>
        <charset val="128"/>
      </rPr>
      <t>年度末地方債残高</t>
    </r>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</si>
  <si>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R4年度</t>
    <rPh sb="2" eb="4">
      <t>ネンド</t>
    </rPh>
    <rPh sb="3" eb="4">
      <t>ド</t>
    </rPh>
    <phoneticPr fontId="10"/>
  </si>
  <si>
    <t>B5692</t>
    <phoneticPr fontId="3"/>
  </si>
  <si>
    <t>施設整備事業（一般財源化）地域介護・福祉空間整備等施設整備交付金　R４年度同意等額</t>
    <phoneticPr fontId="3"/>
  </si>
  <si>
    <r>
      <t>児童急増地域包括市町村等の昭和46年度から平成10年度までにおける学校用地分に係る</t>
    </r>
    <r>
      <rPr>
        <sz val="10"/>
        <color rgb="FFFF0000"/>
        <rFont val="ＭＳ ゴシック"/>
        <family val="3"/>
        <charset val="128"/>
      </rPr>
      <t>R4</t>
    </r>
    <r>
      <rPr>
        <sz val="10"/>
        <rFont val="ＭＳ ゴシック"/>
        <family val="3"/>
        <charset val="128"/>
      </rPr>
      <t>年度末地方債残高</t>
    </r>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</si>
  <si>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r>
      <t>独立行政法人都市再生機構等の立替施行に係る立替金に係る</t>
    </r>
    <r>
      <rPr>
        <sz val="10"/>
        <color rgb="FFFF0000"/>
        <rFont val="ＭＳ ゴシック"/>
        <family val="3"/>
        <charset val="128"/>
      </rPr>
      <t>R5</t>
    </r>
    <r>
      <rPr>
        <sz val="10"/>
        <rFont val="ＭＳ ゴシック"/>
        <family val="3"/>
        <charset val="128"/>
      </rPr>
      <t>年度上期の初日における未償還元金</t>
    </r>
    <rPh sb="25" eb="26">
      <t>カカ</t>
    </rPh>
    <rPh sb="29" eb="31">
      <t>ネンド</t>
    </rPh>
    <rPh sb="31" eb="33">
      <t>カミキ</t>
    </rPh>
    <rPh sb="34" eb="36">
      <t>ショジツ</t>
    </rPh>
    <rPh sb="40" eb="43">
      <t>ミショウカン</t>
    </rPh>
    <rPh sb="43" eb="45">
      <t>ガンキン</t>
    </rPh>
    <phoneticPr fontId="5"/>
  </si>
  <si>
    <r>
      <t>建物分（３年度以前及び６年度～11年度許可債）に係る</t>
    </r>
    <r>
      <rPr>
        <sz val="10"/>
        <color rgb="FFFF0000"/>
        <rFont val="ＭＳ ゴシック"/>
        <family val="3"/>
        <charset val="128"/>
      </rPr>
      <t>R4</t>
    </r>
    <r>
      <rPr>
        <sz val="10"/>
        <rFont val="ＭＳ ゴシック"/>
        <family val="3"/>
        <charset val="128"/>
      </rPr>
      <t>年度末地方債残高</t>
    </r>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</si>
  <si>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r>
      <t>建物分（４年度及び５年度許可債）等に係る</t>
    </r>
    <r>
      <rPr>
        <sz val="10"/>
        <color rgb="FFFF0000"/>
        <rFont val="ＭＳ ゴシック"/>
        <family val="3"/>
        <charset val="128"/>
      </rPr>
      <t>R4</t>
    </r>
    <r>
      <rPr>
        <sz val="10"/>
        <rFont val="ＭＳ ゴシック"/>
        <family val="3"/>
        <charset val="128"/>
      </rPr>
      <t>年度末地方債残高</t>
    </r>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</si>
  <si>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r>
      <t>学校プール分（３年度以前及び６年度～11年度許可債）に係る</t>
    </r>
    <r>
      <rPr>
        <sz val="10"/>
        <color rgb="FFFF0000"/>
        <rFont val="ＭＳ ゴシック"/>
        <family val="3"/>
        <charset val="128"/>
      </rPr>
      <t>R4</t>
    </r>
    <r>
      <rPr>
        <sz val="10"/>
        <rFont val="ＭＳ ゴシック"/>
        <family val="3"/>
        <charset val="128"/>
      </rPr>
      <t>年度末地方債残高</t>
    </r>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</si>
  <si>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t>(ｱ)～(ﾄ)</t>
    <phoneticPr fontId="3"/>
  </si>
  <si>
    <t>(ｱ)～(ｱｳ)</t>
    <phoneticPr fontId="5"/>
  </si>
  <si>
    <t>③</t>
  </si>
  <si>
    <t>④</t>
  </si>
  <si>
    <t>⑤</t>
  </si>
  <si>
    <t>(ﾘ)</t>
    <phoneticPr fontId="3"/>
  </si>
  <si>
    <t>(ﾙ)</t>
    <phoneticPr fontId="3"/>
  </si>
  <si>
    <t>(ﾚ)</t>
    <phoneticPr fontId="3"/>
  </si>
  <si>
    <t>(ｱｹ)</t>
    <phoneticPr fontId="3"/>
  </si>
  <si>
    <t>(ｱｺ)</t>
    <phoneticPr fontId="3"/>
  </si>
  <si>
    <t>(ﾚ)+(ｱｽ)</t>
    <phoneticPr fontId="3"/>
  </si>
  <si>
    <t>(ｱｳ)欄の額</t>
    <phoneticPr fontId="5"/>
  </si>
  <si>
    <t>(ｱｴ)欄の額</t>
    <phoneticPr fontId="5"/>
  </si>
  <si>
    <t>(ｱｵ)欄の額</t>
    <phoneticPr fontId="5"/>
  </si>
  <si>
    <t>(ｱｲ)+(ｱｶ)+(ｱｷ)+(ｱｸ)+(ｱｹ)+(ｱｺ)</t>
    <phoneticPr fontId="5"/>
  </si>
  <si>
    <t>(ﾛ)～(ｱｼ)</t>
    <phoneticPr fontId="5"/>
  </si>
  <si>
    <t>(ｱﾉ)</t>
    <phoneticPr fontId="5"/>
  </si>
  <si>
    <t>(ｱﾊ)</t>
    <phoneticPr fontId="5"/>
  </si>
  <si>
    <t>(ｱﾋ)</t>
    <phoneticPr fontId="5"/>
  </si>
  <si>
    <t>(ｱﾌ)</t>
    <phoneticPr fontId="5"/>
  </si>
  <si>
    <t>(ｱ)～(ｱﾌ)</t>
    <phoneticPr fontId="5"/>
  </si>
  <si>
    <t>（１７）令和４年度分</t>
    <rPh sb="4" eb="6">
      <t>レイワ</t>
    </rPh>
    <rPh sb="7" eb="9">
      <t>ネンド</t>
    </rPh>
    <rPh sb="9" eb="10">
      <t>ブン</t>
    </rPh>
    <phoneticPr fontId="5"/>
  </si>
  <si>
    <t>ﾙ</t>
    <phoneticPr fontId="3"/>
  </si>
  <si>
    <t>ﾛ</t>
    <phoneticPr fontId="3"/>
  </si>
  <si>
    <t>ｦ</t>
    <phoneticPr fontId="3"/>
  </si>
  <si>
    <t>ｵ</t>
    <phoneticPr fontId="3"/>
  </si>
  <si>
    <t>(ｱ)～(ｶｵ)</t>
    <phoneticPr fontId="5"/>
  </si>
  <si>
    <t>(ｱ)～(ｱﾜ)</t>
    <phoneticPr fontId="5"/>
  </si>
  <si>
    <t>(ﾏ)</t>
    <phoneticPr fontId="10"/>
  </si>
  <si>
    <t>(ｲ)</t>
    <phoneticPr fontId="3"/>
  </si>
  <si>
    <t>(ｱ)～(ﾈ)</t>
    <phoneticPr fontId="5"/>
  </si>
  <si>
    <t>(ｱｾ)欄の額</t>
    <phoneticPr fontId="5"/>
  </si>
  <si>
    <t>(ﾔ)+(ﾕ)+(ﾘ)+(ﾙ)+(ﾜ)+(ｦ)</t>
    <phoneticPr fontId="5"/>
  </si>
  <si>
    <t>(ﾖ)+(ﾗ)+(ﾚ)+(ﾛ)+(ﾝ)+(ｱｱ)</t>
    <phoneticPr fontId="5"/>
  </si>
  <si>
    <t>*</t>
    <phoneticPr fontId="3"/>
  </si>
  <si>
    <t>*</t>
    <phoneticPr fontId="3"/>
  </si>
  <si>
    <t>(a)～(w)</t>
    <phoneticPr fontId="5"/>
  </si>
  <si>
    <t>地下鉄事業続特例債に係るR4年度末地方債残高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</si>
  <si>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地下鉄事業再特例債に係るR4年度末地方債残高（26年度以前同意等分）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</si>
  <si>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地下鉄事業出資債(11年度以前許可債)に係るR4年度末地方債残高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</si>
  <si>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地下鉄緊急整備事業企業債（特別分）(11年度以前許可債)に係るR4年</t>
    </r>
    <r>
      <rPr>
        <sz val="11"/>
        <color theme="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</si>
  <si>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地下鉄緊急整備事業出資債（地方単独整備区間分）(11年度以前許可債)に係るR4年度末地方債残高（②以外のもの）</t>
    <rPh sb="49" eb="51">
      <t>イガイ</t>
    </rPh>
    <phoneticPr fontId="5"/>
  </si>
  <si>
    <t>地下鉄緊急整備事業出資債（地方単独整備区間分）(11年度以前許可債)に係るR4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</si>
  <si>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地下鉄輸送力増強等事業出資債(11年度以前許可債)に係るR4</t>
    </r>
    <r>
      <rPr>
        <sz val="11"/>
        <color theme="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</si>
  <si>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t>
    </r>
    <r>
      <rPr>
        <sz val="11"/>
        <color rgb="FFFF0000"/>
        <rFont val="ＭＳ ゴシック"/>
        <family val="3"/>
        <charset val="128"/>
      </rPr>
      <t>R4</t>
    </r>
    <r>
      <rPr>
        <sz val="11"/>
        <color theme="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</si>
  <si>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r>
      <t>ニュータウン鉄道出資債(11年度以前許可債)に係る</t>
    </r>
    <r>
      <rPr>
        <sz val="11"/>
        <color rgb="FFFF0000"/>
        <rFont val="ＭＳ ゴシック"/>
        <family val="3"/>
        <charset val="128"/>
      </rPr>
      <t>R4</t>
    </r>
    <r>
      <rPr>
        <sz val="11"/>
        <color theme="1"/>
        <rFont val="ＭＳ ゴシック"/>
        <family val="3"/>
        <charset val="128"/>
      </rPr>
      <t>年度末地方債残高</t>
    </r>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</si>
  <si>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r>
      <t>(ｱ)～(ｱ</t>
    </r>
    <r>
      <rPr>
        <sz val="9"/>
        <color rgb="FFFF0000"/>
        <rFont val="ＭＳ ゴシック"/>
        <family val="3"/>
        <charset val="128"/>
      </rPr>
      <t>ｱ</t>
    </r>
    <r>
      <rPr>
        <sz val="9"/>
        <rFont val="ＭＳ ゴシック"/>
        <family val="3"/>
        <charset val="128"/>
      </rPr>
      <t>)</t>
    </r>
    <phoneticPr fontId="5"/>
  </si>
  <si>
    <t>B5629</t>
    <phoneticPr fontId="3"/>
  </si>
  <si>
    <t>下水道事業債（脱炭素化事業分）　R4同意等額</t>
    <phoneticPr fontId="3"/>
  </si>
  <si>
    <t>(a)～(q)</t>
    <phoneticPr fontId="5"/>
  </si>
  <si>
    <t>下水道事業債（脱炭素化事業分）</t>
  </si>
  <si>
    <t>①市場公募都市</t>
    <phoneticPr fontId="5"/>
  </si>
  <si>
    <t>②その他の市町村</t>
    <phoneticPr fontId="5"/>
  </si>
  <si>
    <t>B5809</t>
  </si>
  <si>
    <t>B5810</t>
  </si>
  <si>
    <t>B5811</t>
  </si>
  <si>
    <t>B5812</t>
  </si>
  <si>
    <t>公営企業債脱炭素化事業分（病院事業・脱炭素化事業分）R4同意等額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1">
      <t>ダツタンソ</t>
    </rPh>
    <rPh sb="21" eb="22">
      <t>カ</t>
    </rPh>
    <rPh sb="22" eb="25">
      <t>ジギョウブン</t>
    </rPh>
    <rPh sb="28" eb="31">
      <t>ドウイトウ</t>
    </rPh>
    <rPh sb="31" eb="32">
      <t>ガク</t>
    </rPh>
    <phoneticPr fontId="6"/>
  </si>
  <si>
    <t>公営企業債脱炭素化事業分（病院事業・残余分）R4同意等額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ザンヨ</t>
    </rPh>
    <rPh sb="20" eb="21">
      <t>ブン</t>
    </rPh>
    <rPh sb="24" eb="27">
      <t>ドウイトウ</t>
    </rPh>
    <rPh sb="27" eb="28">
      <t>ガク</t>
    </rPh>
    <phoneticPr fontId="6"/>
  </si>
  <si>
    <t>公営企業債脱炭素化事業分（病院事業・特別分・残余分）R4同意等額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トクベツ</t>
    </rPh>
    <rPh sb="20" eb="21">
      <t>ブン</t>
    </rPh>
    <rPh sb="22" eb="24">
      <t>ザンヨ</t>
    </rPh>
    <rPh sb="24" eb="25">
      <t>ブン</t>
    </rPh>
    <rPh sb="28" eb="31">
      <t>ドウイトウ</t>
    </rPh>
    <rPh sb="31" eb="32">
      <t>ガク</t>
    </rPh>
    <phoneticPr fontId="6"/>
  </si>
  <si>
    <t>公営企業債脱炭素化事業分（上水道事業分）R4同意等額</t>
    <rPh sb="0" eb="3">
      <t>コウエイキギョウ</t>
    </rPh>
    <rPh sb="3" eb="4">
      <t>サイ</t>
    </rPh>
    <rPh sb="5" eb="8">
      <t>ダツタンソ</t>
    </rPh>
    <rPh sb="8" eb="9">
      <t>カ</t>
    </rPh>
    <rPh sb="9" eb="11">
      <t>ジギョウ</t>
    </rPh>
    <rPh sb="11" eb="12">
      <t>ブン</t>
    </rPh>
    <rPh sb="13" eb="14">
      <t>ジョウ</t>
    </rPh>
    <rPh sb="14" eb="16">
      <t>スイドウ</t>
    </rPh>
    <rPh sb="16" eb="18">
      <t>ジギョウ</t>
    </rPh>
    <rPh sb="18" eb="19">
      <t>フン</t>
    </rPh>
    <rPh sb="19" eb="20">
      <t>ザンブン</t>
    </rPh>
    <rPh sb="22" eb="25">
      <t>ドウイトウ</t>
    </rPh>
    <rPh sb="25" eb="26">
      <t>ガク</t>
    </rPh>
    <phoneticPr fontId="6"/>
  </si>
  <si>
    <t>公営企業債脱炭素化事業分（病院事業・脱炭素化事業分）</t>
  </si>
  <si>
    <t>公営企業債脱炭素化事業分（病院事業・特別分・残余分）</t>
    <phoneticPr fontId="3"/>
  </si>
  <si>
    <t>公営企業債脱炭素化事業分（上水道事業分）</t>
    <phoneticPr fontId="3"/>
  </si>
  <si>
    <t>公営企業債脱炭素化事業分（病院事業・残余分）</t>
    <phoneticPr fontId="3"/>
  </si>
  <si>
    <t>施設整備事業債(一般財源化分)</t>
    <rPh sb="0" eb="2">
      <t>シセツ</t>
    </rPh>
    <rPh sb="2" eb="4">
      <t>セイビ</t>
    </rPh>
    <rPh sb="4" eb="7">
      <t>ジギョウサイ</t>
    </rPh>
    <phoneticPr fontId="5"/>
  </si>
  <si>
    <t>(ｳﾖ)</t>
  </si>
  <si>
    <t>(ｳﾗ)</t>
  </si>
  <si>
    <t>(ｳﾘ)</t>
  </si>
  <si>
    <t>(ｳﾙ)</t>
  </si>
  <si>
    <t>(ｳﾚ)</t>
  </si>
  <si>
    <t>(ｳﾛ)</t>
  </si>
  <si>
    <t>(ｳﾜ)</t>
  </si>
  <si>
    <t>(ｳﾝ)</t>
  </si>
  <si>
    <t>(ｴｱ)</t>
  </si>
  <si>
    <t>(ｴｲ)</t>
  </si>
  <si>
    <t>(ｴｳ)</t>
  </si>
  <si>
    <t>(ｴｴ)</t>
  </si>
  <si>
    <t>(ｴｵ)</t>
  </si>
  <si>
    <t>(ｴｶ)</t>
  </si>
  <si>
    <t>(ｴｷ)</t>
  </si>
  <si>
    <t>(ｴｸ)</t>
  </si>
  <si>
    <t>(ｴｹ)</t>
  </si>
  <si>
    <t>(ｴｺ)</t>
  </si>
  <si>
    <t>(ｴｻ)</t>
  </si>
  <si>
    <t>(ｴｼ)</t>
  </si>
  <si>
    <t>(ｴｽ)</t>
  </si>
  <si>
    <t>(ｴｾ)</t>
  </si>
  <si>
    <t>(ｴｿ)</t>
  </si>
  <si>
    <t>(ｴﾀ)</t>
  </si>
  <si>
    <t>(ｴﾁ)</t>
  </si>
  <si>
    <t>(ｴﾂ)</t>
  </si>
  <si>
    <t>(ｴﾃ)</t>
  </si>
  <si>
    <t>(ｴﾄ)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</si>
</sst>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000_);[Red]\(0.0000\)"/>
    <numFmt numFmtId="198" formatCode="0.0_ "/>
  </numFmts>
  <fonts count="4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12"/>
      <color theme="1"/>
      <name val="ＭＳ 明朝"/>
      <family val="1"/>
      <charset val="128"/>
    </font>
    <font>
      <sz val="10"/>
      <color theme="1"/>
      <name val="ＭＳ Ｐゴシック"/>
      <family val="3"/>
      <charset val="128"/>
    </font>
    <font>
      <u/>
      <sz val="9"/>
      <color theme="1"/>
      <name val="ＭＳ Ｐゴシック"/>
      <family val="3"/>
      <charset val="128"/>
    </font>
    <font>
      <sz val="9"/>
      <color theme="1"/>
      <name val="ＭＳ Ｐゴシック"/>
      <family val="3"/>
      <charset val="128"/>
    </font>
    <font>
      <sz val="14"/>
      <color theme="1"/>
      <name val="ＭＳ 明朝"/>
      <family val="1"/>
      <charset val="128"/>
    </font>
    <font>
      <sz val="9"/>
      <color rgb="FFFF0000"/>
      <name val="ＭＳ ゴシック"/>
      <family val="3"/>
      <charset val="128"/>
    </font>
    <font>
      <sz val="11"/>
      <color rgb="FFFF0000"/>
      <name val="ＭＳ ゴシック"/>
      <family val="3"/>
      <charset val="128"/>
    </font>
    <font>
      <sz val="10"/>
      <color rgb="FFFF0000"/>
      <name val="ＭＳ ゴシック"/>
      <family val="3"/>
      <charset val="128"/>
    </font>
    <font>
      <sz val="12"/>
      <color rgb="FFFF0000"/>
      <name val="ＭＳ ゴシック"/>
      <family val="3"/>
      <charset val="128"/>
    </font>
    <font>
      <sz val="10"/>
      <color rgb="FFFF0000"/>
      <name val="ＭＳ 明朝"/>
      <family val="1"/>
      <charset val="128"/>
    </font>
    <font>
      <sz val="11"/>
      <color rgb="FFFF0000"/>
      <name val="ＭＳ 明朝"/>
      <family val="1"/>
      <charset val="128"/>
    </font>
    <font>
      <sz val="9"/>
      <name val="ＭＳ 明朝"/>
      <family val="1"/>
      <charset val="128"/>
    </font>
    <font>
      <sz val="10"/>
      <name val="ＭＳ 明朝"/>
      <family val="1"/>
      <charset val="128"/>
    </font>
    <font>
      <sz val="9"/>
      <color rgb="FFFF0000"/>
      <name val="ＭＳ Ｐゴシック"/>
      <family val="3"/>
      <charset val="128"/>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
      <patternFill patternType="solid">
        <fgColor rgb="FF00B0F0"/>
        <bgColor indexed="64"/>
      </patternFill>
    </fill>
    <fill>
      <patternFill patternType="solid">
        <fgColor theme="9" tint="0.59999389629810485"/>
        <bgColor indexed="64"/>
      </patternFill>
    </fill>
  </fills>
  <borders count="250">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s>
  <cellStyleXfs count="1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1"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2295">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77" fontId="7" fillId="0" borderId="2" xfId="4" applyNumberFormat="1" applyFont="1" applyFill="1" applyBorder="1" applyProtection="1">
      <alignment vertical="center"/>
      <protection locked="0"/>
    </xf>
    <xf numFmtId="178" fontId="6" fillId="0" borderId="0" xfId="4" applyNumberFormat="1" applyFont="1" applyFill="1">
      <alignment vertical="center"/>
    </xf>
    <xf numFmtId="0" fontId="6" fillId="0" borderId="0" xfId="4" applyFont="1" applyBorder="1" applyAlignment="1">
      <alignment vertical="center"/>
    </xf>
    <xf numFmtId="180" fontId="6" fillId="0" borderId="0" xfId="4" applyNumberFormat="1" applyFont="1" applyBorder="1">
      <alignment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77" fontId="7" fillId="0" borderId="103" xfId="4" applyNumberFormat="1" applyFont="1" applyFill="1" applyBorder="1" applyProtection="1">
      <alignment vertical="center"/>
      <protection locked="0"/>
    </xf>
    <xf numFmtId="177" fontId="7" fillId="3" borderId="131" xfId="4" applyNumberFormat="1" applyFont="1" applyFill="1" applyBorder="1" applyProtection="1">
      <alignment vertical="center"/>
      <protection locked="0"/>
    </xf>
    <xf numFmtId="177" fontId="7" fillId="3" borderId="185" xfId="4" applyNumberFormat="1" applyFont="1" applyFill="1" applyBorder="1" applyProtection="1">
      <alignment vertical="center"/>
      <protection locked="0"/>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4" fillId="0" borderId="0" xfId="4" applyNumberFormat="1" applyFont="1">
      <alignment vertical="center"/>
    </xf>
    <xf numFmtId="0" fontId="7" fillId="0" borderId="0" xfId="4" applyFont="1" applyBorder="1">
      <alignment vertical="center"/>
    </xf>
    <xf numFmtId="178" fontId="6" fillId="0" borderId="0" xfId="4" applyNumberFormat="1" applyFont="1">
      <alignment vertical="center"/>
    </xf>
    <xf numFmtId="0" fontId="6" fillId="0" borderId="0"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0" fontId="7" fillId="0" borderId="0" xfId="4" applyFont="1" applyFill="1" applyBorder="1" applyAlignment="1">
      <alignment horizontal="center" vertical="center"/>
    </xf>
    <xf numFmtId="0" fontId="2" fillId="0" borderId="0" xfId="0" applyFont="1" applyAlignment="1">
      <alignment horizontal="center"/>
    </xf>
    <xf numFmtId="38" fontId="2" fillId="0" borderId="0" xfId="1" applyFont="1"/>
    <xf numFmtId="0" fontId="2" fillId="0" borderId="0" xfId="0" applyFont="1" applyAlignment="1"/>
    <xf numFmtId="0" fontId="2" fillId="0" borderId="0" xfId="0" applyFont="1" applyFill="1"/>
    <xf numFmtId="0" fontId="2" fillId="6" borderId="0" xfId="0" applyFont="1" applyFill="1"/>
    <xf numFmtId="0" fontId="2" fillId="10" borderId="0" xfId="0" applyFont="1" applyFill="1"/>
    <xf numFmtId="0" fontId="0" fillId="10" borderId="0" xfId="0" applyFont="1" applyFill="1"/>
    <xf numFmtId="0" fontId="20" fillId="0" borderId="0" xfId="0" applyFont="1"/>
    <xf numFmtId="0" fontId="0" fillId="0" borderId="0" xfId="0" applyFont="1" applyBorder="1" applyAlignment="1">
      <alignment vertical="center"/>
    </xf>
    <xf numFmtId="0" fontId="0" fillId="0" borderId="0" xfId="0" applyFont="1"/>
    <xf numFmtId="177" fontId="7" fillId="3" borderId="237" xfId="4" applyNumberFormat="1" applyFont="1" applyFill="1" applyBorder="1" applyProtection="1">
      <alignment vertical="center"/>
      <protection locked="0"/>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0" fillId="0" borderId="0" xfId="0" applyFont="1" applyFill="1"/>
    <xf numFmtId="0" fontId="0" fillId="0" borderId="223" xfId="0" applyFont="1" applyFill="1" applyBorder="1" applyAlignment="1">
      <alignment shrinkToFit="1"/>
    </xf>
    <xf numFmtId="0" fontId="0" fillId="0" borderId="104" xfId="0" applyFont="1" applyFill="1" applyBorder="1" applyAlignment="1">
      <alignment horizontal="center" vertical="center"/>
    </xf>
    <xf numFmtId="0" fontId="0" fillId="0" borderId="109" xfId="0" applyFont="1" applyFill="1" applyBorder="1"/>
    <xf numFmtId="0" fontId="0" fillId="0" borderId="81" xfId="0" applyFont="1" applyFill="1" applyBorder="1"/>
    <xf numFmtId="0" fontId="0" fillId="0" borderId="68" xfId="0" applyFont="1" applyFill="1" applyBorder="1"/>
    <xf numFmtId="0" fontId="0" fillId="0" borderId="119" xfId="0" applyFont="1" applyFill="1" applyBorder="1"/>
    <xf numFmtId="0" fontId="0" fillId="0" borderId="106" xfId="0" applyFont="1" applyFill="1" applyBorder="1"/>
    <xf numFmtId="0" fontId="0" fillId="0" borderId="223" xfId="0" applyFont="1" applyFill="1" applyBorder="1"/>
    <xf numFmtId="0" fontId="0" fillId="0" borderId="221" xfId="0" applyFont="1" applyFill="1" applyBorder="1"/>
    <xf numFmtId="0" fontId="0" fillId="0" borderId="109" xfId="0" applyFont="1" applyFill="1" applyBorder="1" applyAlignment="1">
      <alignment shrinkToFit="1"/>
    </xf>
    <xf numFmtId="0" fontId="0" fillId="0" borderId="81" xfId="0" applyFont="1" applyFill="1" applyBorder="1" applyAlignment="1">
      <alignment shrinkToFit="1"/>
    </xf>
    <xf numFmtId="0" fontId="0" fillId="0" borderId="68" xfId="0" applyFont="1" applyFill="1" applyBorder="1" applyAlignment="1">
      <alignment shrinkToFit="1"/>
    </xf>
    <xf numFmtId="0" fontId="0" fillId="0" borderId="0" xfId="0" applyFont="1" applyFill="1" applyBorder="1"/>
    <xf numFmtId="0" fontId="4" fillId="0" borderId="0" xfId="11" applyFont="1" applyAlignment="1">
      <alignment horizontal="left" vertical="top" wrapText="1"/>
    </xf>
    <xf numFmtId="0" fontId="7" fillId="0" borderId="0" xfId="4" applyFont="1" applyFill="1" applyBorder="1" applyAlignment="1">
      <alignment horizontal="center" vertical="center"/>
    </xf>
    <xf numFmtId="0" fontId="6" fillId="0" borderId="0" xfId="4" applyFont="1" applyBorder="1" applyAlignment="1">
      <alignment horizontal="center" vertical="center"/>
    </xf>
    <xf numFmtId="0" fontId="0" fillId="0" borderId="0" xfId="0" applyFont="1" applyAlignment="1">
      <alignment vertical="center"/>
    </xf>
    <xf numFmtId="178" fontId="0" fillId="0" borderId="0" xfId="0" applyNumberFormat="1" applyFont="1" applyFill="1" applyBorder="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NumberFormat="1" applyFont="1" applyAlignment="1">
      <alignment vertical="center"/>
    </xf>
    <xf numFmtId="0" fontId="0" fillId="0" borderId="64" xfId="0" applyFont="1" applyBorder="1" applyAlignment="1">
      <alignment vertical="center"/>
    </xf>
    <xf numFmtId="0" fontId="0" fillId="0" borderId="70" xfId="0" applyFont="1" applyBorder="1" applyAlignment="1">
      <alignment horizontal="center" vertical="center"/>
    </xf>
    <xf numFmtId="38" fontId="0" fillId="0" borderId="70"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0" xfId="1" applyNumberFormat="1" applyFont="1" applyBorder="1" applyAlignment="1">
      <alignment vertical="center"/>
    </xf>
    <xf numFmtId="38" fontId="0" fillId="0" borderId="70" xfId="1" applyFont="1" applyBorder="1" applyAlignment="1">
      <alignment vertical="center"/>
    </xf>
    <xf numFmtId="0" fontId="26" fillId="0" borderId="0" xfId="4" applyFont="1">
      <alignment vertical="center"/>
    </xf>
    <xf numFmtId="0" fontId="2" fillId="0" borderId="2" xfId="0" applyFont="1" applyBorder="1"/>
    <xf numFmtId="0" fontId="11" fillId="0" borderId="0" xfId="4" applyFont="1">
      <alignment vertical="center"/>
    </xf>
    <xf numFmtId="0" fontId="0" fillId="0" borderId="0" xfId="0" applyNumberFormat="1" applyFont="1" applyFill="1" applyAlignment="1">
      <alignment vertical="center"/>
    </xf>
    <xf numFmtId="0" fontId="24" fillId="2" borderId="0" xfId="4" applyFont="1" applyFill="1">
      <alignment vertical="center"/>
    </xf>
    <xf numFmtId="177" fontId="24" fillId="2" borderId="0" xfId="4" applyNumberFormat="1" applyFont="1" applyFill="1">
      <alignment vertical="center"/>
    </xf>
    <xf numFmtId="0" fontId="24" fillId="0" borderId="0" xfId="4" applyFont="1">
      <alignment vertical="center"/>
    </xf>
    <xf numFmtId="0" fontId="28" fillId="0" borderId="0" xfId="4" applyFont="1">
      <alignment vertical="center"/>
    </xf>
    <xf numFmtId="186" fontId="24" fillId="0" borderId="0" xfId="4" applyNumberFormat="1" applyFont="1">
      <alignment vertical="center"/>
    </xf>
    <xf numFmtId="0" fontId="28" fillId="0" borderId="0" xfId="4" applyFont="1" applyBorder="1">
      <alignment vertical="center"/>
    </xf>
    <xf numFmtId="0" fontId="28" fillId="0" borderId="0" xfId="4" applyFont="1" applyBorder="1" applyAlignment="1">
      <alignment horizontal="center" vertical="center"/>
    </xf>
    <xf numFmtId="177" fontId="28" fillId="0" borderId="0" xfId="4" applyNumberFormat="1" applyFont="1" applyFill="1" applyBorder="1" applyProtection="1">
      <alignment vertical="center"/>
      <protection locked="0"/>
    </xf>
    <xf numFmtId="177" fontId="24" fillId="0" borderId="0" xfId="4" applyNumberFormat="1" applyFont="1">
      <alignment vertical="center"/>
    </xf>
    <xf numFmtId="177" fontId="26" fillId="0" borderId="0" xfId="4" applyNumberFormat="1" applyFont="1">
      <alignment vertical="center"/>
    </xf>
    <xf numFmtId="182" fontId="26" fillId="0" borderId="0" xfId="4" applyNumberFormat="1" applyFont="1">
      <alignment vertical="center"/>
    </xf>
    <xf numFmtId="177" fontId="28" fillId="0" borderId="0" xfId="4" applyNumberFormat="1" applyFont="1" applyFill="1" applyBorder="1">
      <alignment vertical="center"/>
    </xf>
    <xf numFmtId="0" fontId="28" fillId="0" borderId="0" xfId="4" applyFont="1" applyFill="1" applyBorder="1" applyAlignment="1">
      <alignment horizontal="center" vertical="center"/>
    </xf>
    <xf numFmtId="177" fontId="28" fillId="0" borderId="0" xfId="4" applyNumberFormat="1" applyFont="1">
      <alignment vertical="center"/>
    </xf>
    <xf numFmtId="0" fontId="28" fillId="0" borderId="0" xfId="4" applyFont="1" applyFill="1" applyBorder="1">
      <alignment vertical="center"/>
    </xf>
    <xf numFmtId="38" fontId="26" fillId="0" borderId="0" xfId="4" applyNumberFormat="1" applyFont="1">
      <alignment vertical="center"/>
    </xf>
    <xf numFmtId="178" fontId="26" fillId="0" borderId="0" xfId="4" applyNumberFormat="1" applyFont="1">
      <alignment vertical="center"/>
    </xf>
    <xf numFmtId="38" fontId="24" fillId="3" borderId="127" xfId="4" applyNumberFormat="1" applyFont="1" applyFill="1" applyBorder="1" applyProtection="1">
      <alignment vertical="center"/>
      <protection locked="0"/>
    </xf>
    <xf numFmtId="0" fontId="24" fillId="0" borderId="0" xfId="4" applyFont="1" applyAlignment="1">
      <alignment horizontal="center" vertical="center"/>
    </xf>
    <xf numFmtId="178" fontId="28" fillId="0" borderId="0" xfId="4" applyNumberFormat="1" applyFont="1" applyFill="1" applyBorder="1" applyAlignment="1">
      <alignment horizontal="center" vertical="center"/>
    </xf>
    <xf numFmtId="184" fontId="26" fillId="0" borderId="0" xfId="4" applyNumberFormat="1" applyFont="1">
      <alignment vertical="center"/>
    </xf>
    <xf numFmtId="184" fontId="29" fillId="0" borderId="0" xfId="4" applyNumberFormat="1" applyFont="1" applyAlignment="1">
      <alignment horizontal="left" vertical="center"/>
    </xf>
    <xf numFmtId="0" fontId="26" fillId="0" borderId="0" xfId="4" applyFont="1" applyAlignment="1">
      <alignment horizontal="center" vertical="center"/>
    </xf>
    <xf numFmtId="0" fontId="24" fillId="0" borderId="0" xfId="4" applyFont="1" applyFill="1">
      <alignment vertical="center"/>
    </xf>
    <xf numFmtId="0" fontId="26" fillId="0" borderId="0" xfId="4" applyFont="1" applyFill="1">
      <alignment vertical="center"/>
    </xf>
    <xf numFmtId="178" fontId="28" fillId="0" borderId="0" xfId="4" applyNumberFormat="1" applyFont="1" applyFill="1" applyBorder="1">
      <alignment vertical="center"/>
    </xf>
    <xf numFmtId="177" fontId="24" fillId="3" borderId="127" xfId="4" applyNumberFormat="1" applyFont="1" applyFill="1" applyBorder="1" applyProtection="1">
      <alignment vertical="center"/>
      <protection locked="0"/>
    </xf>
    <xf numFmtId="177" fontId="29" fillId="0" borderId="0" xfId="4" applyNumberFormat="1" applyFont="1" applyAlignment="1">
      <alignment horizontal="left" vertical="center"/>
    </xf>
    <xf numFmtId="180" fontId="26" fillId="0" borderId="0" xfId="4" applyNumberFormat="1" applyFont="1">
      <alignment vertical="center"/>
    </xf>
    <xf numFmtId="180" fontId="26" fillId="6" borderId="0" xfId="0" applyNumberFormat="1" applyFont="1" applyFill="1" applyBorder="1"/>
    <xf numFmtId="0" fontId="24" fillId="0" borderId="0" xfId="4" applyFont="1" applyBorder="1">
      <alignment vertical="center"/>
    </xf>
    <xf numFmtId="0" fontId="24" fillId="0" borderId="0" xfId="4" applyFont="1" applyFill="1" applyBorder="1" applyAlignment="1">
      <alignment horizontal="center" vertical="center"/>
    </xf>
    <xf numFmtId="0" fontId="27" fillId="0" borderId="0" xfId="0" applyFont="1"/>
    <xf numFmtId="0" fontId="24" fillId="0" borderId="0" xfId="4" applyFont="1" applyBorder="1" applyAlignment="1">
      <alignment horizontal="center" vertical="center"/>
    </xf>
    <xf numFmtId="0" fontId="26" fillId="0" borderId="0" xfId="4" applyFont="1" applyBorder="1">
      <alignment vertical="center"/>
    </xf>
    <xf numFmtId="0" fontId="30" fillId="0" borderId="0" xfId="4" applyFont="1" applyBorder="1" applyAlignment="1">
      <alignment horizontal="center" vertical="center"/>
    </xf>
    <xf numFmtId="0" fontId="30" fillId="0" borderId="0" xfId="4" applyFont="1" applyBorder="1" applyAlignment="1">
      <alignment horizontal="center"/>
    </xf>
    <xf numFmtId="0" fontId="30" fillId="0" borderId="0" xfId="4" applyFont="1" applyBorder="1" applyAlignment="1">
      <alignment horizontal="right"/>
    </xf>
    <xf numFmtId="0" fontId="30" fillId="0" borderId="0" xfId="4" applyFont="1" applyBorder="1">
      <alignment vertical="center"/>
    </xf>
    <xf numFmtId="0" fontId="24" fillId="0" borderId="0" xfId="4" applyFont="1" applyBorder="1" applyAlignment="1">
      <alignment horizontal="center" vertical="center" wrapText="1"/>
    </xf>
    <xf numFmtId="0" fontId="31" fillId="0" borderId="0" xfId="4" applyFont="1" applyBorder="1" applyAlignment="1">
      <alignment horizontal="distributed"/>
    </xf>
    <xf numFmtId="49" fontId="30" fillId="0" borderId="0" xfId="4" applyNumberFormat="1" applyFont="1" applyBorder="1" applyAlignment="1">
      <alignment horizontal="center"/>
    </xf>
    <xf numFmtId="179" fontId="30" fillId="0" borderId="0" xfId="4" applyNumberFormat="1" applyFont="1" applyBorder="1" applyAlignment="1">
      <alignment horizontal="center"/>
    </xf>
    <xf numFmtId="179" fontId="32" fillId="0" borderId="0" xfId="4" applyNumberFormat="1" applyFont="1" applyBorder="1" applyAlignment="1">
      <alignment horizontal="center"/>
    </xf>
    <xf numFmtId="0" fontId="28" fillId="0" borderId="0" xfId="6" applyFont="1">
      <alignment vertical="center"/>
    </xf>
    <xf numFmtId="0" fontId="31" fillId="0" borderId="0" xfId="4" applyFont="1" applyBorder="1" applyAlignment="1">
      <alignment horizontal="center" vertical="center"/>
    </xf>
    <xf numFmtId="192" fontId="30" fillId="0" borderId="0" xfId="4" applyNumberFormat="1" applyFont="1" applyBorder="1" applyAlignment="1">
      <alignment horizontal="right"/>
    </xf>
    <xf numFmtId="0" fontId="31" fillId="0" borderId="0" xfId="4" applyFont="1" applyBorder="1" applyAlignment="1">
      <alignment horizontal="center" vertical="center" wrapText="1"/>
    </xf>
    <xf numFmtId="0" fontId="31" fillId="0" borderId="0" xfId="4" applyFont="1" applyBorder="1" applyAlignment="1">
      <alignment horizontal="left"/>
    </xf>
    <xf numFmtId="0" fontId="26" fillId="0" borderId="0" xfId="4" applyFont="1" applyFill="1" applyBorder="1">
      <alignment vertical="center"/>
    </xf>
    <xf numFmtId="0" fontId="24" fillId="0" borderId="0" xfId="4" applyFont="1" applyFill="1" applyBorder="1">
      <alignment vertical="center"/>
    </xf>
    <xf numFmtId="0" fontId="31" fillId="0" borderId="0" xfId="4" applyFont="1" applyFill="1" applyBorder="1" applyAlignment="1">
      <alignment horizontal="distributed"/>
    </xf>
    <xf numFmtId="0" fontId="30" fillId="0" borderId="0" xfId="4" applyFont="1" applyFill="1" applyBorder="1" applyAlignment="1">
      <alignment horizontal="right"/>
    </xf>
    <xf numFmtId="49" fontId="30" fillId="0" borderId="0" xfId="4" applyNumberFormat="1" applyFont="1" applyFill="1" applyBorder="1" applyAlignment="1">
      <alignment horizontal="center"/>
    </xf>
    <xf numFmtId="179" fontId="30" fillId="0" borderId="0" xfId="4" applyNumberFormat="1" applyFont="1" applyFill="1" applyBorder="1" applyAlignment="1">
      <alignment horizontal="center"/>
    </xf>
    <xf numFmtId="0" fontId="30" fillId="0" borderId="0" xfId="4" applyFont="1" applyFill="1" applyBorder="1" applyAlignment="1">
      <alignment horizontal="center"/>
    </xf>
    <xf numFmtId="0" fontId="30" fillId="0" borderId="0" xfId="4" applyFont="1" applyFill="1" applyBorder="1">
      <alignment vertical="center"/>
    </xf>
    <xf numFmtId="0" fontId="26" fillId="0" borderId="0" xfId="4" quotePrefix="1" applyFont="1" applyFill="1" applyBorder="1" applyAlignment="1">
      <alignment horizontal="center" vertical="center"/>
    </xf>
    <xf numFmtId="177" fontId="28" fillId="0" borderId="0" xfId="4" applyNumberFormat="1" applyFont="1" applyFill="1" applyBorder="1" applyAlignment="1">
      <alignment horizontal="center" vertical="center"/>
    </xf>
    <xf numFmtId="0" fontId="24" fillId="0" borderId="0" xfId="4" quotePrefix="1" applyFont="1" applyFill="1" applyBorder="1" applyAlignment="1">
      <alignment horizontal="center" vertical="center"/>
    </xf>
    <xf numFmtId="177" fontId="26" fillId="0" borderId="0" xfId="4" applyNumberFormat="1" applyFont="1" applyFill="1" applyBorder="1">
      <alignment vertical="center"/>
    </xf>
    <xf numFmtId="178" fontId="26" fillId="0" borderId="0" xfId="4" applyNumberFormat="1" applyFont="1" applyFill="1" applyBorder="1">
      <alignment vertical="center"/>
    </xf>
    <xf numFmtId="177" fontId="28" fillId="0" borderId="0" xfId="4" applyNumberFormat="1" applyFont="1" applyFill="1" applyBorder="1" applyAlignment="1">
      <alignment horizontal="center" vertical="center" shrinkToFit="1"/>
    </xf>
    <xf numFmtId="176" fontId="28" fillId="0" borderId="0" xfId="4" applyNumberFormat="1" applyFont="1" applyFill="1" applyBorder="1" applyAlignment="1">
      <alignment horizontal="center" vertical="center"/>
    </xf>
    <xf numFmtId="0" fontId="30" fillId="0" borderId="0" xfId="8" applyNumberFormat="1" applyFont="1" applyAlignment="1">
      <alignment vertical="center"/>
    </xf>
    <xf numFmtId="0" fontId="30" fillId="0" borderId="68" xfId="8" applyNumberFormat="1" applyFont="1" applyBorder="1" applyAlignment="1">
      <alignment vertical="center"/>
    </xf>
    <xf numFmtId="0" fontId="30" fillId="0" borderId="0" xfId="8" applyNumberFormat="1" applyFont="1" applyBorder="1" applyAlignment="1">
      <alignment vertical="center"/>
    </xf>
    <xf numFmtId="0" fontId="27" fillId="0" borderId="0" xfId="0" applyNumberFormat="1" applyFont="1" applyFill="1" applyBorder="1" applyAlignment="1">
      <alignment vertical="center"/>
    </xf>
    <xf numFmtId="0" fontId="27" fillId="0" borderId="0" xfId="0" applyFont="1" applyBorder="1" applyAlignment="1">
      <alignment vertical="center"/>
    </xf>
    <xf numFmtId="0" fontId="27" fillId="0" borderId="0" xfId="0" applyFont="1" applyFill="1" applyBorder="1" applyAlignment="1">
      <alignment vertical="center"/>
    </xf>
    <xf numFmtId="0" fontId="27" fillId="0" borderId="0" xfId="0" applyNumberFormat="1" applyFont="1" applyFill="1" applyAlignment="1">
      <alignment vertical="center"/>
    </xf>
    <xf numFmtId="0" fontId="27" fillId="0" borderId="0" xfId="0" applyFont="1" applyFill="1" applyAlignment="1">
      <alignment vertical="center"/>
    </xf>
    <xf numFmtId="3" fontId="27" fillId="0" borderId="0" xfId="0" applyNumberFormat="1" applyFont="1" applyFill="1" applyBorder="1" applyAlignment="1">
      <alignment vertical="center"/>
    </xf>
    <xf numFmtId="0" fontId="30" fillId="0" borderId="0" xfId="8" applyNumberFormat="1" applyFont="1" applyAlignment="1"/>
    <xf numFmtId="0" fontId="27" fillId="0" borderId="0" xfId="0" applyFont="1" applyFill="1" applyBorder="1" applyAlignment="1"/>
    <xf numFmtId="3" fontId="27" fillId="8" borderId="0" xfId="0" applyNumberFormat="1" applyFont="1" applyFill="1" applyBorder="1" applyAlignment="1">
      <alignment vertical="center"/>
    </xf>
    <xf numFmtId="0" fontId="27" fillId="0" borderId="0" xfId="0" applyFont="1" applyAlignment="1">
      <alignment vertical="center"/>
    </xf>
    <xf numFmtId="0" fontId="27" fillId="0" borderId="0" xfId="0" applyNumberFormat="1" applyFont="1" applyAlignment="1">
      <alignment vertical="center"/>
    </xf>
    <xf numFmtId="0" fontId="27" fillId="0" borderId="64" xfId="0" applyFont="1" applyBorder="1" applyAlignment="1">
      <alignment vertical="center"/>
    </xf>
    <xf numFmtId="0" fontId="27" fillId="0" borderId="96" xfId="0" applyFont="1" applyBorder="1" applyAlignment="1">
      <alignment horizontal="center" vertical="center"/>
    </xf>
    <xf numFmtId="38" fontId="27" fillId="0" borderId="96" xfId="1" applyFont="1" applyBorder="1" applyAlignment="1">
      <alignment horizontal="center" vertical="center"/>
    </xf>
    <xf numFmtId="40" fontId="27" fillId="0" borderId="3" xfId="1" applyNumberFormat="1" applyFont="1" applyBorder="1" applyAlignment="1">
      <alignment vertical="center"/>
    </xf>
    <xf numFmtId="38" fontId="27" fillId="0" borderId="3" xfId="1" applyFont="1" applyBorder="1" applyAlignment="1">
      <alignment vertical="center"/>
    </xf>
    <xf numFmtId="40" fontId="27" fillId="0" borderId="96" xfId="1" applyNumberFormat="1" applyFont="1" applyBorder="1" applyAlignment="1">
      <alignment vertical="center"/>
    </xf>
    <xf numFmtId="38" fontId="27" fillId="0" borderId="96" xfId="1" applyFont="1" applyBorder="1" applyAlignment="1">
      <alignment vertical="center"/>
    </xf>
    <xf numFmtId="178" fontId="27" fillId="0" borderId="0" xfId="0" applyNumberFormat="1" applyFont="1" applyFill="1" applyBorder="1" applyAlignment="1">
      <alignment vertical="center"/>
    </xf>
    <xf numFmtId="0" fontId="30" fillId="0" borderId="0" xfId="9" applyFont="1"/>
    <xf numFmtId="0" fontId="37" fillId="0" borderId="0" xfId="4" applyFont="1">
      <alignment vertical="center"/>
    </xf>
    <xf numFmtId="0" fontId="4" fillId="0" borderId="0" xfId="4" applyFont="1" applyBorder="1">
      <alignment vertical="center"/>
    </xf>
    <xf numFmtId="0" fontId="40" fillId="0" borderId="0" xfId="4" applyFont="1">
      <alignment vertical="center"/>
    </xf>
    <xf numFmtId="0" fontId="2" fillId="0" borderId="0" xfId="0" applyFont="1" applyBorder="1"/>
    <xf numFmtId="180" fontId="40" fillId="0" borderId="0" xfId="4" applyNumberFormat="1" applyFont="1">
      <alignment vertical="center"/>
    </xf>
    <xf numFmtId="0" fontId="38" fillId="0" borderId="0" xfId="4" applyFont="1">
      <alignment vertical="center"/>
    </xf>
    <xf numFmtId="0" fontId="38" fillId="0" borderId="0" xfId="4" applyFont="1" applyAlignment="1">
      <alignment horizontal="center" vertical="center"/>
    </xf>
    <xf numFmtId="0" fontId="40" fillId="0" borderId="0" xfId="4" applyFont="1" applyBorder="1">
      <alignment vertical="center"/>
    </xf>
    <xf numFmtId="0" fontId="42" fillId="0" borderId="0" xfId="4" applyFont="1" applyBorder="1" applyAlignment="1">
      <alignment horizontal="right"/>
    </xf>
    <xf numFmtId="49" fontId="42" fillId="0" borderId="0" xfId="4" applyNumberFormat="1" applyFont="1" applyBorder="1" applyAlignment="1">
      <alignment horizontal="center"/>
    </xf>
    <xf numFmtId="179" fontId="42" fillId="0" borderId="0" xfId="4" applyNumberFormat="1" applyFont="1" applyBorder="1" applyAlignment="1">
      <alignment horizontal="center"/>
    </xf>
    <xf numFmtId="0" fontId="42" fillId="0" borderId="0" xfId="4" applyFont="1" applyBorder="1" applyAlignment="1">
      <alignment horizontal="center"/>
    </xf>
    <xf numFmtId="0" fontId="42" fillId="0" borderId="0" xfId="4" applyFont="1" applyBorder="1">
      <alignment vertical="center"/>
    </xf>
    <xf numFmtId="0" fontId="38" fillId="0" borderId="0" xfId="4" applyFont="1" applyBorder="1" applyAlignment="1">
      <alignment horizontal="center" vertical="center" wrapText="1"/>
    </xf>
    <xf numFmtId="0" fontId="41" fillId="0" borderId="0" xfId="4" applyFont="1" applyBorder="1" applyAlignment="1">
      <alignment horizontal="distributed"/>
    </xf>
    <xf numFmtId="0" fontId="38" fillId="0" borderId="0" xfId="4" applyFont="1" applyFill="1">
      <alignment vertical="center"/>
    </xf>
    <xf numFmtId="0" fontId="20" fillId="0" borderId="0" xfId="0" applyFont="1" applyFill="1"/>
    <xf numFmtId="0" fontId="0" fillId="0" borderId="243" xfId="0" applyFont="1" applyFill="1" applyBorder="1"/>
    <xf numFmtId="180" fontId="26" fillId="0" borderId="0" xfId="0" applyNumberFormat="1" applyFont="1" applyFill="1" applyBorder="1"/>
    <xf numFmtId="186" fontId="26" fillId="0" borderId="0" xfId="0" applyNumberFormat="1" applyFont="1" applyFill="1" applyBorder="1" applyAlignment="1"/>
    <xf numFmtId="0" fontId="20" fillId="13" borderId="0" xfId="0" applyFont="1" applyFill="1"/>
    <xf numFmtId="0" fontId="27" fillId="0" borderId="81" xfId="0" applyFont="1" applyFill="1" applyBorder="1" applyAlignment="1">
      <alignment horizontal="left"/>
    </xf>
    <xf numFmtId="38" fontId="27" fillId="0" borderId="69" xfId="1" applyFont="1" applyFill="1" applyBorder="1"/>
    <xf numFmtId="0" fontId="27" fillId="0" borderId="0" xfId="0" applyFont="1" applyFill="1"/>
    <xf numFmtId="0" fontId="27" fillId="7" borderId="0" xfId="0" applyFont="1" applyFill="1"/>
    <xf numFmtId="0" fontId="4" fillId="0" borderId="0" xfId="4" applyFont="1" applyAlignment="1">
      <alignment horizontal="center" vertical="center"/>
    </xf>
    <xf numFmtId="177" fontId="4" fillId="3" borderId="127" xfId="4" applyNumberFormat="1" applyFont="1" applyFill="1" applyBorder="1" applyProtection="1">
      <alignment vertical="center"/>
      <protection locked="0"/>
    </xf>
    <xf numFmtId="181" fontId="7" fillId="3" borderId="169" xfId="4" applyNumberFormat="1" applyFont="1" applyFill="1" applyBorder="1" applyProtection="1">
      <alignment vertical="center"/>
      <protection locked="0"/>
    </xf>
    <xf numFmtId="185" fontId="7" fillId="3" borderId="171" xfId="4" applyNumberFormat="1" applyFont="1" applyFill="1" applyBorder="1" applyProtection="1">
      <alignment vertical="center"/>
      <protection locked="0"/>
    </xf>
    <xf numFmtId="181" fontId="7" fillId="3" borderId="172" xfId="4" applyNumberFormat="1" applyFont="1" applyFill="1" applyBorder="1" applyProtection="1">
      <alignment vertical="center"/>
      <protection locked="0"/>
    </xf>
    <xf numFmtId="185" fontId="7" fillId="3" borderId="173" xfId="4" applyNumberFormat="1" applyFont="1" applyFill="1" applyBorder="1" applyProtection="1">
      <alignment vertical="center"/>
      <protection locked="0"/>
    </xf>
    <xf numFmtId="181" fontId="7" fillId="3" borderId="174" xfId="4" applyNumberFormat="1" applyFont="1" applyFill="1" applyBorder="1" applyProtection="1">
      <alignment vertical="center"/>
      <protection locked="0"/>
    </xf>
    <xf numFmtId="185" fontId="7" fillId="3" borderId="176" xfId="4" applyNumberFormat="1" applyFont="1" applyFill="1" applyBorder="1" applyProtection="1">
      <alignment vertical="center"/>
      <protection locked="0"/>
    </xf>
    <xf numFmtId="180" fontId="7" fillId="3" borderId="131" xfId="4" applyNumberFormat="1" applyFont="1" applyFill="1" applyBorder="1" applyProtection="1">
      <alignment vertical="center"/>
      <protection locked="0"/>
    </xf>
    <xf numFmtId="180" fontId="7" fillId="3" borderId="132" xfId="4" applyNumberFormat="1" applyFont="1" applyFill="1" applyBorder="1" applyProtection="1">
      <alignment vertical="center"/>
      <protection locked="0"/>
    </xf>
    <xf numFmtId="177" fontId="7" fillId="3" borderId="186" xfId="4" applyNumberFormat="1" applyFont="1" applyFill="1" applyBorder="1" applyProtection="1">
      <alignment vertical="center"/>
      <protection locked="0"/>
    </xf>
    <xf numFmtId="180" fontId="7" fillId="3" borderId="133" xfId="4" applyNumberFormat="1" applyFont="1" applyFill="1" applyBorder="1" applyProtection="1">
      <alignment vertical="center"/>
      <protection locked="0"/>
    </xf>
    <xf numFmtId="177" fontId="7" fillId="2" borderId="3" xfId="4" applyNumberFormat="1" applyFont="1" applyFill="1" applyBorder="1" applyProtection="1">
      <alignment vertical="center"/>
      <protection locked="0"/>
    </xf>
    <xf numFmtId="180" fontId="7" fillId="2" borderId="3" xfId="4" applyNumberFormat="1" applyFont="1" applyFill="1" applyBorder="1" applyProtection="1">
      <alignment vertical="center"/>
      <protection locked="0"/>
    </xf>
    <xf numFmtId="177" fontId="7" fillId="2" borderId="0" xfId="4" applyNumberFormat="1" applyFont="1" applyFill="1" applyBorder="1" applyProtection="1">
      <alignment vertical="center"/>
      <protection locked="0"/>
    </xf>
    <xf numFmtId="180" fontId="7" fillId="2" borderId="0" xfId="4" applyNumberFormat="1" applyFont="1" applyFill="1" applyBorder="1" applyProtection="1">
      <alignment vertical="center"/>
      <protection locked="0"/>
    </xf>
    <xf numFmtId="180" fontId="7" fillId="9" borderId="131" xfId="4" applyNumberFormat="1" applyFont="1" applyFill="1" applyBorder="1" applyProtection="1">
      <alignment vertical="center"/>
      <protection locked="0"/>
    </xf>
    <xf numFmtId="180" fontId="7" fillId="9" borderId="132" xfId="4" applyNumberFormat="1" applyFont="1" applyFill="1" applyBorder="1" applyProtection="1">
      <alignment vertical="center"/>
      <protection locked="0"/>
    </xf>
    <xf numFmtId="180" fontId="7" fillId="9" borderId="133" xfId="4" applyNumberFormat="1" applyFont="1" applyFill="1" applyBorder="1" applyProtection="1">
      <alignment vertical="center"/>
      <protection locked="0"/>
    </xf>
    <xf numFmtId="180" fontId="7" fillId="0" borderId="0" xfId="4" applyNumberFormat="1" applyFont="1" applyFill="1" applyBorder="1" applyProtection="1">
      <alignment vertical="center"/>
      <protection locked="0"/>
    </xf>
    <xf numFmtId="177" fontId="7" fillId="3" borderId="132" xfId="4" applyNumberFormat="1" applyFont="1" applyFill="1" applyBorder="1" applyProtection="1">
      <alignment vertical="center"/>
      <protection locked="0"/>
    </xf>
    <xf numFmtId="177" fontId="7" fillId="3" borderId="220" xfId="4" applyNumberFormat="1" applyFont="1" applyFill="1" applyBorder="1" applyProtection="1">
      <alignment vertical="center"/>
      <protection locked="0"/>
    </xf>
    <xf numFmtId="177" fontId="7" fillId="3" borderId="245" xfId="4" applyNumberFormat="1" applyFont="1" applyFill="1" applyBorder="1" applyProtection="1">
      <alignment vertical="center"/>
      <protection locked="0"/>
    </xf>
    <xf numFmtId="177" fontId="7" fillId="3" borderId="238" xfId="4" applyNumberFormat="1" applyFont="1" applyFill="1" applyBorder="1" applyProtection="1">
      <alignment vertical="center"/>
      <protection locked="0"/>
    </xf>
    <xf numFmtId="0" fontId="4" fillId="0" borderId="0" xfId="4" applyFont="1" applyBorder="1" applyAlignment="1">
      <alignment horizontal="center" vertical="center"/>
    </xf>
    <xf numFmtId="0" fontId="44" fillId="0" borderId="0" xfId="4" applyFont="1" applyBorder="1" applyAlignment="1">
      <alignment horizontal="center" vertical="center"/>
    </xf>
    <xf numFmtId="0" fontId="6" fillId="0" borderId="0" xfId="4" applyFont="1" applyFill="1" applyBorder="1">
      <alignment vertical="center"/>
    </xf>
    <xf numFmtId="177" fontId="7" fillId="0" borderId="82" xfId="4" applyNumberFormat="1" applyFont="1" applyFill="1" applyBorder="1" applyProtection="1">
      <alignment vertical="center"/>
      <protection locked="0"/>
    </xf>
    <xf numFmtId="0" fontId="4" fillId="0" borderId="0" xfId="4" applyFont="1" applyFill="1" applyBorder="1">
      <alignment vertical="center"/>
    </xf>
    <xf numFmtId="38" fontId="4" fillId="3" borderId="127" xfId="1" applyFont="1" applyFill="1" applyBorder="1" applyAlignment="1" applyProtection="1">
      <alignment horizontal="left" vertical="center" wrapText="1"/>
      <protection locked="0"/>
    </xf>
    <xf numFmtId="38" fontId="4" fillId="3" borderId="127" xfId="1" applyFont="1" applyFill="1" applyBorder="1" applyAlignment="1" applyProtection="1">
      <alignment vertical="center" wrapText="1"/>
      <protection locked="0"/>
    </xf>
    <xf numFmtId="38" fontId="4" fillId="3" borderId="127" xfId="1" applyFont="1" applyFill="1" applyBorder="1" applyAlignment="1" applyProtection="1">
      <alignment horizontal="center" vertical="center"/>
      <protection locked="0"/>
    </xf>
    <xf numFmtId="38" fontId="4" fillId="3" borderId="186" xfId="1" applyFont="1" applyFill="1" applyBorder="1" applyAlignment="1" applyProtection="1">
      <alignment horizontal="center" vertical="center"/>
      <protection locked="0"/>
    </xf>
    <xf numFmtId="177" fontId="4" fillId="3" borderId="127" xfId="4" applyNumberFormat="1" applyFont="1" applyFill="1" applyBorder="1" applyAlignment="1" applyProtection="1">
      <alignment horizontal="left" vertical="center" wrapText="1"/>
      <protection locked="0"/>
    </xf>
    <xf numFmtId="177" fontId="4" fillId="3" borderId="127" xfId="4" applyNumberFormat="1" applyFont="1" applyFill="1" applyBorder="1" applyAlignment="1" applyProtection="1">
      <alignment vertical="center" wrapText="1"/>
      <protection locked="0"/>
    </xf>
    <xf numFmtId="177" fontId="4" fillId="3" borderId="127" xfId="4" applyNumberFormat="1" applyFont="1" applyFill="1" applyBorder="1" applyAlignment="1" applyProtection="1">
      <alignment horizontal="center" vertical="center"/>
      <protection locked="0"/>
    </xf>
    <xf numFmtId="0" fontId="4" fillId="0" borderId="0" xfId="4" applyFont="1" applyBorder="1" applyAlignment="1">
      <alignment vertical="center" shrinkToFit="1"/>
    </xf>
    <xf numFmtId="38" fontId="4" fillId="3" borderId="127" xfId="1" applyFont="1" applyFill="1" applyBorder="1" applyAlignment="1" applyProtection="1">
      <alignment vertical="center"/>
      <protection locked="0"/>
    </xf>
    <xf numFmtId="0" fontId="24" fillId="2" borderId="0" xfId="4" applyFont="1" applyFill="1" applyAlignment="1" applyProtection="1">
      <alignment horizontal="center" vertical="center"/>
      <protection locked="0"/>
    </xf>
    <xf numFmtId="0" fontId="24" fillId="2" borderId="0" xfId="4" applyFont="1" applyFill="1" applyProtection="1">
      <alignment vertical="center"/>
      <protection locked="0"/>
    </xf>
    <xf numFmtId="177" fontId="24" fillId="2" borderId="0" xfId="4" applyNumberFormat="1" applyFont="1" applyFill="1" applyProtection="1">
      <alignment vertical="center"/>
      <protection locked="0"/>
    </xf>
    <xf numFmtId="0" fontId="24" fillId="2" borderId="0" xfId="4" applyFont="1" applyFill="1" applyBorder="1" applyProtection="1">
      <alignment vertical="center"/>
      <protection locked="0"/>
    </xf>
    <xf numFmtId="177" fontId="24" fillId="2" borderId="0" xfId="4" applyNumberFormat="1" applyFont="1" applyFill="1" applyBorder="1" applyProtection="1">
      <alignment vertical="center"/>
      <protection locked="0"/>
    </xf>
    <xf numFmtId="177" fontId="24" fillId="2" borderId="0" xfId="4" applyNumberFormat="1" applyFont="1" applyFill="1" applyAlignment="1" applyProtection="1">
      <alignment horizontal="right" vertical="center"/>
      <protection locked="0"/>
    </xf>
    <xf numFmtId="0" fontId="19" fillId="2" borderId="0" xfId="4" applyFont="1" applyFill="1" applyProtection="1">
      <alignment vertical="center"/>
      <protection locked="0"/>
    </xf>
    <xf numFmtId="176" fontId="19" fillId="2" borderId="5" xfId="4" quotePrefix="1" applyNumberFormat="1" applyFont="1" applyFill="1" applyBorder="1" applyAlignment="1" applyProtection="1">
      <alignment horizontal="center" vertical="center"/>
      <protection locked="0"/>
    </xf>
    <xf numFmtId="176" fontId="19" fillId="2" borderId="19" xfId="4" applyNumberFormat="1" applyFont="1" applyFill="1" applyBorder="1" applyAlignment="1" applyProtection="1">
      <alignment horizontal="center" vertical="center"/>
      <protection locked="0"/>
    </xf>
    <xf numFmtId="176" fontId="19" fillId="2" borderId="1" xfId="4" quotePrefix="1" applyNumberFormat="1" applyFont="1" applyFill="1" applyBorder="1" applyAlignment="1" applyProtection="1">
      <alignment horizontal="center" vertical="center"/>
      <protection locked="0"/>
    </xf>
    <xf numFmtId="176" fontId="19" fillId="2" borderId="3" xfId="4" quotePrefix="1" applyNumberFormat="1" applyFont="1" applyFill="1" applyBorder="1" applyAlignment="1" applyProtection="1">
      <alignment horizontal="center" vertical="center"/>
      <protection locked="0"/>
    </xf>
    <xf numFmtId="176" fontId="19" fillId="2" borderId="7" xfId="4" quotePrefix="1" applyNumberFormat="1" applyFont="1" applyFill="1" applyBorder="1" applyAlignment="1" applyProtection="1">
      <alignment horizontal="center" vertical="center"/>
      <protection locked="0"/>
    </xf>
    <xf numFmtId="0" fontId="19" fillId="2" borderId="0" xfId="4" applyFont="1" applyFill="1" applyBorder="1" applyAlignment="1" applyProtection="1">
      <alignment vertical="center"/>
      <protection locked="0"/>
    </xf>
    <xf numFmtId="183" fontId="19" fillId="2" borderId="1" xfId="4" quotePrefix="1" applyNumberFormat="1" applyFont="1" applyFill="1" applyBorder="1" applyAlignment="1" applyProtection="1">
      <alignment horizontal="center" vertical="center" shrinkToFit="1"/>
      <protection locked="0"/>
    </xf>
    <xf numFmtId="176" fontId="19" fillId="2" borderId="205" xfId="4" applyNumberFormat="1" applyFont="1" applyFill="1" applyBorder="1" applyAlignment="1" applyProtection="1">
      <alignment horizontal="center" vertical="center"/>
      <protection locked="0"/>
    </xf>
    <xf numFmtId="176" fontId="19" fillId="2" borderId="17" xfId="4" quotePrefix="1" applyNumberFormat="1" applyFont="1" applyFill="1" applyBorder="1" applyAlignment="1" applyProtection="1">
      <alignment horizontal="center" vertical="center"/>
      <protection locked="0"/>
    </xf>
    <xf numFmtId="176" fontId="19" fillId="2" borderId="108" xfId="4" quotePrefix="1" applyNumberFormat="1" applyFont="1" applyFill="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Border="1" applyAlignment="1" applyProtection="1">
      <alignment vertical="center" justifyLastLine="1"/>
      <protection locked="0"/>
    </xf>
    <xf numFmtId="0" fontId="0" fillId="0" borderId="0" xfId="0" applyFont="1" applyBorder="1" applyAlignment="1" applyProtection="1">
      <alignment vertical="center" wrapText="1"/>
      <protection locked="0"/>
    </xf>
    <xf numFmtId="0" fontId="0" fillId="0" borderId="0" xfId="0" applyFont="1" applyBorder="1" applyAlignment="1" applyProtection="1">
      <alignment horizontal="distributed" vertical="center" wrapText="1"/>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horizontal="right" vertical="center"/>
      <protection locked="0"/>
    </xf>
    <xf numFmtId="0" fontId="0" fillId="0" borderId="103"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3" fontId="0" fillId="0" borderId="0" xfId="0" applyNumberFormat="1" applyFont="1" applyBorder="1" applyAlignment="1" applyProtection="1">
      <alignment vertical="center"/>
      <protection locked="0"/>
    </xf>
    <xf numFmtId="0" fontId="0" fillId="0" borderId="0" xfId="0" applyFont="1" applyBorder="1" applyAlignment="1" applyProtection="1">
      <alignment horizontal="center" vertical="top" textRotation="180"/>
      <protection locked="0"/>
    </xf>
    <xf numFmtId="0" fontId="0" fillId="0" borderId="0" xfId="0" applyFont="1" applyFill="1" applyBorder="1" applyAlignment="1" applyProtection="1">
      <alignment horizontal="right" vertical="center"/>
      <protection locked="0"/>
    </xf>
    <xf numFmtId="3" fontId="0" fillId="0" borderId="0"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187" fontId="0" fillId="0" borderId="0" xfId="0" applyNumberFormat="1" applyFont="1" applyFill="1" applyBorder="1" applyAlignment="1" applyProtection="1">
      <alignment vertical="center"/>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vertical="center" wrapText="1"/>
      <protection locked="0"/>
    </xf>
    <xf numFmtId="188" fontId="0" fillId="0" borderId="0" xfId="0" applyNumberFormat="1" applyFont="1" applyFill="1" applyBorder="1" applyAlignment="1" applyProtection="1">
      <alignment vertical="center"/>
      <protection locked="0"/>
    </xf>
    <xf numFmtId="0" fontId="0" fillId="0" borderId="0" xfId="0" applyFont="1" applyFill="1" applyAlignment="1" applyProtection="1">
      <alignment horizontal="center" vertical="center"/>
      <protection locked="0"/>
    </xf>
    <xf numFmtId="178" fontId="0" fillId="0" borderId="0" xfId="0" applyNumberFormat="1"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pplyAlignment="1" applyProtection="1">
      <alignment vertical="center" wrapText="1"/>
      <protection locked="0"/>
    </xf>
    <xf numFmtId="0" fontId="0" fillId="0" borderId="0" xfId="0" applyFont="1" applyFill="1" applyAlignment="1" applyProtection="1">
      <alignment horizontal="center" vertical="center" wrapText="1"/>
      <protection locked="0"/>
    </xf>
    <xf numFmtId="0" fontId="0" fillId="0" borderId="0" xfId="0" applyFont="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178" fontId="0" fillId="0" borderId="0" xfId="0" applyNumberFormat="1" applyFont="1" applyFill="1" applyAlignment="1" applyProtection="1">
      <alignment horizontal="center" vertical="center"/>
      <protection locked="0"/>
    </xf>
    <xf numFmtId="0" fontId="0" fillId="0" borderId="0" xfId="0" applyFont="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15" fillId="0" borderId="0" xfId="0" applyFont="1" applyFill="1"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0" applyFont="1" applyBorder="1" applyAlignment="1" applyProtection="1">
      <alignment horizontal="left" vertical="top"/>
      <protection locked="0"/>
    </xf>
    <xf numFmtId="0" fontId="0" fillId="0" borderId="0" xfId="0" applyNumberFormat="1" applyFont="1" applyFill="1" applyBorder="1" applyAlignment="1" applyProtection="1">
      <alignment horizontal="right" vertical="center"/>
      <protection locked="0"/>
    </xf>
    <xf numFmtId="3" fontId="0" fillId="0" borderId="0" xfId="0" applyNumberFormat="1" applyFont="1" applyFill="1" applyBorder="1" applyAlignment="1" applyProtection="1">
      <alignment vertical="center"/>
      <protection locked="0"/>
    </xf>
    <xf numFmtId="3" fontId="0" fillId="0" borderId="0" xfId="0" applyNumberFormat="1" applyFont="1" applyFill="1" applyBorder="1" applyAlignment="1" applyProtection="1">
      <alignment horizontal="left" vertical="center"/>
      <protection locked="0"/>
    </xf>
    <xf numFmtId="3" fontId="0" fillId="8" borderId="0"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vertical="center"/>
      <protection locked="0"/>
    </xf>
    <xf numFmtId="0" fontId="0" fillId="0" borderId="0" xfId="0" applyNumberFormat="1" applyFont="1" applyAlignment="1" applyProtection="1">
      <alignment vertical="center"/>
      <protection locked="0"/>
    </xf>
    <xf numFmtId="0" fontId="26" fillId="0" borderId="0" xfId="4" applyFont="1" applyProtection="1">
      <alignment vertical="center"/>
      <protection locked="0"/>
    </xf>
    <xf numFmtId="0" fontId="26" fillId="0" borderId="2" xfId="4" applyFont="1" applyBorder="1" applyAlignment="1" applyProtection="1">
      <alignment horizontal="center" vertical="center"/>
      <protection locked="0"/>
    </xf>
    <xf numFmtId="0" fontId="19" fillId="0" borderId="0" xfId="4" applyFont="1" applyAlignment="1" applyProtection="1">
      <alignment horizontal="right" vertical="center"/>
      <protection locked="0"/>
    </xf>
    <xf numFmtId="0" fontId="24" fillId="0" borderId="0" xfId="4" quotePrefix="1" applyFont="1" applyAlignment="1" applyProtection="1">
      <alignment horizontal="center" vertical="center"/>
      <protection locked="0"/>
    </xf>
    <xf numFmtId="0" fontId="24" fillId="0" borderId="0" xfId="4" applyFont="1" applyProtection="1">
      <alignment vertical="center"/>
      <protection locked="0"/>
    </xf>
    <xf numFmtId="0" fontId="26" fillId="0" borderId="0" xfId="4" quotePrefix="1" applyFont="1" applyAlignment="1" applyProtection="1">
      <alignment horizontal="center" vertical="center"/>
      <protection locked="0"/>
    </xf>
    <xf numFmtId="0" fontId="28" fillId="0" borderId="207" xfId="4" applyFont="1" applyBorder="1" applyAlignment="1" applyProtection="1">
      <alignment horizontal="center" vertical="center"/>
      <protection locked="0"/>
    </xf>
    <xf numFmtId="0" fontId="28" fillId="0" borderId="0" xfId="4" applyFont="1" applyProtection="1">
      <alignment vertical="center"/>
      <protection locked="0"/>
    </xf>
    <xf numFmtId="0" fontId="28" fillId="0" borderId="114" xfId="4" applyFont="1" applyBorder="1" applyAlignment="1" applyProtection="1">
      <alignment horizontal="center" vertical="center"/>
      <protection locked="0"/>
    </xf>
    <xf numFmtId="0" fontId="28" fillId="0" borderId="13" xfId="4" applyFont="1" applyBorder="1" applyAlignment="1" applyProtection="1">
      <alignment horizontal="center" vertical="center"/>
      <protection locked="0"/>
    </xf>
    <xf numFmtId="0" fontId="28" fillId="0" borderId="8" xfId="4" applyFont="1" applyBorder="1" applyAlignment="1" applyProtection="1">
      <alignment horizontal="center" vertical="center"/>
      <protection locked="0"/>
    </xf>
    <xf numFmtId="0" fontId="28" fillId="0" borderId="12" xfId="4" applyFont="1" applyBorder="1" applyAlignment="1" applyProtection="1">
      <alignment horizontal="center" vertical="center"/>
      <protection locked="0"/>
    </xf>
    <xf numFmtId="0" fontId="28" fillId="0" borderId="3" xfId="4" applyFont="1" applyBorder="1" applyAlignment="1" applyProtection="1">
      <alignment horizontal="center" vertical="center"/>
      <protection locked="0"/>
    </xf>
    <xf numFmtId="0" fontId="28" fillId="0" borderId="3" xfId="4" applyFont="1" applyBorder="1" applyAlignment="1" applyProtection="1">
      <alignment horizontal="center" vertical="center" shrinkToFit="1"/>
      <protection locked="0"/>
    </xf>
    <xf numFmtId="176" fontId="28" fillId="0" borderId="206" xfId="4" applyNumberFormat="1" applyFont="1" applyBorder="1" applyAlignment="1" applyProtection="1">
      <alignment horizontal="center" vertical="center"/>
      <protection locked="0"/>
    </xf>
    <xf numFmtId="0" fontId="28" fillId="0" borderId="179" xfId="4" applyFont="1" applyBorder="1" applyProtection="1">
      <alignment vertical="center"/>
      <protection locked="0"/>
    </xf>
    <xf numFmtId="0" fontId="28" fillId="0" borderId="203" xfId="4" applyFont="1" applyBorder="1" applyProtection="1">
      <alignment vertical="center"/>
      <protection locked="0"/>
    </xf>
    <xf numFmtId="0" fontId="28" fillId="0" borderId="204" xfId="4" applyFont="1" applyBorder="1" applyProtection="1">
      <alignment vertical="center"/>
      <protection locked="0"/>
    </xf>
    <xf numFmtId="0" fontId="28" fillId="0" borderId="202" xfId="4" applyFont="1" applyBorder="1" applyAlignment="1" applyProtection="1">
      <alignment horizontal="center" vertical="center"/>
      <protection locked="0"/>
    </xf>
    <xf numFmtId="0" fontId="28" fillId="0" borderId="8" xfId="4" applyFont="1" applyBorder="1" applyProtection="1">
      <alignment vertical="center"/>
      <protection locked="0"/>
    </xf>
    <xf numFmtId="176" fontId="7" fillId="0" borderId="206" xfId="4" applyNumberFormat="1" applyFont="1" applyBorder="1" applyAlignment="1" applyProtection="1">
      <alignment horizontal="center" vertical="center"/>
      <protection locked="0"/>
    </xf>
    <xf numFmtId="0" fontId="7" fillId="0" borderId="179" xfId="4" applyFont="1" applyBorder="1" applyProtection="1">
      <alignment vertical="center"/>
      <protection locked="0"/>
    </xf>
    <xf numFmtId="0" fontId="7" fillId="0" borderId="203" xfId="4" applyFont="1" applyBorder="1" applyProtection="1">
      <alignment vertical="center"/>
      <protection locked="0"/>
    </xf>
    <xf numFmtId="0" fontId="7" fillId="0" borderId="204" xfId="4" applyFont="1" applyBorder="1" applyProtection="1">
      <alignment vertical="center"/>
      <protection locked="0"/>
    </xf>
    <xf numFmtId="0" fontId="7" fillId="0" borderId="202" xfId="4" applyFont="1" applyBorder="1" applyAlignment="1" applyProtection="1">
      <alignment horizontal="center" vertical="center"/>
      <protection locked="0"/>
    </xf>
    <xf numFmtId="0" fontId="7" fillId="0" borderId="0" xfId="4" applyFont="1" applyProtection="1">
      <alignment vertical="center"/>
      <protection locked="0"/>
    </xf>
    <xf numFmtId="0" fontId="7" fillId="0" borderId="8" xfId="4" applyFont="1" applyBorder="1" applyProtection="1">
      <alignment vertical="center"/>
      <protection locked="0"/>
    </xf>
    <xf numFmtId="0" fontId="7" fillId="0" borderId="12" xfId="4"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Border="1" applyProtection="1">
      <alignment vertical="center"/>
      <protection locked="0"/>
    </xf>
    <xf numFmtId="0" fontId="7" fillId="0" borderId="0" xfId="4" applyFont="1" applyBorder="1" applyAlignment="1" applyProtection="1">
      <alignment horizontal="center" vertical="center"/>
      <protection locked="0"/>
    </xf>
    <xf numFmtId="177" fontId="7" fillId="0" borderId="192" xfId="4" applyNumberFormat="1" applyFont="1" applyFill="1" applyBorder="1" applyProtection="1">
      <alignment vertical="center"/>
      <protection locked="0"/>
    </xf>
    <xf numFmtId="177" fontId="24" fillId="0" borderId="0" xfId="4" applyNumberFormat="1" applyFont="1" applyProtection="1">
      <alignment vertical="center"/>
      <protection locked="0"/>
    </xf>
    <xf numFmtId="177" fontId="28" fillId="0" borderId="192" xfId="4" applyNumberFormat="1" applyFont="1" applyFill="1" applyBorder="1" applyProtection="1">
      <alignment vertical="center"/>
      <protection locked="0"/>
    </xf>
    <xf numFmtId="0" fontId="28" fillId="0" borderId="202" xfId="4" applyFont="1" applyBorder="1" applyAlignment="1" applyProtection="1">
      <alignment horizontal="center" vertical="center"/>
    </xf>
    <xf numFmtId="177" fontId="28" fillId="4" borderId="202" xfId="4" applyNumberFormat="1" applyFont="1" applyFill="1" applyBorder="1" applyProtection="1">
      <alignment vertical="center"/>
    </xf>
    <xf numFmtId="0" fontId="28" fillId="0" borderId="207" xfId="4" applyFont="1" applyBorder="1" applyAlignment="1" applyProtection="1">
      <alignment horizontal="center" vertical="center"/>
    </xf>
    <xf numFmtId="178" fontId="7" fillId="0" borderId="242" xfId="4" applyNumberFormat="1" applyFont="1" applyFill="1" applyBorder="1" applyProtection="1">
      <alignment vertical="center"/>
    </xf>
    <xf numFmtId="0" fontId="7" fillId="0" borderId="202" xfId="4" applyFont="1" applyBorder="1" applyAlignment="1" applyProtection="1">
      <alignment horizontal="center" vertical="center"/>
    </xf>
    <xf numFmtId="177" fontId="7" fillId="4" borderId="202" xfId="4" applyNumberFormat="1" applyFont="1" applyFill="1" applyBorder="1" applyProtection="1">
      <alignment vertical="center"/>
    </xf>
    <xf numFmtId="0" fontId="7" fillId="0" borderId="207" xfId="4" applyFont="1" applyBorder="1" applyAlignment="1" applyProtection="1">
      <alignment horizontal="center" vertical="center"/>
    </xf>
    <xf numFmtId="177" fontId="28" fillId="4" borderId="10" xfId="4" applyNumberFormat="1" applyFont="1" applyFill="1" applyBorder="1" applyProtection="1">
      <alignment vertical="center"/>
    </xf>
    <xf numFmtId="177" fontId="26" fillId="0" borderId="0" xfId="4" applyNumberFormat="1" applyFont="1" applyProtection="1">
      <alignment vertical="center"/>
      <protection locked="0"/>
    </xf>
    <xf numFmtId="177" fontId="19" fillId="0" borderId="0" xfId="4" applyNumberFormat="1" applyFont="1" applyAlignment="1" applyProtection="1">
      <alignment horizontal="right" vertical="center"/>
      <protection locked="0"/>
    </xf>
    <xf numFmtId="0" fontId="28" fillId="0" borderId="15" xfId="4"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shrinkToFit="1"/>
      <protection locked="0"/>
    </xf>
    <xf numFmtId="176" fontId="28" fillId="0" borderId="177" xfId="4" applyNumberFormat="1" applyFont="1" applyBorder="1" applyAlignment="1" applyProtection="1">
      <alignment horizontal="center" vertical="center"/>
      <protection locked="0"/>
    </xf>
    <xf numFmtId="0" fontId="28" fillId="0" borderId="97" xfId="4" applyFont="1" applyBorder="1" applyProtection="1">
      <alignment vertical="center"/>
      <protection locked="0"/>
    </xf>
    <xf numFmtId="0" fontId="28" fillId="0" borderId="98" xfId="4" applyFont="1" applyBorder="1" applyProtection="1">
      <alignment vertical="center"/>
      <protection locked="0"/>
    </xf>
    <xf numFmtId="0" fontId="28" fillId="0" borderId="0" xfId="4" applyFont="1" applyBorder="1" applyProtection="1">
      <alignment vertical="center"/>
      <protection locked="0"/>
    </xf>
    <xf numFmtId="0" fontId="28" fillId="0" borderId="0" xfId="4" applyFont="1" applyBorder="1" applyAlignment="1" applyProtection="1">
      <alignment horizontal="center" vertical="center"/>
      <protection locked="0"/>
    </xf>
    <xf numFmtId="0" fontId="28" fillId="0" borderId="0" xfId="4" applyFont="1" applyFill="1" applyBorder="1" applyAlignment="1" applyProtection="1">
      <alignment horizontal="center" vertical="center"/>
      <protection locked="0"/>
    </xf>
    <xf numFmtId="177" fontId="28" fillId="0" borderId="0" xfId="4" applyNumberFormat="1" applyFont="1" applyProtection="1">
      <alignment vertical="center"/>
      <protection locked="0"/>
    </xf>
    <xf numFmtId="0" fontId="28" fillId="0" borderId="0" xfId="4" applyFont="1" applyFill="1" applyBorder="1" applyProtection="1">
      <alignment vertical="center"/>
      <protection locked="0"/>
    </xf>
    <xf numFmtId="177" fontId="26" fillId="0" borderId="0" xfId="4" applyNumberFormat="1" applyFont="1" applyProtection="1">
      <alignment vertical="center"/>
    </xf>
    <xf numFmtId="0" fontId="26" fillId="0" borderId="0" xfId="4" applyFont="1" applyProtection="1">
      <alignment vertical="center"/>
    </xf>
    <xf numFmtId="182" fontId="26" fillId="0" borderId="2" xfId="4" applyNumberFormat="1" applyFont="1" applyBorder="1" applyAlignment="1" applyProtection="1">
      <alignment horizontal="center" vertical="center"/>
    </xf>
    <xf numFmtId="182" fontId="26" fillId="0" borderId="0" xfId="4" applyNumberFormat="1" applyFont="1" applyProtection="1">
      <alignment vertical="center"/>
    </xf>
    <xf numFmtId="177" fontId="19" fillId="0" borderId="0" xfId="4" applyNumberFormat="1" applyFont="1" applyAlignment="1" applyProtection="1">
      <alignment horizontal="right" vertical="center"/>
    </xf>
    <xf numFmtId="0" fontId="24" fillId="0" borderId="0" xfId="4" quotePrefix="1" applyFont="1" applyAlignment="1" applyProtection="1">
      <alignment horizontal="center" vertical="center"/>
    </xf>
    <xf numFmtId="0" fontId="24" fillId="0" borderId="0" xfId="4" applyFont="1" applyProtection="1">
      <alignment vertical="center"/>
    </xf>
    <xf numFmtId="0" fontId="26" fillId="0" borderId="0" xfId="4" quotePrefix="1" applyFont="1" applyAlignment="1" applyProtection="1">
      <alignment horizontal="center" vertical="center"/>
    </xf>
    <xf numFmtId="177" fontId="28" fillId="0" borderId="102" xfId="4" applyNumberFormat="1" applyFont="1" applyBorder="1" applyAlignment="1" applyProtection="1">
      <alignment horizontal="center" vertical="center"/>
    </xf>
    <xf numFmtId="0" fontId="28" fillId="0" borderId="102" xfId="4" applyFont="1" applyBorder="1" applyAlignment="1" applyProtection="1">
      <alignment horizontal="center" vertical="center"/>
    </xf>
    <xf numFmtId="182" fontId="28" fillId="0" borderId="102" xfId="4" applyNumberFormat="1" applyFont="1" applyBorder="1" applyAlignment="1" applyProtection="1">
      <alignment horizontal="center" vertical="center"/>
    </xf>
    <xf numFmtId="0" fontId="28" fillId="0" borderId="0" xfId="4" applyFont="1" applyProtection="1">
      <alignment vertical="center"/>
    </xf>
    <xf numFmtId="0" fontId="28" fillId="0" borderId="15" xfId="4" applyFont="1" applyBorder="1" applyAlignment="1" applyProtection="1">
      <alignment horizontal="center" vertical="center"/>
    </xf>
    <xf numFmtId="0" fontId="28" fillId="0" borderId="13" xfId="4" applyFont="1" applyBorder="1" applyAlignment="1" applyProtection="1">
      <alignment horizontal="center" vertical="center"/>
    </xf>
    <xf numFmtId="0" fontId="28" fillId="0" borderId="8" xfId="4" applyFont="1" applyBorder="1" applyAlignment="1" applyProtection="1">
      <alignment horizontal="center" vertical="center"/>
    </xf>
    <xf numFmtId="0" fontId="28" fillId="0" borderId="12" xfId="4" applyFont="1" applyBorder="1" applyAlignment="1" applyProtection="1">
      <alignment horizontal="center" vertical="center"/>
    </xf>
    <xf numFmtId="177" fontId="28" fillId="0" borderId="3" xfId="4" applyNumberFormat="1" applyFont="1" applyBorder="1" applyAlignment="1" applyProtection="1">
      <alignment horizontal="center" vertical="center"/>
    </xf>
    <xf numFmtId="0" fontId="28" fillId="0" borderId="3" xfId="4" applyFont="1" applyBorder="1" applyAlignment="1" applyProtection="1">
      <alignment horizontal="center" vertical="center"/>
    </xf>
    <xf numFmtId="182" fontId="28" fillId="0" borderId="3" xfId="4" applyNumberFormat="1" applyFont="1" applyBorder="1" applyAlignment="1" applyProtection="1">
      <alignment horizontal="center" vertical="center"/>
    </xf>
    <xf numFmtId="177" fontId="28" fillId="0" borderId="3" xfId="4" applyNumberFormat="1" applyFont="1" applyBorder="1" applyAlignment="1" applyProtection="1">
      <alignment horizontal="center" vertical="center" shrinkToFit="1"/>
    </xf>
    <xf numFmtId="176" fontId="28" fillId="0" borderId="177" xfId="4" applyNumberFormat="1" applyFont="1" applyBorder="1" applyAlignment="1" applyProtection="1">
      <alignment horizontal="center" vertical="center"/>
    </xf>
    <xf numFmtId="0" fontId="28" fillId="0" borderId="179" xfId="4" applyFont="1" applyBorder="1" applyProtection="1">
      <alignment vertical="center"/>
    </xf>
    <xf numFmtId="0" fontId="28" fillId="0" borderId="97" xfId="4" applyFont="1" applyBorder="1" applyProtection="1">
      <alignment vertical="center"/>
    </xf>
    <xf numFmtId="0" fontId="28" fillId="0" borderId="98" xfId="4" applyFont="1" applyBorder="1" applyProtection="1">
      <alignment vertical="center"/>
    </xf>
    <xf numFmtId="177" fontId="28" fillId="3" borderId="7" xfId="4" applyNumberFormat="1" applyFont="1" applyFill="1" applyBorder="1" applyProtection="1">
      <alignment vertical="center"/>
    </xf>
    <xf numFmtId="0" fontId="28" fillId="0" borderId="96" xfId="4" applyFont="1" applyBorder="1" applyAlignment="1" applyProtection="1">
      <alignment horizontal="center" vertical="center"/>
    </xf>
    <xf numFmtId="182" fontId="28" fillId="0" borderId="96" xfId="4" applyNumberFormat="1" applyFont="1" applyBorder="1" applyProtection="1">
      <alignment vertical="center"/>
    </xf>
    <xf numFmtId="177" fontId="28" fillId="4" borderId="96" xfId="4" applyNumberFormat="1" applyFont="1" applyFill="1" applyBorder="1" applyProtection="1">
      <alignment vertical="center"/>
    </xf>
    <xf numFmtId="0" fontId="28" fillId="0" borderId="8" xfId="4" applyFont="1" applyBorder="1" applyProtection="1">
      <alignment vertical="center"/>
    </xf>
    <xf numFmtId="182" fontId="28" fillId="0" borderId="102" xfId="4" applyNumberFormat="1" applyFont="1" applyBorder="1" applyProtection="1">
      <alignment vertical="center"/>
    </xf>
    <xf numFmtId="177" fontId="28" fillId="4" borderId="102" xfId="4" applyNumberFormat="1" applyFont="1" applyFill="1" applyBorder="1" applyProtection="1">
      <alignment vertical="center"/>
    </xf>
    <xf numFmtId="177" fontId="28" fillId="3" borderId="96" xfId="4" applyNumberFormat="1" applyFont="1" applyFill="1" applyBorder="1" applyProtection="1">
      <alignment vertical="center"/>
    </xf>
    <xf numFmtId="182" fontId="7" fillId="0" borderId="102" xfId="4" applyNumberFormat="1" applyFont="1" applyBorder="1" applyProtection="1">
      <alignment vertical="center"/>
    </xf>
    <xf numFmtId="0" fontId="28" fillId="0" borderId="0" xfId="4" applyFont="1" applyBorder="1" applyProtection="1">
      <alignment vertical="center"/>
    </xf>
    <xf numFmtId="0" fontId="28" fillId="0" borderId="0" xfId="4" applyFont="1" applyBorder="1" applyAlignment="1" applyProtection="1">
      <alignment horizontal="center" vertical="center"/>
    </xf>
    <xf numFmtId="177" fontId="28" fillId="0" borderId="0" xfId="4" applyNumberFormat="1" applyFont="1" applyFill="1" applyBorder="1" applyProtection="1">
      <alignment vertical="center"/>
    </xf>
    <xf numFmtId="0" fontId="28" fillId="0" borderId="0" xfId="4" applyFont="1" applyFill="1" applyBorder="1" applyAlignment="1" applyProtection="1">
      <alignment horizontal="center" vertical="center"/>
    </xf>
    <xf numFmtId="177" fontId="28" fillId="0" borderId="192" xfId="4" applyNumberFormat="1" applyFont="1" applyFill="1" applyBorder="1" applyProtection="1">
      <alignment vertical="center"/>
    </xf>
    <xf numFmtId="177" fontId="28" fillId="0" borderId="0" xfId="4" applyNumberFormat="1" applyFont="1" applyProtection="1">
      <alignment vertical="center"/>
    </xf>
    <xf numFmtId="177" fontId="24" fillId="0" borderId="0" xfId="4" applyNumberFormat="1" applyFont="1" applyProtection="1">
      <alignment vertical="center"/>
    </xf>
    <xf numFmtId="182" fontId="24" fillId="0" borderId="0" xfId="4" applyNumberFormat="1" applyFont="1" applyProtection="1">
      <alignment vertical="center"/>
    </xf>
    <xf numFmtId="0" fontId="28" fillId="0" borderId="0" xfId="4" applyFont="1" applyFill="1" applyBorder="1" applyProtection="1">
      <alignment vertical="center"/>
    </xf>
    <xf numFmtId="182" fontId="28" fillId="0" borderId="0" xfId="4" applyNumberFormat="1" applyFont="1" applyFill="1" applyBorder="1" applyAlignment="1" applyProtection="1">
      <alignment horizontal="center" vertical="center"/>
    </xf>
    <xf numFmtId="176" fontId="28" fillId="0" borderId="97" xfId="4" applyNumberFormat="1" applyFont="1" applyBorder="1" applyAlignment="1" applyProtection="1">
      <alignment horizontal="center" vertical="center"/>
    </xf>
    <xf numFmtId="0" fontId="26" fillId="0" borderId="2" xfId="4" applyFont="1" applyBorder="1" applyProtection="1">
      <alignment vertical="center"/>
    </xf>
    <xf numFmtId="0" fontId="28" fillId="0" borderId="100" xfId="4" applyFont="1" applyBorder="1" applyAlignment="1" applyProtection="1">
      <alignment vertical="center"/>
    </xf>
    <xf numFmtId="0" fontId="28" fillId="0" borderId="101" xfId="4" applyFont="1" applyBorder="1" applyProtection="1">
      <alignment vertical="center"/>
    </xf>
    <xf numFmtId="0" fontId="28" fillId="0" borderId="15" xfId="4" applyFont="1" applyBorder="1" applyAlignment="1" applyProtection="1">
      <alignment vertical="center"/>
    </xf>
    <xf numFmtId="177" fontId="28" fillId="0" borderId="22" xfId="4" applyNumberFormat="1" applyFont="1" applyFill="1" applyBorder="1" applyProtection="1">
      <alignment vertical="center"/>
    </xf>
    <xf numFmtId="176" fontId="28" fillId="0" borderId="100" xfId="4" applyNumberFormat="1" applyFont="1" applyBorder="1" applyAlignment="1" applyProtection="1">
      <alignment horizontal="center" vertical="center"/>
    </xf>
    <xf numFmtId="182" fontId="28" fillId="0" borderId="96" xfId="4" applyNumberFormat="1" applyFont="1" applyFill="1" applyBorder="1" applyProtection="1">
      <alignment vertical="center"/>
    </xf>
    <xf numFmtId="182" fontId="28" fillId="0" borderId="102" xfId="4" applyNumberFormat="1" applyFont="1" applyFill="1" applyBorder="1" applyProtection="1">
      <alignment vertical="center"/>
    </xf>
    <xf numFmtId="177" fontId="28" fillId="0" borderId="105" xfId="4" applyNumberFormat="1" applyFont="1" applyFill="1" applyBorder="1" applyProtection="1">
      <alignment vertical="center"/>
    </xf>
    <xf numFmtId="0" fontId="28" fillId="0" borderId="0" xfId="4" quotePrefix="1" applyFont="1" applyProtection="1">
      <alignment vertical="center"/>
    </xf>
    <xf numFmtId="38" fontId="26" fillId="0" borderId="0" xfId="4" applyNumberFormat="1" applyFont="1" applyProtection="1">
      <alignment vertical="center"/>
      <protection locked="0"/>
    </xf>
    <xf numFmtId="178" fontId="26" fillId="0" borderId="2" xfId="4" applyNumberFormat="1" applyFont="1" applyBorder="1" applyAlignment="1" applyProtection="1">
      <alignment horizontal="center" vertical="center"/>
      <protection locked="0"/>
    </xf>
    <xf numFmtId="178" fontId="26" fillId="0" borderId="0" xfId="4" applyNumberFormat="1" applyFont="1" applyProtection="1">
      <alignment vertical="center"/>
      <protection locked="0"/>
    </xf>
    <xf numFmtId="38" fontId="19" fillId="0" borderId="0" xfId="4" applyNumberFormat="1" applyFont="1" applyAlignment="1" applyProtection="1">
      <alignment horizontal="right" vertical="center"/>
      <protection locked="0"/>
    </xf>
    <xf numFmtId="38" fontId="24" fillId="0" borderId="0" xfId="4" applyNumberFormat="1" applyFont="1" applyProtection="1">
      <alignment vertical="center"/>
      <protection locked="0"/>
    </xf>
    <xf numFmtId="0" fontId="24" fillId="0" borderId="0" xfId="4" applyFont="1" applyAlignment="1" applyProtection="1">
      <alignment horizontal="center" vertical="center"/>
      <protection locked="0"/>
    </xf>
    <xf numFmtId="38" fontId="28" fillId="0" borderId="1"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protection locked="0"/>
    </xf>
    <xf numFmtId="178" fontId="28" fillId="0" borderId="1"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protection locked="0"/>
    </xf>
    <xf numFmtId="178" fontId="28" fillId="0" borderId="3"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shrinkToFit="1"/>
      <protection locked="0"/>
    </xf>
    <xf numFmtId="0" fontId="28" fillId="0" borderId="179" xfId="4" applyFont="1" applyBorder="1" applyAlignment="1" applyProtection="1">
      <alignment horizontal="center" vertical="center"/>
      <protection locked="0"/>
    </xf>
    <xf numFmtId="38" fontId="28" fillId="0" borderId="0" xfId="4" applyNumberFormat="1" applyFont="1" applyFill="1" applyBorder="1" applyProtection="1">
      <alignment vertical="center"/>
      <protection locked="0"/>
    </xf>
    <xf numFmtId="38" fontId="28" fillId="0" borderId="192" xfId="4" applyNumberFormat="1" applyFont="1" applyFill="1" applyBorder="1" applyProtection="1">
      <alignment vertical="center"/>
      <protection locked="0"/>
    </xf>
    <xf numFmtId="38" fontId="28" fillId="0" borderId="0" xfId="4" applyNumberFormat="1" applyFont="1" applyProtection="1">
      <alignment vertical="center"/>
      <protection locked="0"/>
    </xf>
    <xf numFmtId="178" fontId="24" fillId="0" borderId="0" xfId="4" applyNumberFormat="1" applyFont="1" applyProtection="1">
      <alignment vertical="center"/>
      <protection locked="0"/>
    </xf>
    <xf numFmtId="178" fontId="28" fillId="0" borderId="0" xfId="4" applyNumberFormat="1" applyFont="1" applyFill="1" applyBorder="1" applyAlignment="1" applyProtection="1">
      <alignment horizontal="center" vertical="center"/>
      <protection locked="0"/>
    </xf>
    <xf numFmtId="178" fontId="28" fillId="0" borderId="7" xfId="4" applyNumberFormat="1" applyFont="1" applyBorder="1" applyAlignment="1" applyProtection="1">
      <alignment horizontal="right" vertical="center"/>
    </xf>
    <xf numFmtId="38" fontId="28" fillId="4" borderId="11" xfId="4" applyNumberFormat="1" applyFont="1" applyFill="1" applyBorder="1" applyProtection="1">
      <alignment vertical="center"/>
    </xf>
    <xf numFmtId="0" fontId="28" fillId="0" borderId="7" xfId="4" applyFont="1" applyBorder="1" applyAlignment="1" applyProtection="1">
      <alignment horizontal="center" vertical="center"/>
    </xf>
    <xf numFmtId="178" fontId="28" fillId="0" borderId="7" xfId="4" applyNumberFormat="1" applyFont="1" applyFill="1" applyBorder="1" applyProtection="1">
      <alignment vertical="center"/>
    </xf>
    <xf numFmtId="38" fontId="28" fillId="4" borderId="7" xfId="4" applyNumberFormat="1" applyFont="1" applyFill="1" applyBorder="1" applyProtection="1">
      <alignment vertical="center"/>
    </xf>
    <xf numFmtId="178" fontId="28" fillId="0" borderId="1" xfId="4" applyNumberFormat="1" applyFont="1" applyFill="1" applyBorder="1" applyProtection="1">
      <alignment vertical="center"/>
    </xf>
    <xf numFmtId="0" fontId="28" fillId="0" borderId="1" xfId="4" applyFont="1" applyBorder="1" applyAlignment="1" applyProtection="1">
      <alignment horizontal="center" vertical="center"/>
    </xf>
    <xf numFmtId="38" fontId="28" fillId="4" borderId="1" xfId="4" applyNumberFormat="1" applyFont="1" applyFill="1" applyBorder="1" applyProtection="1">
      <alignment vertical="center"/>
    </xf>
    <xf numFmtId="178" fontId="28" fillId="0" borderId="7" xfId="4" applyNumberFormat="1" applyFont="1" applyBorder="1" applyProtection="1">
      <alignment vertical="center"/>
    </xf>
    <xf numFmtId="178" fontId="28" fillId="0" borderId="1" xfId="4" applyNumberFormat="1" applyFont="1" applyBorder="1" applyProtection="1">
      <alignment vertical="center"/>
    </xf>
    <xf numFmtId="38" fontId="28" fillId="4" borderId="10" xfId="4" applyNumberFormat="1" applyFont="1" applyFill="1" applyBorder="1" applyProtection="1">
      <alignment vertical="center"/>
    </xf>
    <xf numFmtId="184" fontId="26" fillId="0" borderId="0" xfId="4" applyNumberFormat="1" applyFont="1" applyProtection="1">
      <alignment vertical="center"/>
      <protection locked="0"/>
    </xf>
    <xf numFmtId="184" fontId="19" fillId="0" borderId="0" xfId="4" applyNumberFormat="1" applyFont="1" applyAlignment="1" applyProtection="1">
      <alignment horizontal="right" vertical="center"/>
      <protection locked="0"/>
    </xf>
    <xf numFmtId="184" fontId="28" fillId="0" borderId="207" xfId="4" applyNumberFormat="1" applyFont="1" applyBorder="1" applyAlignment="1" applyProtection="1">
      <alignment horizontal="center" vertical="center"/>
      <protection locked="0"/>
    </xf>
    <xf numFmtId="178" fontId="28" fillId="0" borderId="207" xfId="4" applyNumberFormat="1" applyFont="1" applyBorder="1" applyAlignment="1" applyProtection="1">
      <alignment horizontal="center" vertical="center"/>
      <protection locked="0"/>
    </xf>
    <xf numFmtId="184" fontId="28" fillId="0" borderId="3" xfId="4" applyNumberFormat="1" applyFont="1" applyBorder="1" applyAlignment="1" applyProtection="1">
      <alignment horizontal="center" vertical="center" shrinkToFit="1"/>
      <protection locked="0"/>
    </xf>
    <xf numFmtId="0" fontId="4" fillId="0" borderId="0" xfId="4" applyFont="1" applyProtection="1">
      <alignment vertical="center"/>
      <protection locked="0"/>
    </xf>
    <xf numFmtId="193" fontId="24" fillId="0" borderId="0" xfId="4" applyNumberFormat="1" applyFont="1" applyProtection="1">
      <alignment vertical="center"/>
      <protection locked="0"/>
    </xf>
    <xf numFmtId="176" fontId="7" fillId="0" borderId="203" xfId="4" applyNumberFormat="1" applyFont="1" applyBorder="1" applyAlignment="1" applyProtection="1">
      <alignment horizontal="center" vertical="center"/>
      <protection locked="0"/>
    </xf>
    <xf numFmtId="0" fontId="7" fillId="0" borderId="204" xfId="4" applyFont="1" applyBorder="1" applyAlignment="1" applyProtection="1">
      <alignment vertical="center" shrinkToFit="1"/>
      <protection locked="0"/>
    </xf>
    <xf numFmtId="186" fontId="24" fillId="0" borderId="0" xfId="4" applyNumberFormat="1" applyFont="1" applyProtection="1">
      <alignment vertical="center"/>
      <protection locked="0"/>
    </xf>
    <xf numFmtId="184" fontId="4" fillId="0" borderId="0" xfId="4" applyNumberFormat="1" applyFont="1" applyProtection="1">
      <alignment vertical="center"/>
      <protection locked="0"/>
    </xf>
    <xf numFmtId="178" fontId="4" fillId="0" borderId="0" xfId="4" applyNumberFormat="1" applyFon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Font="1" applyAlignment="1" applyProtection="1">
      <alignment horizontal="center" vertical="center"/>
      <protection locked="0"/>
    </xf>
    <xf numFmtId="0" fontId="4" fillId="0" borderId="0" xfId="4" applyFont="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0" fontId="4" fillId="0" borderId="0" xfId="4" quotePrefix="1" applyFont="1" applyFill="1" applyAlignment="1" applyProtection="1">
      <alignment horizontal="center" vertical="center"/>
      <protection locked="0"/>
    </xf>
    <xf numFmtId="0" fontId="4" fillId="0" borderId="0" xfId="4" applyFont="1" applyFill="1" applyProtection="1">
      <alignment vertical="center"/>
      <protection locked="0"/>
    </xf>
    <xf numFmtId="178" fontId="6" fillId="0" borderId="0" xfId="4" applyNumberFormat="1" applyFont="1" applyFill="1" applyProtection="1">
      <alignment vertical="center"/>
      <protection locked="0"/>
    </xf>
    <xf numFmtId="0" fontId="26" fillId="0" borderId="0" xfId="4" applyFont="1" applyFill="1" applyProtection="1">
      <alignment vertical="center"/>
      <protection locked="0"/>
    </xf>
    <xf numFmtId="184" fontId="7" fillId="0" borderId="207" xfId="4" applyNumberFormat="1" applyFont="1" applyBorder="1" applyAlignment="1" applyProtection="1">
      <alignment horizontal="center" vertical="center"/>
      <protection locked="0"/>
    </xf>
    <xf numFmtId="178" fontId="7" fillId="0" borderId="207" xfId="4" applyNumberFormat="1"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184" fontId="7" fillId="0" borderId="3" xfId="4" applyNumberFormat="1" applyFont="1" applyBorder="1" applyAlignment="1" applyProtection="1">
      <alignment horizontal="center" vertical="center" shrinkToFit="1"/>
      <protection locked="0"/>
    </xf>
    <xf numFmtId="0" fontId="7" fillId="0" borderId="3" xfId="4" applyFont="1" applyBorder="1" applyAlignment="1" applyProtection="1">
      <alignment horizontal="center" vertical="center"/>
      <protection locked="0"/>
    </xf>
    <xf numFmtId="178" fontId="7" fillId="0" borderId="3" xfId="4" applyNumberFormat="1" applyFont="1" applyBorder="1" applyAlignment="1" applyProtection="1">
      <alignment horizontal="center" vertical="center"/>
      <protection locked="0"/>
    </xf>
    <xf numFmtId="0" fontId="7" fillId="0" borderId="114" xfId="4" applyFont="1" applyBorder="1" applyProtection="1">
      <alignment vertical="center"/>
      <protection locked="0"/>
    </xf>
    <xf numFmtId="184" fontId="7" fillId="0" borderId="3" xfId="4" applyNumberFormat="1" applyFont="1" applyBorder="1" applyAlignment="1" applyProtection="1">
      <alignment horizontal="center" vertical="center"/>
      <protection locked="0"/>
    </xf>
    <xf numFmtId="0" fontId="4" fillId="0" borderId="0" xfId="4" applyFont="1" applyAlignment="1" applyProtection="1">
      <alignment vertical="center" wrapText="1"/>
      <protection locked="0"/>
    </xf>
    <xf numFmtId="0" fontId="4" fillId="0" borderId="0" xfId="4" applyFont="1" applyAlignment="1" applyProtection="1">
      <alignment horizontal="left" vertical="center" wrapText="1"/>
      <protection locked="0"/>
    </xf>
    <xf numFmtId="0" fontId="7" fillId="0" borderId="179" xfId="4" applyFont="1" applyFill="1" applyBorder="1" applyProtection="1">
      <alignment vertical="center"/>
      <protection locked="0"/>
    </xf>
    <xf numFmtId="0" fontId="7" fillId="0" borderId="203" xfId="4" applyFont="1" applyFill="1" applyBorder="1" applyProtection="1">
      <alignment vertical="center"/>
      <protection locked="0"/>
    </xf>
    <xf numFmtId="0" fontId="7" fillId="0" borderId="204" xfId="4" applyFont="1" applyFill="1" applyBorder="1" applyAlignment="1" applyProtection="1">
      <alignment vertical="center" shrinkToFit="1"/>
      <protection locked="0"/>
    </xf>
    <xf numFmtId="0" fontId="24" fillId="12" borderId="0" xfId="4" applyFont="1" applyFill="1" applyProtection="1">
      <alignment vertical="center"/>
      <protection locked="0"/>
    </xf>
    <xf numFmtId="0" fontId="24" fillId="7" borderId="0" xfId="4" applyFont="1" applyFill="1" applyProtection="1">
      <alignment vertical="center"/>
      <protection locked="0"/>
    </xf>
    <xf numFmtId="0" fontId="7" fillId="0" borderId="12" xfId="4" applyFont="1" applyBorder="1" applyAlignment="1" applyProtection="1">
      <alignment horizontal="left" vertical="center"/>
      <protection locked="0"/>
    </xf>
    <xf numFmtId="0" fontId="7" fillId="0" borderId="0" xfId="4" applyFont="1" applyFill="1" applyBorder="1" applyAlignment="1" applyProtection="1">
      <alignment horizontal="center" vertical="center"/>
      <protection locked="0"/>
    </xf>
    <xf numFmtId="184" fontId="7" fillId="0" borderId="0" xfId="4" applyNumberFormat="1" applyFont="1" applyFill="1" applyBorder="1" applyProtection="1">
      <alignment vertical="center"/>
      <protection locked="0"/>
    </xf>
    <xf numFmtId="178" fontId="7" fillId="0" borderId="0" xfId="4" applyNumberFormat="1" applyFont="1" applyFill="1" applyBorder="1" applyProtection="1">
      <alignment vertical="center"/>
      <protection locked="0"/>
    </xf>
    <xf numFmtId="0" fontId="7" fillId="0" borderId="0" xfId="4" applyFont="1" applyFill="1" applyProtection="1">
      <alignment vertical="center"/>
      <protection locked="0"/>
    </xf>
    <xf numFmtId="0" fontId="24" fillId="0" borderId="0" xfId="4" applyFont="1" applyFill="1" applyProtection="1">
      <alignment vertical="center"/>
      <protection locked="0"/>
    </xf>
    <xf numFmtId="0" fontId="7" fillId="0" borderId="203" xfId="4" applyFont="1" applyBorder="1" applyAlignment="1" applyProtection="1">
      <alignment horizontal="center" vertical="center"/>
      <protection locked="0"/>
    </xf>
    <xf numFmtId="0" fontId="7" fillId="0" borderId="0" xfId="4" applyFont="1" applyBorder="1" applyAlignment="1" applyProtection="1">
      <alignment vertical="center" shrinkToFit="1"/>
      <protection locked="0"/>
    </xf>
    <xf numFmtId="178" fontId="7" fillId="0" borderId="0" xfId="4" applyNumberFormat="1" applyFont="1" applyBorder="1" applyProtection="1">
      <alignment vertical="center"/>
      <protection locked="0"/>
    </xf>
    <xf numFmtId="0" fontId="28" fillId="0" borderId="203" xfId="4" applyFont="1" applyBorder="1" applyAlignment="1" applyProtection="1">
      <alignment horizontal="center" vertical="center"/>
      <protection locked="0"/>
    </xf>
    <xf numFmtId="0" fontId="28" fillId="0" borderId="205" xfId="4" applyFont="1" applyBorder="1" applyAlignment="1" applyProtection="1">
      <alignment horizontal="center" vertical="center"/>
      <protection locked="0"/>
    </xf>
    <xf numFmtId="0" fontId="28" fillId="0" borderId="29" xfId="4" applyFont="1" applyBorder="1" applyAlignment="1" applyProtection="1">
      <alignment horizontal="center" vertical="center"/>
      <protection locked="0"/>
    </xf>
    <xf numFmtId="0" fontId="28" fillId="0" borderId="204" xfId="4" applyFont="1" applyBorder="1" applyAlignment="1" applyProtection="1">
      <alignment vertical="center" shrinkToFit="1"/>
      <protection locked="0"/>
    </xf>
    <xf numFmtId="0" fontId="28" fillId="0" borderId="0" xfId="4" applyFont="1" applyBorder="1" applyAlignment="1" applyProtection="1">
      <alignment vertical="center" shrinkToFit="1"/>
      <protection locked="0"/>
    </xf>
    <xf numFmtId="178" fontId="28" fillId="0" borderId="0" xfId="4" applyNumberFormat="1" applyFont="1" applyBorder="1" applyProtection="1">
      <alignment vertical="center"/>
      <protection locked="0"/>
    </xf>
    <xf numFmtId="184" fontId="28" fillId="0" borderId="0" xfId="4" applyNumberFormat="1" applyFont="1" applyFill="1" applyBorder="1" applyProtection="1">
      <alignment vertical="center"/>
      <protection locked="0"/>
    </xf>
    <xf numFmtId="184" fontId="28" fillId="0" borderId="0" xfId="4" applyNumberFormat="1" applyFont="1" applyProtection="1">
      <alignment vertical="center"/>
      <protection locked="0"/>
    </xf>
    <xf numFmtId="184" fontId="28" fillId="0" borderId="192" xfId="4" applyNumberFormat="1" applyFont="1" applyFill="1" applyBorder="1" applyProtection="1">
      <alignment vertical="center"/>
      <protection locked="0"/>
    </xf>
    <xf numFmtId="178" fontId="7" fillId="0" borderId="202" xfId="4" applyNumberFormat="1" applyFont="1" applyFill="1" applyBorder="1" applyProtection="1">
      <alignment vertical="center"/>
    </xf>
    <xf numFmtId="177" fontId="7" fillId="3" borderId="202" xfId="4" applyNumberFormat="1" applyFont="1" applyFill="1" applyBorder="1" applyProtection="1">
      <alignment vertical="center"/>
    </xf>
    <xf numFmtId="178" fontId="7" fillId="0" borderId="202" xfId="4" applyNumberFormat="1" applyFont="1" applyBorder="1" applyProtection="1">
      <alignment vertical="center"/>
    </xf>
    <xf numFmtId="178" fontId="7" fillId="0" borderId="202" xfId="4" applyNumberFormat="1" applyFont="1" applyBorder="1" applyAlignment="1" applyProtection="1">
      <alignment horizontal="right" vertical="center"/>
    </xf>
    <xf numFmtId="184" fontId="28" fillId="6" borderId="11" xfId="4" applyNumberFormat="1" applyFont="1" applyFill="1" applyBorder="1" applyProtection="1">
      <alignment vertical="center"/>
    </xf>
    <xf numFmtId="184" fontId="28" fillId="4" borderId="10" xfId="4" applyNumberFormat="1" applyFont="1" applyFill="1" applyBorder="1" applyProtection="1">
      <alignment vertical="center"/>
    </xf>
    <xf numFmtId="177" fontId="6" fillId="0" borderId="0" xfId="4" applyNumberFormat="1" applyFont="1" applyProtection="1">
      <alignment vertical="center"/>
      <protection locked="0"/>
    </xf>
    <xf numFmtId="177" fontId="4" fillId="0" borderId="0" xfId="4" applyNumberFormat="1" applyFont="1" applyProtection="1">
      <alignment vertical="center"/>
      <protection locked="0"/>
    </xf>
    <xf numFmtId="177" fontId="11" fillId="0" borderId="0" xfId="4" applyNumberFormat="1" applyFont="1" applyAlignment="1" applyProtection="1">
      <alignment horizontal="left" vertical="center"/>
      <protection locked="0"/>
    </xf>
    <xf numFmtId="177" fontId="7" fillId="0" borderId="1" xfId="4" applyNumberFormat="1" applyFont="1" applyBorder="1" applyAlignment="1" applyProtection="1">
      <alignment horizontal="center" vertical="center"/>
      <protection locked="0"/>
    </xf>
    <xf numFmtId="0" fontId="7" fillId="0" borderId="1" xfId="4" applyFont="1" applyBorder="1" applyAlignment="1" applyProtection="1">
      <alignment horizontal="center" vertical="center"/>
      <protection locked="0"/>
    </xf>
    <xf numFmtId="178" fontId="7" fillId="0" borderId="1" xfId="4" applyNumberFormat="1"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shrinkToFit="1"/>
      <protection locked="0"/>
    </xf>
    <xf numFmtId="176" fontId="7" fillId="0" borderId="26" xfId="4" applyNumberFormat="1" applyFont="1" applyBorder="1" applyAlignment="1" applyProtection="1">
      <alignment horizontal="center" vertical="center"/>
      <protection locked="0"/>
    </xf>
    <xf numFmtId="0" fontId="7" fillId="0" borderId="4" xfId="4" applyFont="1" applyBorder="1" applyProtection="1">
      <alignment vertical="center"/>
      <protection locked="0"/>
    </xf>
    <xf numFmtId="176" fontId="7" fillId="0" borderId="5"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0" xfId="4" applyFont="1" applyFill="1" applyBorder="1" applyProtection="1">
      <alignment vertical="center"/>
      <protection locked="0"/>
    </xf>
    <xf numFmtId="177" fontId="7" fillId="0" borderId="9" xfId="4" applyNumberFormat="1" applyFont="1" applyFill="1" applyBorder="1" applyProtection="1">
      <alignment vertical="center"/>
      <protection locked="0"/>
    </xf>
    <xf numFmtId="178" fontId="7" fillId="0" borderId="0" xfId="4" applyNumberFormat="1" applyFont="1" applyFill="1" applyBorder="1" applyAlignment="1" applyProtection="1">
      <alignment horizontal="center" vertical="center"/>
      <protection locked="0"/>
    </xf>
    <xf numFmtId="178" fontId="7" fillId="0" borderId="7" xfId="4" applyNumberFormat="1" applyFont="1" applyBorder="1" applyAlignment="1" applyProtection="1">
      <alignment horizontal="right" vertical="center"/>
    </xf>
    <xf numFmtId="177" fontId="7" fillId="4" borderId="11" xfId="4" applyNumberFormat="1" applyFont="1" applyFill="1" applyBorder="1" applyProtection="1">
      <alignment vertical="center"/>
    </xf>
    <xf numFmtId="177" fontId="7" fillId="3" borderId="7" xfId="4" applyNumberFormat="1" applyFont="1" applyFill="1" applyBorder="1" applyProtection="1">
      <alignment vertical="center"/>
    </xf>
    <xf numFmtId="0" fontId="7" fillId="0" borderId="7" xfId="4" applyFont="1" applyBorder="1" applyAlignment="1" applyProtection="1">
      <alignment horizontal="center" vertical="center"/>
    </xf>
    <xf numFmtId="178" fontId="7" fillId="0" borderId="7" xfId="4" applyNumberFormat="1" applyFont="1" applyBorder="1" applyProtection="1">
      <alignment vertical="center"/>
    </xf>
    <xf numFmtId="177" fontId="7" fillId="4" borderId="7" xfId="4" applyNumberFormat="1" applyFont="1" applyFill="1" applyBorder="1" applyProtection="1">
      <alignment vertical="center"/>
    </xf>
    <xf numFmtId="177" fontId="7" fillId="4" borderId="10" xfId="4" applyNumberFormat="1" applyFont="1" applyFill="1" applyBorder="1" applyProtection="1">
      <alignment vertical="center"/>
    </xf>
    <xf numFmtId="180" fontId="26" fillId="0" borderId="2" xfId="4" applyNumberFormat="1" applyFont="1" applyBorder="1" applyAlignment="1" applyProtection="1">
      <alignment horizontal="center" vertical="center"/>
      <protection locked="0"/>
    </xf>
    <xf numFmtId="180" fontId="26" fillId="0" borderId="0" xfId="4" applyNumberFormat="1" applyFont="1" applyProtection="1">
      <alignment vertical="center"/>
      <protection locked="0"/>
    </xf>
    <xf numFmtId="180" fontId="6" fillId="0" borderId="0" xfId="4" applyNumberFormat="1" applyFont="1" applyProtection="1">
      <alignment vertical="center"/>
      <protection locked="0"/>
    </xf>
    <xf numFmtId="0" fontId="4" fillId="0" borderId="0" xfId="4" applyFont="1" applyAlignment="1" applyProtection="1">
      <alignment vertical="center" shrinkToFit="1"/>
      <protection locked="0"/>
    </xf>
    <xf numFmtId="180" fontId="4" fillId="0" borderId="0" xfId="4" applyNumberFormat="1" applyFont="1" applyProtection="1">
      <alignment vertical="center"/>
      <protection locked="0"/>
    </xf>
    <xf numFmtId="177" fontId="7" fillId="0" borderId="102" xfId="4" applyNumberFormat="1" applyFont="1" applyBorder="1" applyAlignment="1" applyProtection="1">
      <alignment horizontal="center" vertical="center"/>
      <protection locked="0"/>
    </xf>
    <xf numFmtId="0" fontId="7" fillId="0" borderId="102"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176" fontId="7" fillId="0" borderId="100" xfId="4" applyNumberFormat="1" applyFont="1" applyBorder="1" applyAlignment="1" applyProtection="1">
      <alignment horizontal="center" vertical="center"/>
      <protection locked="0"/>
    </xf>
    <xf numFmtId="0" fontId="7" fillId="0" borderId="101" xfId="4" applyFont="1" applyBorder="1" applyProtection="1">
      <alignment vertical="center"/>
      <protection locked="0"/>
    </xf>
    <xf numFmtId="0" fontId="7" fillId="0" borderId="70" xfId="4" applyFont="1" applyBorder="1" applyAlignment="1" applyProtection="1">
      <alignment horizontal="center" vertical="center"/>
      <protection locked="0"/>
    </xf>
    <xf numFmtId="0" fontId="7" fillId="0" borderId="64" xfId="4" applyFont="1" applyBorder="1" applyProtection="1">
      <alignment vertical="center"/>
      <protection locked="0"/>
    </xf>
    <xf numFmtId="0" fontId="7" fillId="0" borderId="66" xfId="4" applyFont="1" applyBorder="1" applyProtection="1">
      <alignment vertical="center"/>
      <protection locked="0"/>
    </xf>
    <xf numFmtId="177" fontId="7" fillId="0" borderId="0" xfId="4" applyNumberFormat="1" applyFont="1" applyProtection="1">
      <alignment vertical="center"/>
      <protection locked="0"/>
    </xf>
    <xf numFmtId="176" fontId="7" fillId="0" borderId="100" xfId="4" applyNumberFormat="1" applyFont="1" applyBorder="1" applyAlignment="1" applyProtection="1">
      <alignment horizontal="center" vertical="center" shrinkToFit="1"/>
      <protection locked="0"/>
    </xf>
    <xf numFmtId="0" fontId="7" fillId="0" borderId="8" xfId="4" applyFont="1" applyBorder="1" applyAlignment="1" applyProtection="1">
      <alignment vertical="center" shrinkToFit="1"/>
      <protection locked="0"/>
    </xf>
    <xf numFmtId="176" fontId="7" fillId="0" borderId="206" xfId="4" applyNumberFormat="1" applyFont="1" applyBorder="1" applyAlignment="1" applyProtection="1">
      <alignment horizontal="center" vertical="center" shrinkToFit="1"/>
      <protection locked="0"/>
    </xf>
    <xf numFmtId="0" fontId="7" fillId="0" borderId="0" xfId="4" applyFont="1" applyBorder="1" applyAlignment="1" applyProtection="1">
      <alignment horizontal="left" vertical="center"/>
      <protection locked="0"/>
    </xf>
    <xf numFmtId="180" fontId="7" fillId="0" borderId="0" xfId="4" applyNumberFormat="1" applyFont="1" applyBorder="1" applyProtection="1">
      <alignment vertical="center"/>
      <protection locked="0"/>
    </xf>
    <xf numFmtId="0" fontId="4" fillId="0" borderId="0" xfId="4" applyFont="1" applyBorder="1" applyAlignment="1" applyProtection="1">
      <alignment vertical="center"/>
      <protection locked="0"/>
    </xf>
    <xf numFmtId="180" fontId="7" fillId="0" borderId="0" xfId="4" applyNumberFormat="1" applyFont="1" applyFill="1" applyBorder="1" applyAlignment="1" applyProtection="1">
      <alignment horizontal="right" vertical="center"/>
      <protection locked="0"/>
    </xf>
    <xf numFmtId="0" fontId="7" fillId="0" borderId="102" xfId="4" applyFont="1" applyBorder="1" applyAlignment="1" applyProtection="1">
      <alignment vertical="center"/>
      <protection locked="0"/>
    </xf>
    <xf numFmtId="0" fontId="7" fillId="0" borderId="3" xfId="4" applyFont="1" applyBorder="1" applyAlignment="1" applyProtection="1">
      <alignment horizontal="center" vertical="center" shrinkToFit="1"/>
      <protection locked="0"/>
    </xf>
    <xf numFmtId="0" fontId="7" fillId="0" borderId="206" xfId="4" applyFont="1" applyBorder="1" applyAlignment="1" applyProtection="1">
      <alignment vertical="center"/>
      <protection locked="0"/>
    </xf>
    <xf numFmtId="0" fontId="7" fillId="0" borderId="179" xfId="4" applyFont="1" applyBorder="1" applyAlignment="1" applyProtection="1">
      <alignment vertical="center"/>
      <protection locked="0"/>
    </xf>
    <xf numFmtId="180" fontId="4" fillId="0" borderId="102" xfId="4" applyNumberFormat="1" applyFont="1" applyBorder="1" applyAlignment="1" applyProtection="1">
      <alignment vertical="center" shrinkToFit="1"/>
      <protection locked="0"/>
    </xf>
    <xf numFmtId="0" fontId="7" fillId="0" borderId="100" xfId="4" applyFont="1" applyBorder="1" applyAlignment="1" applyProtection="1">
      <alignment horizontal="center" vertical="center"/>
      <protection locked="0"/>
    </xf>
    <xf numFmtId="0" fontId="7" fillId="0" borderId="9" xfId="4" applyFont="1" applyFill="1" applyBorder="1" applyProtection="1">
      <alignment vertical="center"/>
      <protection locked="0"/>
    </xf>
    <xf numFmtId="177" fontId="7" fillId="0" borderId="179" xfId="4" applyNumberFormat="1" applyFont="1" applyBorder="1" applyAlignment="1" applyProtection="1">
      <alignment vertical="center"/>
      <protection locked="0"/>
    </xf>
    <xf numFmtId="0" fontId="7" fillId="0" borderId="100" xfId="4" applyFont="1" applyBorder="1" applyAlignment="1" applyProtection="1">
      <alignment vertical="center"/>
      <protection locked="0"/>
    </xf>
    <xf numFmtId="0" fontId="7" fillId="0" borderId="101" xfId="4" applyFont="1" applyFill="1" applyBorder="1" applyAlignment="1" applyProtection="1">
      <alignment vertical="center" shrinkToFit="1"/>
      <protection locked="0"/>
    </xf>
    <xf numFmtId="190" fontId="7" fillId="0" borderId="102" xfId="4" applyNumberFormat="1" applyFont="1" applyBorder="1" applyAlignment="1" applyProtection="1">
      <alignment horizontal="right" vertical="center" shrinkToFit="1"/>
      <protection locked="0"/>
    </xf>
    <xf numFmtId="38" fontId="7" fillId="0" borderId="9" xfId="4" applyNumberFormat="1" applyFont="1" applyFill="1" applyBorder="1" applyProtection="1">
      <alignment vertical="center"/>
      <protection locked="0"/>
    </xf>
    <xf numFmtId="0" fontId="7" fillId="0" borderId="8"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Font="1" applyProtection="1">
      <alignment vertical="center"/>
      <protection locked="0"/>
    </xf>
    <xf numFmtId="38" fontId="11" fillId="0" borderId="0" xfId="4" applyNumberFormat="1" applyFont="1" applyAlignment="1" applyProtection="1">
      <alignment horizontal="left" vertical="center"/>
      <protection locked="0"/>
    </xf>
    <xf numFmtId="0" fontId="4" fillId="0" borderId="0" xfId="4" applyFont="1" applyAlignment="1" applyProtection="1">
      <alignment horizontal="left" vertical="center"/>
      <protection locked="0"/>
    </xf>
    <xf numFmtId="177" fontId="4" fillId="0" borderId="0" xfId="4" applyNumberFormat="1" applyFont="1" applyAlignment="1" applyProtection="1">
      <alignment vertical="center" shrinkToFit="1"/>
      <protection locked="0"/>
    </xf>
    <xf numFmtId="0" fontId="7" fillId="0" borderId="0" xfId="4" applyFont="1" applyAlignment="1" applyProtection="1">
      <alignment vertical="center" shrinkToFit="1"/>
      <protection locked="0"/>
    </xf>
    <xf numFmtId="38" fontId="7" fillId="0" borderId="102" xfId="4" applyNumberFormat="1" applyFont="1" applyBorder="1" applyAlignment="1" applyProtection="1">
      <alignment horizontal="center" vertical="center"/>
      <protection locked="0"/>
    </xf>
    <xf numFmtId="38" fontId="7" fillId="0" borderId="3" xfId="4" applyNumberFormat="1" applyFont="1" applyBorder="1" applyAlignment="1" applyProtection="1">
      <alignment horizontal="center" vertical="center" shrinkToFit="1"/>
      <protection locked="0"/>
    </xf>
    <xf numFmtId="38" fontId="7" fillId="0" borderId="192" xfId="4" applyNumberFormat="1" applyFont="1" applyFill="1" applyBorder="1" applyProtection="1">
      <alignment vertical="center"/>
      <protection locked="0"/>
    </xf>
    <xf numFmtId="38" fontId="7" fillId="0" borderId="0" xfId="4" applyNumberFormat="1" applyFont="1" applyFill="1" applyBorder="1" applyProtection="1">
      <alignment vertical="center"/>
      <protection locked="0"/>
    </xf>
    <xf numFmtId="176" fontId="7" fillId="0" borderId="6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0" fontId="7" fillId="0" borderId="13" xfId="4" applyFont="1" applyBorder="1" applyProtection="1">
      <alignment vertical="center"/>
      <protection locked="0"/>
    </xf>
    <xf numFmtId="177" fontId="7" fillId="0" borderId="0" xfId="4" applyNumberFormat="1" applyFont="1" applyFill="1" applyBorder="1" applyAlignment="1" applyProtection="1">
      <alignment horizontal="right" vertical="center"/>
      <protection locked="0"/>
    </xf>
    <xf numFmtId="0" fontId="7" fillId="0" borderId="0" xfId="4" quotePrefix="1" applyFont="1" applyFill="1" applyBorder="1" applyAlignment="1" applyProtection="1">
      <alignment horizontal="center" vertical="center"/>
      <protection locked="0"/>
    </xf>
    <xf numFmtId="181" fontId="7" fillId="0" borderId="0" xfId="4" applyNumberFormat="1" applyFont="1" applyFill="1" applyBorder="1" applyProtection="1">
      <alignment vertical="center"/>
      <protection locked="0"/>
    </xf>
    <xf numFmtId="190" fontId="7" fillId="0" borderId="0" xfId="4" applyNumberFormat="1" applyFont="1" applyFill="1" applyBorder="1" applyAlignment="1" applyProtection="1">
      <alignment horizontal="right" vertical="center"/>
      <protection locked="0"/>
    </xf>
    <xf numFmtId="177" fontId="7" fillId="0" borderId="108" xfId="4" applyNumberFormat="1" applyFont="1" applyBorder="1" applyAlignment="1" applyProtection="1">
      <alignment horizontal="center" vertical="center"/>
      <protection locked="0"/>
    </xf>
    <xf numFmtId="0" fontId="7" fillId="0" borderId="99" xfId="4" applyFont="1" applyBorder="1" applyProtection="1">
      <alignment vertical="center"/>
      <protection locked="0"/>
    </xf>
    <xf numFmtId="180" fontId="7" fillId="0" borderId="202" xfId="4" applyNumberFormat="1" applyFont="1" applyBorder="1" applyAlignment="1" applyProtection="1">
      <alignment horizontal="right" vertical="center"/>
    </xf>
    <xf numFmtId="177" fontId="7" fillId="3" borderId="70" xfId="4" applyNumberFormat="1" applyFont="1" applyFill="1" applyBorder="1" applyProtection="1">
      <alignment vertical="center"/>
    </xf>
    <xf numFmtId="0" fontId="7" fillId="0" borderId="70" xfId="4" applyFont="1" applyBorder="1" applyAlignment="1" applyProtection="1">
      <alignment horizontal="center" vertical="center"/>
    </xf>
    <xf numFmtId="180" fontId="7" fillId="0" borderId="202" xfId="4" applyNumberFormat="1" applyFont="1" applyBorder="1" applyProtection="1">
      <alignment vertical="center"/>
    </xf>
    <xf numFmtId="177" fontId="7" fillId="4" borderId="70" xfId="4" applyNumberFormat="1" applyFont="1" applyFill="1" applyBorder="1" applyProtection="1">
      <alignment vertical="center"/>
    </xf>
    <xf numFmtId="177" fontId="7" fillId="9" borderId="7" xfId="4" applyNumberFormat="1" applyFont="1" applyFill="1" applyBorder="1" applyProtection="1">
      <alignment vertical="center"/>
    </xf>
    <xf numFmtId="180" fontId="7" fillId="0" borderId="207" xfId="4" applyNumberFormat="1" applyFont="1" applyBorder="1" applyProtection="1">
      <alignment vertical="center"/>
    </xf>
    <xf numFmtId="0" fontId="7" fillId="0" borderId="102" xfId="4" applyFont="1" applyBorder="1" applyAlignment="1" applyProtection="1">
      <alignment horizontal="center" vertical="center"/>
    </xf>
    <xf numFmtId="177" fontId="7" fillId="4" borderId="102" xfId="4" applyNumberFormat="1" applyFont="1" applyFill="1" applyBorder="1" applyProtection="1">
      <alignment vertical="center"/>
    </xf>
    <xf numFmtId="180" fontId="7" fillId="0" borderId="202" xfId="4" applyNumberFormat="1" applyFont="1" applyFill="1" applyBorder="1" applyProtection="1">
      <alignment vertical="center"/>
    </xf>
    <xf numFmtId="185" fontId="7" fillId="4" borderId="70" xfId="4" applyNumberFormat="1" applyFont="1" applyFill="1" applyBorder="1" applyProtection="1">
      <alignment vertical="center"/>
    </xf>
    <xf numFmtId="190" fontId="7" fillId="0" borderId="3" xfId="4" applyNumberFormat="1" applyFont="1" applyFill="1" applyBorder="1" applyAlignment="1" applyProtection="1">
      <alignment horizontal="right" vertical="center"/>
    </xf>
    <xf numFmtId="38" fontId="7" fillId="4" borderId="18" xfId="4" applyNumberFormat="1" applyFont="1" applyFill="1" applyBorder="1" applyProtection="1">
      <alignment vertical="center"/>
    </xf>
    <xf numFmtId="181" fontId="7" fillId="4" borderId="12" xfId="4" applyNumberFormat="1" applyFont="1" applyFill="1" applyBorder="1" applyProtection="1">
      <alignment vertical="center"/>
    </xf>
    <xf numFmtId="190" fontId="7" fillId="4" borderId="3" xfId="4" applyNumberFormat="1" applyFont="1" applyFill="1" applyBorder="1" applyAlignment="1" applyProtection="1">
      <alignment horizontal="right" vertical="center"/>
    </xf>
    <xf numFmtId="38" fontId="7" fillId="4" borderId="11" xfId="4" applyNumberFormat="1" applyFont="1" applyFill="1" applyBorder="1" applyProtection="1">
      <alignment vertical="center"/>
    </xf>
    <xf numFmtId="38" fontId="7" fillId="4" borderId="70" xfId="4" applyNumberFormat="1" applyFont="1" applyFill="1" applyBorder="1" applyProtection="1">
      <alignment vertical="center"/>
    </xf>
    <xf numFmtId="38" fontId="7" fillId="4" borderId="102" xfId="4" applyNumberFormat="1" applyFont="1" applyFill="1" applyBorder="1" applyProtection="1">
      <alignment vertical="center"/>
    </xf>
    <xf numFmtId="38" fontId="7" fillId="4" borderId="202" xfId="4" applyNumberFormat="1" applyFont="1" applyFill="1" applyBorder="1" applyProtection="1">
      <alignment vertical="center"/>
    </xf>
    <xf numFmtId="38" fontId="7" fillId="4" borderId="207" xfId="4" applyNumberFormat="1" applyFont="1" applyFill="1" applyBorder="1" applyProtection="1">
      <alignment vertical="center"/>
    </xf>
    <xf numFmtId="38" fontId="7" fillId="4" borderId="10" xfId="4" applyNumberFormat="1" applyFont="1" applyFill="1" applyBorder="1" applyProtection="1">
      <alignment vertical="center"/>
    </xf>
    <xf numFmtId="0" fontId="24" fillId="0" borderId="0" xfId="4" applyFont="1" applyFill="1" applyProtection="1">
      <alignment vertical="center"/>
    </xf>
    <xf numFmtId="180" fontId="7" fillId="0" borderId="207" xfId="4" applyNumberFormat="1" applyFont="1" applyFill="1" applyBorder="1" applyProtection="1">
      <alignment vertical="center"/>
    </xf>
    <xf numFmtId="38" fontId="7" fillId="6" borderId="207" xfId="4" applyNumberFormat="1" applyFont="1" applyFill="1" applyBorder="1" applyProtection="1">
      <alignment vertical="center"/>
    </xf>
    <xf numFmtId="38" fontId="7" fillId="6" borderId="10" xfId="4" applyNumberFormat="1" applyFont="1" applyFill="1" applyBorder="1" applyProtection="1">
      <alignment vertical="center"/>
    </xf>
    <xf numFmtId="38" fontId="7" fillId="6" borderId="18" xfId="4" applyNumberFormat="1" applyFont="1" applyFill="1" applyBorder="1" applyProtection="1">
      <alignment vertical="center"/>
    </xf>
    <xf numFmtId="181" fontId="7" fillId="6" borderId="12" xfId="4" applyNumberFormat="1" applyFont="1" applyFill="1" applyBorder="1" applyProtection="1">
      <alignment vertical="center"/>
    </xf>
    <xf numFmtId="190" fontId="7" fillId="6" borderId="3" xfId="4" applyNumberFormat="1" applyFont="1" applyFill="1" applyBorder="1" applyAlignment="1" applyProtection="1">
      <alignment horizontal="right" vertical="center"/>
    </xf>
    <xf numFmtId="177" fontId="7" fillId="3" borderId="96" xfId="4" applyNumberFormat="1" applyFont="1" applyFill="1" applyBorder="1" applyProtection="1">
      <alignment vertical="center"/>
    </xf>
    <xf numFmtId="0" fontId="7" fillId="0" borderId="98" xfId="4" applyFont="1" applyBorder="1" applyAlignment="1" applyProtection="1">
      <alignment horizontal="center" vertical="center"/>
    </xf>
    <xf numFmtId="0" fontId="24" fillId="0" borderId="0" xfId="4" applyFont="1" applyAlignment="1" applyProtection="1">
      <alignment horizontal="left" vertical="center"/>
      <protection locked="0"/>
    </xf>
    <xf numFmtId="177" fontId="7" fillId="0" borderId="101" xfId="4" applyNumberFormat="1" applyFont="1" applyBorder="1" applyAlignment="1" applyProtection="1">
      <alignment horizontal="center" vertical="center"/>
      <protection locked="0"/>
    </xf>
    <xf numFmtId="180" fontId="28" fillId="0" borderId="102"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shrinkToFit="1"/>
      <protection locked="0"/>
    </xf>
    <xf numFmtId="177" fontId="7" fillId="0" borderId="13" xfId="4" applyNumberFormat="1" applyFont="1" applyBorder="1" applyAlignment="1" applyProtection="1">
      <alignment horizontal="center" vertical="center" shrinkToFit="1"/>
      <protection locked="0"/>
    </xf>
    <xf numFmtId="180" fontId="28" fillId="0" borderId="17"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80" fontId="28" fillId="0" borderId="3" xfId="4" applyNumberFormat="1" applyFont="1" applyBorder="1" applyAlignment="1" applyProtection="1">
      <alignment horizontal="center" vertical="center"/>
      <protection locked="0"/>
    </xf>
    <xf numFmtId="0" fontId="4" fillId="0" borderId="70" xfId="4" applyFont="1" applyBorder="1" applyProtection="1">
      <alignment vertical="center"/>
      <protection locked="0"/>
    </xf>
    <xf numFmtId="0" fontId="7" fillId="0" borderId="97" xfId="4" applyFont="1" applyBorder="1" applyProtection="1">
      <alignment vertical="center"/>
      <protection locked="0"/>
    </xf>
    <xf numFmtId="0" fontId="4" fillId="0" borderId="102" xfId="4" applyFont="1" applyBorder="1" applyProtection="1">
      <alignment vertical="center"/>
      <protection locked="0"/>
    </xf>
    <xf numFmtId="0" fontId="4" fillId="0" borderId="17" xfId="4" applyFont="1" applyBorder="1" applyProtection="1">
      <alignment vertical="center"/>
      <protection locked="0"/>
    </xf>
    <xf numFmtId="0" fontId="4" fillId="0" borderId="3" xfId="4" applyFont="1" applyBorder="1" applyProtection="1">
      <alignment vertical="center"/>
      <protection locked="0"/>
    </xf>
    <xf numFmtId="0" fontId="24" fillId="0" borderId="2" xfId="4" applyFont="1" applyBorder="1" applyAlignment="1" applyProtection="1">
      <alignment horizontal="left" vertical="center"/>
      <protection locked="0"/>
    </xf>
    <xf numFmtId="177" fontId="24" fillId="0" borderId="0" xfId="4" applyNumberFormat="1" applyFont="1" applyAlignment="1" applyProtection="1">
      <alignment horizontal="center" vertical="center"/>
      <protection locked="0"/>
    </xf>
    <xf numFmtId="180" fontId="28" fillId="4" borderId="70" xfId="4" applyNumberFormat="1" applyFont="1" applyFill="1" applyBorder="1" applyProtection="1">
      <alignment vertical="center"/>
    </xf>
    <xf numFmtId="177" fontId="24" fillId="5" borderId="2" xfId="4" applyNumberFormat="1" applyFont="1" applyFill="1" applyBorder="1" applyAlignment="1" applyProtection="1">
      <alignment horizontal="center" vertical="center"/>
    </xf>
    <xf numFmtId="177" fontId="24" fillId="5" borderId="0" xfId="4" applyNumberFormat="1" applyFont="1" applyFill="1" applyAlignment="1" applyProtection="1">
      <alignment horizontal="center" vertical="center"/>
    </xf>
    <xf numFmtId="0" fontId="24" fillId="0" borderId="70" xfId="4" applyFont="1" applyBorder="1" applyProtection="1">
      <alignment vertical="center"/>
    </xf>
    <xf numFmtId="0" fontId="24" fillId="0" borderId="202" xfId="4" applyFont="1" applyBorder="1" applyProtection="1">
      <alignment vertical="center"/>
    </xf>
    <xf numFmtId="0" fontId="7" fillId="0" borderId="101"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shrinkToFit="1"/>
      <protection locked="0"/>
    </xf>
    <xf numFmtId="0" fontId="7" fillId="0" borderId="108"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0" fontId="7" fillId="2" borderId="70" xfId="4" applyFont="1" applyFill="1" applyBorder="1" applyAlignment="1" applyProtection="1">
      <alignment horizontal="center" vertical="center"/>
      <protection locked="0"/>
    </xf>
    <xf numFmtId="180" fontId="7" fillId="2" borderId="70" xfId="4" applyNumberFormat="1" applyFont="1" applyFill="1" applyBorder="1" applyProtection="1">
      <alignment vertical="center"/>
      <protection locked="0"/>
    </xf>
    <xf numFmtId="0" fontId="7" fillId="2" borderId="0" xfId="4" applyFont="1" applyFill="1" applyBorder="1" applyAlignment="1" applyProtection="1">
      <alignment horizontal="center" vertical="center"/>
      <protection locked="0"/>
    </xf>
    <xf numFmtId="180" fontId="7" fillId="2" borderId="202" xfId="4" applyNumberFormat="1" applyFont="1" applyFill="1" applyBorder="1" applyProtection="1">
      <alignment vertical="center"/>
      <protection locked="0"/>
    </xf>
    <xf numFmtId="180" fontId="7" fillId="0" borderId="207"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protection locked="0"/>
    </xf>
    <xf numFmtId="180" fontId="7" fillId="0" borderId="207" xfId="4" applyNumberFormat="1" applyFont="1" applyBorder="1" applyAlignment="1" applyProtection="1">
      <alignment horizontal="center" vertical="center"/>
      <protection locked="0"/>
    </xf>
    <xf numFmtId="38" fontId="7" fillId="0" borderId="207" xfId="4" applyNumberFormat="1" applyFont="1" applyBorder="1" applyAlignment="1" applyProtection="1">
      <alignment horizontal="center" vertical="center"/>
      <protection locked="0"/>
    </xf>
    <xf numFmtId="0" fontId="7" fillId="0" borderId="205" xfId="4" applyFont="1" applyBorder="1" applyProtection="1">
      <alignment vertical="center"/>
      <protection locked="0"/>
    </xf>
    <xf numFmtId="0" fontId="7" fillId="2" borderId="202" xfId="4" applyFont="1" applyFill="1" applyBorder="1" applyAlignment="1" applyProtection="1">
      <alignment horizontal="center" vertical="center"/>
      <protection locked="0"/>
    </xf>
    <xf numFmtId="0" fontId="7" fillId="0" borderId="179" xfId="4" applyFont="1" applyBorder="1" applyAlignment="1" applyProtection="1">
      <alignment horizontal="center" vertical="center" shrinkToFit="1"/>
      <protection locked="0"/>
    </xf>
    <xf numFmtId="38" fontId="7" fillId="9" borderId="127" xfId="4" applyNumberFormat="1" applyFont="1" applyFill="1" applyBorder="1" applyProtection="1">
      <alignment vertical="center"/>
      <protection locked="0"/>
    </xf>
    <xf numFmtId="38" fontId="7" fillId="6" borderId="202" xfId="4" applyNumberFormat="1" applyFont="1" applyFill="1" applyBorder="1" applyProtection="1">
      <alignment vertical="center"/>
    </xf>
    <xf numFmtId="180" fontId="7" fillId="2" borderId="3" xfId="4" applyNumberFormat="1" applyFont="1" applyFill="1" applyBorder="1" applyProtection="1">
      <alignment vertical="center"/>
    </xf>
    <xf numFmtId="0" fontId="6" fillId="0" borderId="2"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177" fontId="7" fillId="0" borderId="244"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protection locked="0"/>
    </xf>
    <xf numFmtId="177" fontId="7" fillId="0" borderId="0" xfId="4" applyNumberFormat="1" applyFont="1" applyFill="1" applyProtection="1">
      <alignment vertical="center"/>
      <protection locked="0"/>
    </xf>
    <xf numFmtId="0" fontId="12" fillId="0" borderId="0" xfId="4" applyFont="1" applyProtection="1">
      <alignment vertical="center"/>
      <protection locked="0"/>
    </xf>
    <xf numFmtId="176" fontId="7" fillId="0" borderId="206" xfId="4" applyNumberFormat="1" applyFont="1" applyFill="1" applyBorder="1" applyAlignment="1" applyProtection="1">
      <alignment horizontal="center" vertical="center"/>
      <protection locked="0"/>
    </xf>
    <xf numFmtId="49" fontId="4" fillId="0" borderId="0" xfId="4" quotePrefix="1" applyNumberFormat="1" applyFont="1" applyAlignment="1" applyProtection="1">
      <alignment horizontal="center" vertical="center"/>
      <protection locked="0"/>
    </xf>
    <xf numFmtId="176" fontId="7" fillId="0" borderId="8" xfId="4" applyNumberFormat="1" applyFont="1" applyFill="1" applyBorder="1" applyAlignment="1" applyProtection="1">
      <alignment horizontal="center" vertical="center"/>
      <protection locked="0"/>
    </xf>
    <xf numFmtId="0" fontId="7" fillId="0" borderId="12" xfId="4" applyFont="1" applyFill="1" applyBorder="1" applyProtection="1">
      <alignment vertical="center"/>
      <protection locked="0"/>
    </xf>
    <xf numFmtId="176" fontId="7" fillId="0" borderId="8" xfId="4" applyNumberFormat="1" applyFont="1" applyBorder="1" applyAlignment="1" applyProtection="1">
      <alignment horizontal="center" vertical="center"/>
      <protection locked="0"/>
    </xf>
    <xf numFmtId="0" fontId="7" fillId="0" borderId="12" xfId="4" applyFont="1" applyBorder="1" applyProtection="1">
      <alignment vertical="center"/>
      <protection locked="0"/>
    </xf>
    <xf numFmtId="177" fontId="7" fillId="0" borderId="108" xfId="4" applyNumberFormat="1" applyFont="1" applyBorder="1" applyAlignment="1" applyProtection="1">
      <alignment horizontal="center" vertical="center" shrinkToFit="1"/>
      <protection locked="0"/>
    </xf>
    <xf numFmtId="0" fontId="7" fillId="0" borderId="3" xfId="4" applyFont="1" applyFill="1" applyBorder="1" applyAlignment="1" applyProtection="1">
      <alignment horizontal="center" vertical="center"/>
      <protection locked="0"/>
    </xf>
    <xf numFmtId="178" fontId="7" fillId="0" borderId="0" xfId="4" applyNumberFormat="1" applyFont="1" applyFill="1" applyBorder="1" applyAlignment="1" applyProtection="1">
      <alignment horizontal="left" vertical="center" shrinkToFit="1"/>
      <protection locked="0"/>
    </xf>
    <xf numFmtId="0" fontId="7" fillId="0" borderId="0" xfId="4" applyFont="1" applyFill="1" applyAlignment="1" applyProtection="1">
      <alignment horizontal="center" vertical="center"/>
      <protection locked="0"/>
    </xf>
    <xf numFmtId="0" fontId="4" fillId="0" borderId="0" xfId="4" applyFont="1" applyFill="1" applyBorder="1" applyAlignment="1" applyProtection="1">
      <alignment horizontal="center" vertical="center"/>
      <protection locked="0"/>
    </xf>
    <xf numFmtId="177" fontId="7" fillId="0" borderId="0" xfId="4" applyNumberFormat="1" applyFont="1" applyBorder="1" applyProtection="1">
      <alignment vertical="center"/>
      <protection locked="0"/>
    </xf>
    <xf numFmtId="178" fontId="7" fillId="0" borderId="0" xfId="4" applyNumberFormat="1" applyFont="1" applyFill="1" applyBorder="1" applyAlignment="1" applyProtection="1">
      <alignment horizontal="right" vertical="center" shrinkToFit="1"/>
      <protection locked="0"/>
    </xf>
    <xf numFmtId="0" fontId="37" fillId="0" borderId="0" xfId="4" applyFont="1" applyFill="1" applyBorder="1" applyAlignment="1" applyProtection="1">
      <alignment horizontal="center" vertical="center"/>
      <protection locked="0"/>
    </xf>
    <xf numFmtId="177" fontId="7" fillId="4" borderId="207" xfId="4" applyNumberFormat="1" applyFont="1" applyFill="1" applyBorder="1" applyProtection="1">
      <alignment vertical="center"/>
    </xf>
    <xf numFmtId="180" fontId="7" fillId="0" borderId="242" xfId="4" applyNumberFormat="1" applyFont="1" applyFill="1" applyBorder="1" applyProtection="1">
      <alignment vertical="center"/>
    </xf>
    <xf numFmtId="0" fontId="7" fillId="0" borderId="242" xfId="4" applyFont="1" applyBorder="1" applyAlignment="1" applyProtection="1">
      <alignment horizontal="center" vertical="center"/>
    </xf>
    <xf numFmtId="177" fontId="7" fillId="4" borderId="242" xfId="4" applyNumberFormat="1" applyFont="1" applyFill="1" applyBorder="1" applyProtection="1">
      <alignment vertical="center"/>
    </xf>
    <xf numFmtId="178" fontId="7" fillId="0" borderId="207" xfId="4" applyNumberFormat="1" applyFont="1" applyFill="1" applyBorder="1" applyProtection="1">
      <alignment vertical="center"/>
    </xf>
    <xf numFmtId="177" fontId="7" fillId="3" borderId="242" xfId="4" applyNumberFormat="1" applyFont="1" applyFill="1" applyBorder="1" applyProtection="1">
      <alignment vertical="center"/>
    </xf>
    <xf numFmtId="178" fontId="7" fillId="0" borderId="242" xfId="4" applyNumberFormat="1" applyFont="1" applyBorder="1" applyProtection="1">
      <alignment vertical="center"/>
    </xf>
    <xf numFmtId="178" fontId="7" fillId="0" borderId="207" xfId="4" applyNumberFormat="1" applyFont="1" applyBorder="1" applyProtection="1">
      <alignment vertical="center"/>
    </xf>
    <xf numFmtId="177" fontId="7" fillId="9" borderId="202" xfId="4" applyNumberFormat="1" applyFont="1" applyFill="1" applyBorder="1" applyProtection="1">
      <alignment vertical="center"/>
    </xf>
    <xf numFmtId="181" fontId="7" fillId="0" borderId="202" xfId="4" applyNumberFormat="1" applyFont="1" applyFill="1" applyBorder="1" applyProtection="1">
      <alignment vertical="center"/>
    </xf>
    <xf numFmtId="180" fontId="24" fillId="0" borderId="0" xfId="4" applyNumberFormat="1" applyFont="1" applyProtection="1">
      <alignment vertical="center"/>
      <protection locked="0"/>
    </xf>
    <xf numFmtId="177" fontId="29" fillId="0" borderId="0" xfId="4" applyNumberFormat="1" applyFont="1" applyAlignment="1" applyProtection="1">
      <alignment horizontal="left" vertical="center"/>
      <protection locked="0"/>
    </xf>
    <xf numFmtId="177" fontId="28" fillId="0" borderId="1" xfId="4" applyNumberFormat="1" applyFont="1" applyBorder="1" applyAlignment="1" applyProtection="1">
      <alignment horizontal="center" vertical="center"/>
      <protection locked="0"/>
    </xf>
    <xf numFmtId="180" fontId="28" fillId="0" borderId="1" xfId="4" applyNumberFormat="1" applyFont="1" applyBorder="1" applyAlignment="1" applyProtection="1">
      <alignment horizontal="center" vertical="center"/>
      <protection locked="0"/>
    </xf>
    <xf numFmtId="176" fontId="28" fillId="0" borderId="26" xfId="4" applyNumberFormat="1" applyFont="1" applyBorder="1" applyAlignment="1" applyProtection="1">
      <alignment horizontal="center" vertical="center"/>
      <protection locked="0"/>
    </xf>
    <xf numFmtId="0" fontId="28" fillId="0" borderId="4" xfId="4" applyFont="1" applyBorder="1" applyProtection="1">
      <alignment vertical="center"/>
      <protection locked="0"/>
    </xf>
    <xf numFmtId="0" fontId="28" fillId="0" borderId="5" xfId="4" applyFont="1" applyBorder="1" applyAlignment="1" applyProtection="1">
      <alignment vertical="center" shrinkToFit="1"/>
      <protection locked="0"/>
    </xf>
    <xf numFmtId="0" fontId="28" fillId="0" borderId="14" xfId="4" applyFont="1" applyBorder="1" applyAlignment="1" applyProtection="1">
      <alignment horizontal="center" vertical="center" shrinkToFit="1"/>
      <protection locked="0"/>
    </xf>
    <xf numFmtId="176" fontId="28" fillId="0" borderId="15" xfId="4" applyNumberFormat="1" applyFont="1" applyBorder="1" applyAlignment="1" applyProtection="1">
      <alignment horizontal="center" vertical="center"/>
      <protection locked="0"/>
    </xf>
    <xf numFmtId="0" fontId="28" fillId="0" borderId="13" xfId="4" applyFont="1" applyBorder="1" applyProtection="1">
      <alignment vertical="center"/>
      <protection locked="0"/>
    </xf>
    <xf numFmtId="0" fontId="28" fillId="0" borderId="1" xfId="4" applyFont="1" applyBorder="1" applyAlignment="1" applyProtection="1">
      <alignment vertical="center" shrinkToFit="1"/>
      <protection locked="0"/>
    </xf>
    <xf numFmtId="0" fontId="28" fillId="0" borderId="7" xfId="4" applyFont="1" applyBorder="1" applyAlignment="1" applyProtection="1">
      <alignment horizontal="center" vertical="center" shrinkToFit="1"/>
      <protection locked="0"/>
    </xf>
    <xf numFmtId="0" fontId="28" fillId="0" borderId="8" xfId="4" applyFont="1" applyBorder="1" applyAlignment="1" applyProtection="1">
      <alignment vertical="center" shrinkToFit="1"/>
      <protection locked="0"/>
    </xf>
    <xf numFmtId="176" fontId="28" fillId="0" borderId="114"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shrinkToFit="1"/>
      <protection locked="0"/>
    </xf>
    <xf numFmtId="176" fontId="28" fillId="0" borderId="8" xfId="4" applyNumberFormat="1" applyFont="1" applyBorder="1" applyAlignment="1" applyProtection="1">
      <alignment horizontal="center" vertical="center"/>
      <protection locked="0"/>
    </xf>
    <xf numFmtId="0" fontId="28" fillId="0" borderId="12" xfId="4" applyFont="1" applyBorder="1" applyProtection="1">
      <alignment vertical="center"/>
      <protection locked="0"/>
    </xf>
    <xf numFmtId="0" fontId="28" fillId="0" borderId="102" xfId="4" applyFont="1" applyBorder="1" applyAlignment="1" applyProtection="1">
      <alignment vertical="center" shrinkToFit="1"/>
      <protection locked="0"/>
    </xf>
    <xf numFmtId="0" fontId="28" fillId="0" borderId="96" xfId="4" applyFont="1" applyBorder="1" applyAlignment="1" applyProtection="1">
      <alignment horizontal="center" vertical="center" shrinkToFit="1"/>
      <protection locked="0"/>
    </xf>
    <xf numFmtId="0" fontId="28" fillId="0" borderId="207" xfId="4" applyFont="1" applyBorder="1" applyAlignment="1" applyProtection="1">
      <alignment vertical="center" shrinkToFit="1"/>
      <protection locked="0"/>
    </xf>
    <xf numFmtId="0" fontId="28" fillId="0" borderId="202" xfId="4" applyFont="1" applyBorder="1" applyAlignment="1" applyProtection="1">
      <alignment horizontal="center" vertical="center" shrinkToFit="1"/>
      <protection locked="0"/>
    </xf>
    <xf numFmtId="0" fontId="28" fillId="0" borderId="2" xfId="4" applyFont="1" applyBorder="1" applyProtection="1">
      <alignment vertical="center"/>
      <protection locked="0"/>
    </xf>
    <xf numFmtId="0" fontId="28" fillId="0" borderId="3" xfId="4" applyFont="1" applyBorder="1" applyAlignment="1" applyProtection="1">
      <alignment vertical="center" shrinkToFit="1"/>
      <protection locked="0"/>
    </xf>
    <xf numFmtId="0" fontId="28" fillId="0" borderId="114" xfId="4" applyFont="1" applyBorder="1" applyAlignment="1" applyProtection="1">
      <alignment vertical="center" shrinkToFit="1"/>
      <protection locked="0"/>
    </xf>
    <xf numFmtId="0" fontId="28" fillId="0" borderId="241" xfId="4" applyFont="1" applyBorder="1" applyAlignment="1" applyProtection="1">
      <alignment horizontal="center" vertical="center" shrinkToFit="1"/>
      <protection locked="0"/>
    </xf>
    <xf numFmtId="49" fontId="24" fillId="0" borderId="0" xfId="4" applyNumberFormat="1" applyFont="1" applyAlignment="1" applyProtection="1">
      <alignment horizontal="center" vertical="center"/>
      <protection locked="0"/>
    </xf>
    <xf numFmtId="49" fontId="24" fillId="0" borderId="0" xfId="4" quotePrefix="1" applyNumberFormat="1" applyFont="1" applyAlignment="1" applyProtection="1">
      <alignment horizontal="center" vertical="center"/>
      <protection locked="0"/>
    </xf>
    <xf numFmtId="177" fontId="28" fillId="0" borderId="108" xfId="4" applyNumberFormat="1" applyFont="1" applyBorder="1" applyAlignment="1" applyProtection="1">
      <alignment horizontal="center" vertical="center"/>
      <protection locked="0"/>
    </xf>
    <xf numFmtId="0" fontId="28" fillId="0" borderId="26" xfId="4" applyFont="1" applyBorder="1" applyAlignment="1" applyProtection="1">
      <alignment vertical="center" shrinkToFit="1"/>
      <protection locked="0"/>
    </xf>
    <xf numFmtId="0" fontId="28" fillId="0" borderId="97" xfId="4" applyFont="1" applyBorder="1" applyAlignment="1" applyProtection="1">
      <alignment horizontal="center" vertical="center" shrinkToFit="1"/>
      <protection locked="0"/>
    </xf>
    <xf numFmtId="0" fontId="28" fillId="0" borderId="177" xfId="4" applyFont="1" applyBorder="1" applyAlignment="1" applyProtection="1">
      <alignment vertical="center" shrinkToFit="1"/>
      <protection locked="0"/>
    </xf>
    <xf numFmtId="0" fontId="28" fillId="0" borderId="206" xfId="4" applyFont="1" applyBorder="1" applyAlignment="1" applyProtection="1">
      <alignment vertical="center" shrinkToFit="1"/>
      <protection locked="0"/>
    </xf>
    <xf numFmtId="0" fontId="28" fillId="0" borderId="0" xfId="4" applyFont="1" applyFill="1" applyProtection="1">
      <alignment vertical="center"/>
      <protection locked="0"/>
    </xf>
    <xf numFmtId="177" fontId="28" fillId="0" borderId="17" xfId="4" applyNumberFormat="1" applyFont="1" applyBorder="1" applyAlignment="1" applyProtection="1">
      <alignment horizontal="center" vertical="center" shrinkToFit="1"/>
      <protection locked="0"/>
    </xf>
    <xf numFmtId="177" fontId="28" fillId="0" borderId="9" xfId="4" applyNumberFormat="1" applyFont="1" applyFill="1" applyBorder="1" applyProtection="1">
      <alignment vertical="center"/>
      <protection locked="0"/>
    </xf>
    <xf numFmtId="180" fontId="28" fillId="0" borderId="202" xfId="4" applyNumberFormat="1" applyFont="1" applyBorder="1" applyAlignment="1" applyProtection="1">
      <alignment horizontal="right" vertical="center"/>
    </xf>
    <xf numFmtId="177" fontId="28" fillId="4" borderId="11" xfId="4" applyNumberFormat="1" applyFont="1" applyFill="1" applyBorder="1" applyProtection="1">
      <alignment vertical="center"/>
    </xf>
    <xf numFmtId="180" fontId="28" fillId="0" borderId="7" xfId="4" applyNumberFormat="1" applyFont="1" applyBorder="1" applyProtection="1">
      <alignment vertical="center"/>
    </xf>
    <xf numFmtId="177" fontId="28" fillId="4" borderId="7" xfId="4" applyNumberFormat="1" applyFont="1" applyFill="1" applyBorder="1" applyProtection="1">
      <alignment vertical="center"/>
    </xf>
    <xf numFmtId="180" fontId="7" fillId="0" borderId="7" xfId="4" applyNumberFormat="1" applyFont="1" applyBorder="1" applyProtection="1">
      <alignment vertical="center"/>
    </xf>
    <xf numFmtId="180" fontId="28" fillId="0" borderId="1" xfId="4" applyNumberFormat="1" applyFont="1" applyBorder="1" applyProtection="1">
      <alignment vertical="center"/>
    </xf>
    <xf numFmtId="177" fontId="28" fillId="4" borderId="1" xfId="4" applyNumberFormat="1" applyFont="1" applyFill="1" applyBorder="1" applyProtection="1">
      <alignment vertical="center"/>
    </xf>
    <xf numFmtId="180" fontId="28" fillId="0" borderId="7" xfId="4" applyNumberFormat="1" applyFont="1" applyFill="1" applyBorder="1" applyProtection="1">
      <alignment vertical="center"/>
    </xf>
    <xf numFmtId="180" fontId="28" fillId="0" borderId="96" xfId="4" applyNumberFormat="1" applyFont="1" applyFill="1" applyBorder="1" applyProtection="1">
      <alignment vertical="center"/>
    </xf>
    <xf numFmtId="180" fontId="28" fillId="0" borderId="96" xfId="4" applyNumberFormat="1" applyFont="1" applyBorder="1" applyProtection="1">
      <alignment vertical="center"/>
    </xf>
    <xf numFmtId="180" fontId="28" fillId="0" borderId="202" xfId="4" applyNumberFormat="1" applyFont="1" applyFill="1" applyBorder="1" applyProtection="1">
      <alignment vertical="center"/>
    </xf>
    <xf numFmtId="180" fontId="28" fillId="0" borderId="202" xfId="4" applyNumberFormat="1" applyFont="1" applyBorder="1" applyProtection="1">
      <alignment vertical="center"/>
    </xf>
    <xf numFmtId="177" fontId="28" fillId="3" borderId="241" xfId="4" applyNumberFormat="1" applyFont="1" applyFill="1" applyBorder="1" applyProtection="1">
      <alignment vertical="center"/>
    </xf>
    <xf numFmtId="0" fontId="28" fillId="0" borderId="241" xfId="4" applyFont="1" applyBorder="1" applyAlignment="1" applyProtection="1">
      <alignment horizontal="center" vertical="center"/>
    </xf>
    <xf numFmtId="180" fontId="28" fillId="0" borderId="241" xfId="4" applyNumberFormat="1" applyFont="1" applyBorder="1" applyProtection="1">
      <alignment vertical="center"/>
    </xf>
    <xf numFmtId="177" fontId="28" fillId="4" borderId="241" xfId="4" applyNumberFormat="1" applyFont="1" applyFill="1" applyBorder="1" applyProtection="1">
      <alignment vertical="center"/>
    </xf>
    <xf numFmtId="0" fontId="28" fillId="0" borderId="98" xfId="4" applyFont="1" applyBorder="1" applyAlignment="1" applyProtection="1">
      <alignment horizontal="center" vertical="center"/>
    </xf>
    <xf numFmtId="177" fontId="28" fillId="3" borderId="3" xfId="4" applyNumberFormat="1" applyFont="1" applyFill="1" applyBorder="1" applyProtection="1">
      <alignment vertical="center"/>
    </xf>
    <xf numFmtId="178" fontId="7" fillId="0" borderId="1" xfId="4" applyNumberFormat="1" applyFont="1" applyBorder="1" applyProtection="1">
      <alignment vertical="center"/>
    </xf>
    <xf numFmtId="178" fontId="28" fillId="0" borderId="102" xfId="4" applyNumberFormat="1" applyFont="1" applyBorder="1" applyProtection="1">
      <alignment vertical="center"/>
    </xf>
    <xf numFmtId="178" fontId="28" fillId="0" borderId="207" xfId="4" applyNumberFormat="1" applyFont="1" applyBorder="1" applyProtection="1">
      <alignment vertical="center"/>
    </xf>
    <xf numFmtId="177" fontId="28" fillId="4" borderId="207" xfId="4" applyNumberFormat="1" applyFont="1" applyFill="1" applyBorder="1" applyProtection="1">
      <alignment vertical="center"/>
    </xf>
    <xf numFmtId="0" fontId="27" fillId="0" borderId="0" xfId="0" applyFont="1" applyProtection="1">
      <protection locked="0"/>
    </xf>
    <xf numFmtId="0" fontId="2" fillId="0" borderId="0" xfId="0" applyFont="1" applyProtection="1">
      <protection locked="0"/>
    </xf>
    <xf numFmtId="180" fontId="28" fillId="0" borderId="201" xfId="4" applyNumberFormat="1" applyFont="1" applyBorder="1" applyAlignment="1" applyProtection="1">
      <alignment horizontal="center" vertical="center"/>
      <protection locked="0"/>
    </xf>
    <xf numFmtId="176" fontId="28" fillId="0" borderId="198" xfId="4" applyNumberFormat="1" applyFont="1" applyBorder="1" applyAlignment="1" applyProtection="1">
      <alignment horizontal="center" vertical="center"/>
      <protection locked="0"/>
    </xf>
    <xf numFmtId="0" fontId="28" fillId="0" borderId="197" xfId="4" applyFont="1" applyBorder="1" applyAlignment="1" applyProtection="1">
      <alignment vertical="center" shrinkToFit="1"/>
      <protection locked="0"/>
    </xf>
    <xf numFmtId="0" fontId="28" fillId="0" borderId="199" xfId="4" applyFont="1" applyBorder="1" applyAlignment="1" applyProtection="1">
      <alignment vertical="center" shrinkToFit="1"/>
      <protection locked="0"/>
    </xf>
    <xf numFmtId="0" fontId="28" fillId="0" borderId="196" xfId="4" applyFont="1" applyBorder="1" applyAlignment="1" applyProtection="1">
      <alignment horizontal="center" vertical="center" shrinkToFit="1"/>
      <protection locked="0"/>
    </xf>
    <xf numFmtId="180" fontId="28" fillId="0" borderId="193" xfId="4" applyNumberFormat="1" applyFont="1" applyBorder="1" applyAlignment="1" applyProtection="1">
      <alignment horizontal="right" vertical="center"/>
    </xf>
    <xf numFmtId="177" fontId="28" fillId="4" borderId="3" xfId="4" applyNumberFormat="1" applyFont="1" applyFill="1" applyBorder="1" applyProtection="1">
      <alignment vertical="center"/>
    </xf>
    <xf numFmtId="180" fontId="28" fillId="0" borderId="200" xfId="4" applyNumberFormat="1" applyFont="1" applyBorder="1" applyProtection="1">
      <alignment vertical="center"/>
    </xf>
    <xf numFmtId="177" fontId="28" fillId="9" borderId="7" xfId="4" applyNumberFormat="1" applyFont="1" applyFill="1" applyBorder="1" applyProtection="1">
      <alignment vertical="center"/>
    </xf>
    <xf numFmtId="0" fontId="24" fillId="0" borderId="2" xfId="4" applyFont="1" applyBorder="1" applyAlignment="1" applyProtection="1">
      <alignment horizontal="center" vertical="center"/>
      <protection locked="0"/>
    </xf>
    <xf numFmtId="0" fontId="7" fillId="0" borderId="5" xfId="4" applyFont="1" applyBorder="1" applyAlignment="1" applyProtection="1">
      <alignment vertical="center"/>
      <protection locked="0"/>
    </xf>
    <xf numFmtId="0" fontId="7" fillId="0" borderId="6" xfId="4" applyFont="1" applyBorder="1" applyAlignment="1" applyProtection="1">
      <alignment vertical="center"/>
      <protection locked="0"/>
    </xf>
    <xf numFmtId="176" fontId="7" fillId="0" borderId="15" xfId="4" applyNumberFormat="1" applyFont="1" applyBorder="1" applyAlignment="1" applyProtection="1">
      <alignment horizontal="center" vertical="center"/>
      <protection locked="0"/>
    </xf>
    <xf numFmtId="176" fontId="7" fillId="0" borderId="26" xfId="4" applyNumberFormat="1" applyFont="1" applyBorder="1" applyAlignment="1" applyProtection="1">
      <alignment horizontal="center" vertical="center" shrinkToFit="1"/>
      <protection locked="0"/>
    </xf>
    <xf numFmtId="176" fontId="7" fillId="0" borderId="15"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4" fillId="0" borderId="0" xfId="4" applyFont="1" applyAlignment="1" applyProtection="1">
      <alignment vertical="center"/>
      <protection locked="0"/>
    </xf>
    <xf numFmtId="0" fontId="7" fillId="0" borderId="207" xfId="4" applyFont="1" applyBorder="1" applyAlignment="1" applyProtection="1">
      <alignment vertical="center" shrinkToFit="1"/>
      <protection locked="0"/>
    </xf>
    <xf numFmtId="0" fontId="7" fillId="0" borderId="202" xfId="4" applyFont="1" applyBorder="1" applyAlignment="1" applyProtection="1">
      <alignment horizontal="center" vertical="center" shrinkToFit="1"/>
      <protection locked="0"/>
    </xf>
    <xf numFmtId="0" fontId="7" fillId="0" borderId="3" xfId="4" applyFont="1" applyBorder="1" applyAlignment="1" applyProtection="1">
      <alignment vertical="center" shrinkToFit="1"/>
      <protection locked="0"/>
    </xf>
    <xf numFmtId="176" fontId="7" fillId="0" borderId="0" xfId="4" applyNumberFormat="1" applyFont="1" applyBorder="1" applyAlignment="1" applyProtection="1">
      <alignment horizontal="center" vertical="center"/>
      <protection locked="0"/>
    </xf>
    <xf numFmtId="0" fontId="7" fillId="0" borderId="0" xfId="4" applyFont="1" applyBorder="1" applyAlignment="1" applyProtection="1">
      <alignment horizontal="center" vertical="center" shrinkToFit="1"/>
      <protection locked="0"/>
    </xf>
    <xf numFmtId="0" fontId="7" fillId="0" borderId="8" xfId="4" applyFont="1" applyBorder="1" applyAlignment="1" applyProtection="1">
      <alignment vertical="center"/>
      <protection locked="0"/>
    </xf>
    <xf numFmtId="0" fontId="7" fillId="0" borderId="1" xfId="4" applyFont="1" applyBorder="1" applyAlignment="1" applyProtection="1">
      <alignment horizontal="center" vertical="center"/>
    </xf>
    <xf numFmtId="177" fontId="7" fillId="4" borderId="1" xfId="4" applyNumberFormat="1" applyFont="1" applyFill="1" applyBorder="1" applyProtection="1">
      <alignment vertical="center"/>
    </xf>
    <xf numFmtId="181" fontId="7" fillId="0" borderId="207" xfId="4" applyNumberFormat="1" applyFont="1" applyFill="1" applyBorder="1" applyProtection="1">
      <alignment vertical="center"/>
    </xf>
    <xf numFmtId="178" fontId="24" fillId="0" borderId="2" xfId="4" applyNumberFormat="1" applyFont="1" applyBorder="1" applyAlignment="1" applyProtection="1">
      <alignment horizontal="center" vertical="center"/>
      <protection locked="0"/>
    </xf>
    <xf numFmtId="0" fontId="24" fillId="0" borderId="0" xfId="4" quotePrefix="1" applyFont="1" applyBorder="1" applyProtection="1">
      <alignment vertical="center"/>
      <protection locked="0"/>
    </xf>
    <xf numFmtId="0" fontId="26" fillId="0" borderId="0" xfId="4" applyFont="1" applyBorder="1" applyAlignment="1" applyProtection="1">
      <alignment horizontal="left" vertical="center"/>
      <protection locked="0"/>
    </xf>
    <xf numFmtId="0" fontId="26" fillId="0" borderId="0" xfId="4" applyFont="1" applyBorder="1" applyAlignment="1" applyProtection="1">
      <alignment horizontal="center" vertical="center"/>
      <protection locked="0"/>
    </xf>
    <xf numFmtId="0" fontId="24" fillId="0" borderId="0" xfId="4" applyFont="1" applyBorder="1" applyProtection="1">
      <alignment vertical="center"/>
      <protection locked="0"/>
    </xf>
    <xf numFmtId="0" fontId="24" fillId="0" borderId="0" xfId="4" quotePrefix="1" applyFont="1" applyBorder="1" applyAlignment="1" applyProtection="1">
      <alignment horizontal="center" vertical="center"/>
      <protection locked="0"/>
    </xf>
    <xf numFmtId="0" fontId="26" fillId="0" borderId="0" xfId="4" applyFont="1" applyBorder="1" applyProtection="1">
      <alignment vertical="center"/>
      <protection locked="0"/>
    </xf>
    <xf numFmtId="0" fontId="28" fillId="0" borderId="0" xfId="4" applyFont="1" applyAlignment="1" applyProtection="1">
      <alignment vertical="center" shrinkToFit="1"/>
      <protection locked="0"/>
    </xf>
    <xf numFmtId="0" fontId="4" fillId="0" borderId="0" xfId="4" quotePrefix="1" applyFont="1" applyBorder="1" applyAlignment="1" applyProtection="1">
      <alignment horizontal="center" vertical="center"/>
      <protection locked="0"/>
    </xf>
    <xf numFmtId="0" fontId="4" fillId="0" borderId="0" xfId="4" quotePrefix="1" applyFont="1" applyBorder="1" applyProtection="1">
      <alignment vertical="center"/>
      <protection locked="0"/>
    </xf>
    <xf numFmtId="0" fontId="6" fillId="0" borderId="0" xfId="4" applyFont="1" applyAlignment="1" applyProtection="1">
      <alignment horizontal="left" vertical="center"/>
      <protection locked="0"/>
    </xf>
    <xf numFmtId="0" fontId="6" fillId="0" borderId="0" xfId="4" applyFont="1" applyBorder="1" applyAlignment="1" applyProtection="1">
      <alignment horizontal="left" vertical="center" shrinkToFit="1"/>
      <protection locked="0"/>
    </xf>
    <xf numFmtId="0" fontId="7" fillId="0" borderId="0" xfId="4" applyFont="1" applyBorder="1" applyAlignment="1" applyProtection="1">
      <alignment horizontal="left" vertical="center" shrinkToFit="1"/>
      <protection locked="0"/>
    </xf>
    <xf numFmtId="177" fontId="7" fillId="0" borderId="0" xfId="4" applyNumberFormat="1" applyFont="1" applyBorder="1" applyAlignment="1" applyProtection="1">
      <alignment horizontal="left" vertical="center" shrinkToFit="1"/>
      <protection locked="0"/>
    </xf>
    <xf numFmtId="0" fontId="6" fillId="0" borderId="2" xfId="4" applyFont="1" applyBorder="1" applyAlignment="1" applyProtection="1">
      <alignment horizontal="left" vertical="center" shrinkToFit="1"/>
      <protection locked="0"/>
    </xf>
    <xf numFmtId="0" fontId="7" fillId="0" borderId="2" xfId="4" applyFont="1" applyBorder="1" applyAlignment="1" applyProtection="1">
      <alignment horizontal="left" vertical="center" shrinkToFit="1"/>
      <protection locked="0"/>
    </xf>
    <xf numFmtId="177" fontId="7" fillId="0" borderId="2" xfId="4" applyNumberFormat="1" applyFont="1" applyBorder="1" applyAlignment="1" applyProtection="1">
      <alignment horizontal="left" vertical="center" shrinkToFit="1"/>
      <protection locked="0"/>
    </xf>
    <xf numFmtId="177" fontId="7" fillId="0" borderId="74" xfId="4" applyNumberFormat="1"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178" fontId="7" fillId="0" borderId="7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0" fontId="7" fillId="0" borderId="73" xfId="4" applyFont="1" applyBorder="1" applyProtection="1">
      <alignment vertical="center"/>
      <protection locked="0"/>
    </xf>
    <xf numFmtId="0" fontId="7" fillId="0" borderId="65" xfId="4" applyFont="1" applyBorder="1" applyProtection="1">
      <alignment vertical="center"/>
      <protection locked="0"/>
    </xf>
    <xf numFmtId="177" fontId="4" fillId="0" borderId="0" xfId="4" applyNumberFormat="1" applyFont="1" applyAlignment="1" applyProtection="1">
      <alignment horizontal="left" vertical="center" wrapText="1"/>
      <protection locked="0"/>
    </xf>
    <xf numFmtId="0" fontId="12" fillId="0" borderId="0" xfId="4" applyFont="1" applyAlignment="1" applyProtection="1">
      <alignment vertical="center" wrapText="1"/>
      <protection locked="0"/>
    </xf>
    <xf numFmtId="176" fontId="7" fillId="0" borderId="114" xfId="4" applyNumberFormat="1" applyFont="1" applyBorder="1" applyAlignment="1" applyProtection="1">
      <alignment horizontal="center" vertical="center"/>
      <protection locked="0"/>
    </xf>
    <xf numFmtId="0" fontId="4" fillId="0" borderId="0" xfId="4" applyFont="1" applyBorder="1" applyProtection="1">
      <alignment vertical="center"/>
      <protection locked="0"/>
    </xf>
    <xf numFmtId="0" fontId="6" fillId="0" borderId="0" xfId="4" applyFont="1" applyBorder="1" applyProtection="1">
      <alignment vertical="center"/>
      <protection locked="0"/>
    </xf>
    <xf numFmtId="177" fontId="7" fillId="0" borderId="74" xfId="4" applyNumberFormat="1" applyFont="1" applyFill="1" applyBorder="1" applyAlignment="1" applyProtection="1">
      <alignment horizontal="center" vertical="center"/>
      <protection locked="0"/>
    </xf>
    <xf numFmtId="0" fontId="7" fillId="0" borderId="74" xfId="4" applyFont="1" applyFill="1" applyBorder="1" applyAlignment="1" applyProtection="1">
      <alignment horizontal="center" vertical="center"/>
      <protection locked="0"/>
    </xf>
    <xf numFmtId="176" fontId="7" fillId="0" borderId="2" xfId="4" applyNumberFormat="1" applyFont="1" applyBorder="1" applyAlignment="1" applyProtection="1">
      <alignment horizontal="center" vertical="center"/>
      <protection locked="0"/>
    </xf>
    <xf numFmtId="176" fontId="7" fillId="0" borderId="12" xfId="4" applyNumberFormat="1" applyFont="1" applyBorder="1" applyAlignment="1" applyProtection="1">
      <alignment horizontal="center" vertical="center"/>
      <protection locked="0"/>
    </xf>
    <xf numFmtId="177" fontId="7" fillId="0" borderId="3" xfId="4" applyNumberFormat="1" applyFont="1" applyFill="1" applyBorder="1" applyAlignment="1" applyProtection="1">
      <alignment horizontal="center" vertical="center"/>
      <protection locked="0"/>
    </xf>
    <xf numFmtId="0" fontId="7" fillId="0" borderId="70" xfId="4" applyFont="1" applyBorder="1" applyAlignment="1" applyProtection="1">
      <alignment horizontal="distributed" shrinkToFit="1"/>
      <protection locked="0"/>
    </xf>
    <xf numFmtId="0" fontId="11" fillId="0" borderId="17" xfId="4" applyFont="1" applyBorder="1" applyAlignment="1" applyProtection="1">
      <alignment horizontal="center" vertical="center" wrapText="1" shrinkToFit="1"/>
      <protection locked="0"/>
    </xf>
    <xf numFmtId="0" fontId="7" fillId="0" borderId="0" xfId="6" applyFont="1" applyProtection="1">
      <alignment vertical="center"/>
      <protection locked="0"/>
    </xf>
    <xf numFmtId="0" fontId="7" fillId="0" borderId="15" xfId="6" applyFont="1" applyBorder="1" applyProtection="1">
      <alignment vertical="center"/>
      <protection locked="0"/>
    </xf>
    <xf numFmtId="0" fontId="11" fillId="0" borderId="0" xfId="4" applyFont="1" applyBorder="1" applyAlignment="1" applyProtection="1">
      <alignment horizontal="center" vertical="center" wrapText="1" shrinkToFit="1"/>
      <protection locked="0"/>
    </xf>
    <xf numFmtId="0" fontId="7" fillId="0" borderId="0" xfId="4" applyFont="1" applyBorder="1" applyAlignment="1" applyProtection="1">
      <alignment horizontal="distributed" shrinkToFit="1"/>
      <protection locked="0"/>
    </xf>
    <xf numFmtId="0" fontId="6" fillId="0" borderId="2" xfId="4" applyFont="1" applyBorder="1" applyProtection="1">
      <alignment vertical="center"/>
      <protection locked="0"/>
    </xf>
    <xf numFmtId="177" fontId="7" fillId="0" borderId="2" xfId="4" applyNumberFormat="1" applyFont="1" applyFill="1" applyBorder="1" applyAlignment="1" applyProtection="1">
      <alignment vertical="center"/>
      <protection locked="0"/>
    </xf>
    <xf numFmtId="0" fontId="7" fillId="0" borderId="2" xfId="4" applyFont="1" applyFill="1" applyBorder="1" applyAlignment="1" applyProtection="1">
      <alignment horizontal="center" vertical="center"/>
      <protection locked="0"/>
    </xf>
    <xf numFmtId="178" fontId="7" fillId="0" borderId="2" xfId="4" applyNumberFormat="1" applyFont="1" applyFill="1" applyBorder="1" applyAlignment="1" applyProtection="1">
      <alignment vertical="center"/>
      <protection locked="0"/>
    </xf>
    <xf numFmtId="0" fontId="11" fillId="0" borderId="70" xfId="4" applyFont="1" applyBorder="1" applyAlignment="1" applyProtection="1">
      <alignment horizontal="center" shrinkToFit="1"/>
      <protection locked="0"/>
    </xf>
    <xf numFmtId="0" fontId="7" fillId="0" borderId="82" xfId="4" applyFont="1" applyFill="1" applyBorder="1" applyAlignment="1" applyProtection="1">
      <alignment horizontal="center" vertical="center"/>
      <protection locked="0"/>
    </xf>
    <xf numFmtId="178" fontId="7" fillId="0" borderId="82" xfId="4" applyNumberFormat="1" applyFont="1" applyFill="1" applyBorder="1" applyProtection="1">
      <alignment vertical="center"/>
      <protection locked="0"/>
    </xf>
    <xf numFmtId="0" fontId="7" fillId="0" borderId="202" xfId="4" applyFont="1" applyBorder="1" applyAlignment="1" applyProtection="1">
      <alignment horizontal="distributed" shrinkToFit="1"/>
      <protection locked="0"/>
    </xf>
    <xf numFmtId="0" fontId="11" fillId="0" borderId="202" xfId="4" applyFont="1" applyBorder="1" applyAlignment="1" applyProtection="1">
      <alignment horizontal="center" shrinkToFit="1"/>
      <protection locked="0"/>
    </xf>
    <xf numFmtId="0" fontId="7" fillId="0" borderId="3" xfId="4" applyFont="1" applyBorder="1" applyAlignment="1" applyProtection="1">
      <alignment horizontal="distributed" shrinkToFit="1"/>
      <protection locked="0"/>
    </xf>
    <xf numFmtId="178" fontId="7" fillId="0" borderId="2" xfId="4" applyNumberFormat="1" applyFont="1" applyFill="1" applyBorder="1" applyProtection="1">
      <alignment vertical="center"/>
      <protection locked="0"/>
    </xf>
    <xf numFmtId="0" fontId="11" fillId="0" borderId="70" xfId="4" applyFont="1" applyBorder="1" applyAlignment="1" applyProtection="1">
      <alignment horizontal="distributed" shrinkToFit="1"/>
      <protection locked="0"/>
    </xf>
    <xf numFmtId="0" fontId="11" fillId="0" borderId="202" xfId="4" applyFont="1" applyBorder="1" applyAlignment="1" applyProtection="1">
      <alignment horizontal="distributed" shrinkToFit="1"/>
      <protection locked="0"/>
    </xf>
    <xf numFmtId="0" fontId="7" fillId="0" borderId="202" xfId="4" applyFont="1" applyFill="1" applyBorder="1" applyAlignment="1" applyProtection="1">
      <alignment horizontal="distributed" shrinkToFit="1"/>
      <protection locked="0"/>
    </xf>
    <xf numFmtId="0" fontId="11" fillId="0" borderId="202" xfId="4" applyFont="1" applyFill="1" applyBorder="1" applyAlignment="1" applyProtection="1">
      <alignment horizontal="center" shrinkToFit="1"/>
      <protection locked="0"/>
    </xf>
    <xf numFmtId="0" fontId="11" fillId="0" borderId="202" xfId="4" applyFont="1" applyFill="1" applyBorder="1" applyAlignment="1" applyProtection="1">
      <alignment horizontal="distributed" shrinkToFit="1"/>
      <protection locked="0"/>
    </xf>
    <xf numFmtId="0" fontId="7" fillId="0" borderId="242" xfId="4" applyFont="1" applyFill="1" applyBorder="1" applyAlignment="1" applyProtection="1">
      <alignment horizontal="distributed" shrinkToFit="1"/>
      <protection locked="0"/>
    </xf>
    <xf numFmtId="0" fontId="11" fillId="0" borderId="242" xfId="4" applyFont="1" applyFill="1" applyBorder="1" applyAlignment="1" applyProtection="1">
      <alignment horizontal="center" shrinkToFit="1"/>
      <protection locked="0"/>
    </xf>
    <xf numFmtId="0" fontId="11" fillId="0" borderId="242" xfId="4" applyFont="1" applyFill="1" applyBorder="1" applyAlignment="1" applyProtection="1">
      <alignment horizontal="distributed" shrinkToFit="1"/>
      <protection locked="0"/>
    </xf>
    <xf numFmtId="0" fontId="7" fillId="0" borderId="0" xfId="4" applyFont="1" applyBorder="1" applyAlignment="1" applyProtection="1">
      <alignment horizontal="center" vertical="center" wrapText="1" shrinkToFit="1"/>
      <protection locked="0"/>
    </xf>
    <xf numFmtId="0" fontId="43" fillId="0" borderId="0" xfId="4" applyFont="1" applyBorder="1" applyAlignment="1" applyProtection="1">
      <alignment horizontal="distributed" shrinkToFit="1"/>
      <protection locked="0"/>
    </xf>
    <xf numFmtId="0" fontId="6" fillId="0" borderId="0" xfId="4" applyFont="1" applyBorder="1" applyAlignment="1" applyProtection="1">
      <alignment vertical="center"/>
      <protection locked="0"/>
    </xf>
    <xf numFmtId="0" fontId="6" fillId="0" borderId="0" xfId="4" applyFont="1" applyAlignment="1" applyProtection="1">
      <alignment vertical="center"/>
      <protection locked="0"/>
    </xf>
    <xf numFmtId="0" fontId="7" fillId="0" borderId="66" xfId="4" applyFont="1" applyBorder="1" applyAlignment="1" applyProtection="1">
      <alignment horizontal="center" vertical="center" wrapText="1"/>
      <protection locked="0"/>
    </xf>
    <xf numFmtId="0" fontId="6" fillId="0" borderId="0" xfId="4" applyFont="1" applyFill="1" applyBorder="1" applyProtection="1">
      <alignment vertical="center"/>
      <protection locked="0"/>
    </xf>
    <xf numFmtId="176" fontId="7" fillId="0" borderId="0" xfId="4" applyNumberFormat="1" applyFont="1" applyFill="1" applyBorder="1" applyAlignment="1" applyProtection="1">
      <alignment horizontal="center" vertical="center" shrinkToFit="1"/>
      <protection locked="0"/>
    </xf>
    <xf numFmtId="0" fontId="7" fillId="0" borderId="82" xfId="4" applyFont="1" applyFill="1" applyBorder="1" applyAlignment="1" applyProtection="1">
      <alignment horizontal="center" vertical="center" wrapText="1" shrinkToFit="1"/>
      <protection locked="0"/>
    </xf>
    <xf numFmtId="0" fontId="7" fillId="0" borderId="0" xfId="4" applyFont="1" applyFill="1" applyBorder="1" applyAlignment="1" applyProtection="1">
      <alignment horizontal="center" vertical="center" wrapText="1" shrinkToFit="1"/>
      <protection locked="0"/>
    </xf>
    <xf numFmtId="176" fontId="7" fillId="0" borderId="2" xfId="4" applyNumberFormat="1" applyFont="1" applyFill="1" applyBorder="1" applyAlignment="1" applyProtection="1">
      <alignment horizontal="center" vertical="center" shrinkToFit="1"/>
      <protection locked="0"/>
    </xf>
    <xf numFmtId="0" fontId="7" fillId="0" borderId="2" xfId="4" applyFont="1" applyFill="1" applyBorder="1" applyAlignment="1" applyProtection="1">
      <alignment horizontal="center" vertical="center" wrapText="1" shrinkToFit="1"/>
      <protection locked="0"/>
    </xf>
    <xf numFmtId="0" fontId="7" fillId="0" borderId="0" xfId="5" applyFont="1" applyProtection="1">
      <alignment vertical="center"/>
      <protection locked="0"/>
    </xf>
    <xf numFmtId="0" fontId="7" fillId="0" borderId="73" xfId="4" applyFont="1" applyBorder="1" applyAlignment="1" applyProtection="1">
      <alignment horizontal="center" vertical="center" wrapText="1"/>
      <protection locked="0"/>
    </xf>
    <xf numFmtId="0" fontId="6" fillId="0" borderId="0" xfId="4" quotePrefix="1" applyFont="1" applyFill="1" applyBorder="1" applyAlignment="1" applyProtection="1">
      <alignment horizontal="center" vertical="center"/>
      <protection locked="0"/>
    </xf>
    <xf numFmtId="0" fontId="12" fillId="0" borderId="0" xfId="4" applyFont="1" applyFill="1" applyBorder="1" applyAlignment="1" applyProtection="1">
      <alignment horizontal="left" vertical="center" wrapText="1"/>
      <protection locked="0"/>
    </xf>
    <xf numFmtId="177" fontId="12" fillId="0" borderId="0" xfId="4" applyNumberFormat="1" applyFont="1" applyFill="1" applyBorder="1" applyAlignment="1" applyProtection="1">
      <alignment horizontal="left" vertical="center" wrapText="1"/>
      <protection locked="0"/>
    </xf>
    <xf numFmtId="177" fontId="7" fillId="0" borderId="0" xfId="4" applyNumberFormat="1" applyFont="1" applyFill="1" applyBorder="1" applyAlignment="1" applyProtection="1">
      <alignment horizontal="center" vertical="center"/>
      <protection locked="0"/>
    </xf>
    <xf numFmtId="177" fontId="4" fillId="4" borderId="70" xfId="4" applyNumberFormat="1" applyFont="1" applyFill="1" applyBorder="1" applyProtection="1">
      <alignment vertical="center"/>
    </xf>
    <xf numFmtId="0" fontId="6" fillId="0" borderId="0" xfId="4" applyFont="1" applyProtection="1">
      <alignment vertical="center"/>
    </xf>
    <xf numFmtId="178" fontId="7" fillId="0" borderId="70" xfId="4" applyNumberFormat="1" applyFont="1" applyBorder="1" applyProtection="1">
      <alignment vertical="center"/>
    </xf>
    <xf numFmtId="177" fontId="7" fillId="4" borderId="74" xfId="4" applyNumberFormat="1" applyFont="1" applyFill="1" applyBorder="1" applyProtection="1">
      <alignment vertical="center"/>
    </xf>
    <xf numFmtId="178" fontId="7" fillId="0" borderId="202" xfId="4" applyNumberFormat="1" applyFont="1" applyFill="1" applyBorder="1" applyAlignment="1" applyProtection="1">
      <alignment horizontal="right" vertical="center"/>
    </xf>
    <xf numFmtId="177" fontId="4" fillId="4" borderId="11" xfId="4" applyNumberFormat="1" applyFont="1" applyFill="1" applyBorder="1" applyProtection="1">
      <alignment vertical="center"/>
    </xf>
    <xf numFmtId="177" fontId="4" fillId="6" borderId="70" xfId="4" applyNumberFormat="1" applyFont="1" applyFill="1" applyBorder="1" applyProtection="1">
      <alignment vertical="center"/>
    </xf>
    <xf numFmtId="177" fontId="7" fillId="3" borderId="65" xfId="4" applyNumberFormat="1" applyFont="1" applyFill="1" applyBorder="1" applyProtection="1">
      <alignment vertical="center"/>
    </xf>
    <xf numFmtId="178" fontId="7" fillId="0" borderId="65" xfId="4" applyNumberFormat="1" applyFont="1" applyFill="1" applyBorder="1" applyProtection="1">
      <alignment vertical="center"/>
    </xf>
    <xf numFmtId="0" fontId="7" fillId="0" borderId="74" xfId="4" applyFont="1" applyBorder="1" applyAlignment="1" applyProtection="1">
      <alignment horizontal="center" vertical="center"/>
    </xf>
    <xf numFmtId="178" fontId="7" fillId="0" borderId="205" xfId="4" applyNumberFormat="1" applyFont="1" applyFill="1" applyBorder="1" applyProtection="1">
      <alignment vertical="center"/>
    </xf>
    <xf numFmtId="177" fontId="7" fillId="3" borderId="3" xfId="4" applyNumberFormat="1" applyFont="1" applyFill="1" applyBorder="1" applyProtection="1">
      <alignment vertical="center"/>
    </xf>
    <xf numFmtId="0" fontId="7" fillId="0" borderId="3" xfId="4" applyFont="1" applyBorder="1" applyAlignment="1" applyProtection="1">
      <alignment horizontal="center" vertical="center"/>
    </xf>
    <xf numFmtId="178" fontId="7" fillId="0" borderId="2" xfId="4" applyNumberFormat="1" applyFont="1" applyFill="1" applyBorder="1" applyProtection="1">
      <alignment vertical="center"/>
    </xf>
    <xf numFmtId="0" fontId="7" fillId="0" borderId="108" xfId="4" applyFont="1" applyBorder="1" applyAlignment="1" applyProtection="1">
      <alignment horizontal="center" vertical="center"/>
    </xf>
    <xf numFmtId="177" fontId="7" fillId="4" borderId="108" xfId="4" applyNumberFormat="1" applyFont="1" applyFill="1" applyBorder="1" applyProtection="1">
      <alignment vertical="center"/>
    </xf>
    <xf numFmtId="177" fontId="7" fillId="6" borderId="10" xfId="4" applyNumberFormat="1" applyFont="1" applyFill="1" applyBorder="1" applyProtection="1">
      <alignment vertical="center"/>
    </xf>
    <xf numFmtId="178" fontId="7" fillId="0" borderId="64" xfId="4" applyNumberFormat="1" applyFont="1" applyFill="1" applyBorder="1" applyProtection="1">
      <alignment vertical="center"/>
    </xf>
    <xf numFmtId="178" fontId="7" fillId="0" borderId="203" xfId="4" applyNumberFormat="1" applyFont="1" applyFill="1" applyBorder="1" applyProtection="1">
      <alignment vertical="center"/>
    </xf>
    <xf numFmtId="177" fontId="7" fillId="9" borderId="65" xfId="4" applyNumberFormat="1" applyFont="1" applyFill="1" applyBorder="1" applyProtection="1">
      <alignment vertical="center"/>
    </xf>
    <xf numFmtId="177" fontId="7" fillId="6" borderId="202" xfId="4" applyNumberFormat="1" applyFont="1" applyFill="1" applyBorder="1" applyProtection="1">
      <alignment vertical="center"/>
    </xf>
    <xf numFmtId="0" fontId="12" fillId="0" borderId="0" xfId="4" applyFont="1" applyAlignment="1" applyProtection="1">
      <alignment horizontal="right" vertical="center"/>
      <protection locked="0"/>
    </xf>
    <xf numFmtId="0" fontId="7" fillId="0" borderId="5" xfId="4" applyFont="1" applyBorder="1" applyProtection="1">
      <alignment vertical="center"/>
      <protection locked="0"/>
    </xf>
    <xf numFmtId="0" fontId="7" fillId="0" borderId="4" xfId="4" applyFont="1" applyBorder="1" applyAlignment="1" applyProtection="1">
      <alignment vertical="center"/>
      <protection locked="0"/>
    </xf>
    <xf numFmtId="0" fontId="7" fillId="0" borderId="114" xfId="4" applyFont="1" applyBorder="1" applyAlignment="1" applyProtection="1">
      <alignment vertical="center"/>
      <protection locked="0"/>
    </xf>
    <xf numFmtId="0" fontId="7" fillId="0" borderId="206" xfId="4" applyFont="1" applyBorder="1" applyProtection="1">
      <alignment vertical="center"/>
      <protection locked="0"/>
    </xf>
    <xf numFmtId="176" fontId="7" fillId="0" borderId="224" xfId="4" applyNumberFormat="1" applyFont="1" applyBorder="1" applyAlignment="1" applyProtection="1">
      <alignment horizontal="center" vertical="center"/>
      <protection locked="0"/>
    </xf>
    <xf numFmtId="0" fontId="7" fillId="0" borderId="225" xfId="4" applyFont="1" applyBorder="1" applyAlignment="1" applyProtection="1">
      <alignment vertical="center"/>
      <protection locked="0"/>
    </xf>
    <xf numFmtId="0" fontId="7" fillId="0" borderId="226" xfId="4" applyFont="1" applyBorder="1" applyProtection="1">
      <alignment vertical="center"/>
      <protection locked="0"/>
    </xf>
    <xf numFmtId="0" fontId="7" fillId="0" borderId="227" xfId="4" applyFont="1" applyBorder="1" applyProtection="1">
      <alignment vertical="center"/>
      <protection locked="0"/>
    </xf>
    <xf numFmtId="0" fontId="7" fillId="0" borderId="230" xfId="4" applyFont="1" applyBorder="1" applyAlignment="1" applyProtection="1">
      <alignment vertical="center"/>
      <protection locked="0"/>
    </xf>
    <xf numFmtId="0" fontId="7" fillId="0" borderId="231" xfId="4" applyFont="1" applyBorder="1" applyAlignment="1" applyProtection="1">
      <alignment horizontal="center" vertical="center"/>
      <protection locked="0"/>
    </xf>
    <xf numFmtId="0" fontId="7" fillId="0" borderId="232" xfId="4" applyFont="1" applyBorder="1" applyProtection="1">
      <alignment vertical="center"/>
      <protection locked="0"/>
    </xf>
    <xf numFmtId="0" fontId="7" fillId="0" borderId="233" xfId="4" applyFont="1" applyBorder="1" applyProtection="1">
      <alignment vertical="center"/>
      <protection locked="0"/>
    </xf>
    <xf numFmtId="177" fontId="7" fillId="3" borderId="207" xfId="4" applyNumberFormat="1" applyFont="1" applyFill="1" applyBorder="1" applyProtection="1">
      <alignment vertical="center"/>
    </xf>
    <xf numFmtId="177" fontId="7" fillId="3" borderId="228" xfId="4" applyNumberFormat="1" applyFont="1" applyFill="1" applyBorder="1" applyProtection="1">
      <alignment vertical="center"/>
    </xf>
    <xf numFmtId="0" fontId="7" fillId="0" borderId="228" xfId="4" applyFont="1" applyBorder="1" applyAlignment="1" applyProtection="1">
      <alignment horizontal="center" vertical="center"/>
    </xf>
    <xf numFmtId="181" fontId="7" fillId="0" borderId="228" xfId="4" applyNumberFormat="1" applyFont="1" applyFill="1" applyBorder="1" applyProtection="1">
      <alignment vertical="center"/>
    </xf>
    <xf numFmtId="177" fontId="7" fillId="4" borderId="229" xfId="4" applyNumberFormat="1" applyFont="1" applyFill="1" applyBorder="1" applyProtection="1">
      <alignment vertical="center"/>
    </xf>
    <xf numFmtId="177" fontId="7" fillId="3" borderId="234" xfId="4" applyNumberFormat="1" applyFont="1" applyFill="1" applyBorder="1" applyProtection="1">
      <alignment vertical="center"/>
    </xf>
    <xf numFmtId="0" fontId="7" fillId="0" borderId="234" xfId="4" applyFont="1" applyBorder="1" applyAlignment="1" applyProtection="1">
      <alignment horizontal="center" vertical="center"/>
    </xf>
    <xf numFmtId="177" fontId="7" fillId="4" borderId="235" xfId="4" applyNumberFormat="1" applyFont="1" applyFill="1" applyBorder="1" applyProtection="1">
      <alignment vertical="center"/>
    </xf>
    <xf numFmtId="177" fontId="4" fillId="0" borderId="0" xfId="4" applyNumberFormat="1" applyFont="1" applyFill="1" applyBorder="1" applyProtection="1">
      <alignment vertical="center"/>
      <protection locked="0"/>
    </xf>
    <xf numFmtId="0" fontId="4" fillId="0" borderId="0" xfId="4" applyFont="1" applyFill="1" applyAlignment="1" applyProtection="1">
      <alignment horizontal="center" vertical="center"/>
      <protection locked="0"/>
    </xf>
    <xf numFmtId="178" fontId="4" fillId="0" borderId="0" xfId="4" applyNumberFormat="1" applyFont="1" applyFill="1" applyBorder="1" applyAlignment="1" applyProtection="1">
      <alignment horizontal="center" vertical="center"/>
      <protection locked="0"/>
    </xf>
    <xf numFmtId="0" fontId="7" fillId="0" borderId="179" xfId="4" applyFont="1" applyBorder="1" applyAlignment="1" applyProtection="1">
      <alignment vertical="center" shrinkToFit="1"/>
      <protection locked="0"/>
    </xf>
    <xf numFmtId="197" fontId="4" fillId="0" borderId="241" xfId="1" applyNumberFormat="1" applyFont="1" applyBorder="1" applyAlignment="1" applyProtection="1">
      <alignment vertical="center"/>
    </xf>
    <xf numFmtId="197" fontId="4" fillId="0" borderId="241" xfId="0" applyNumberFormat="1" applyFont="1" applyBorder="1" applyAlignment="1" applyProtection="1">
      <alignment vertical="center"/>
    </xf>
    <xf numFmtId="0" fontId="24" fillId="0" borderId="0" xfId="4" applyFont="1" applyBorder="1" applyAlignment="1" applyProtection="1">
      <alignment horizontal="center" vertical="center"/>
      <protection locked="0"/>
    </xf>
    <xf numFmtId="0" fontId="24" fillId="0" borderId="2" xfId="4" applyFont="1" applyFill="1" applyBorder="1" applyAlignment="1" applyProtection="1">
      <alignment horizontal="center" vertical="center"/>
      <protection locked="0"/>
    </xf>
    <xf numFmtId="0" fontId="24" fillId="0" borderId="0" xfId="4" applyFont="1" applyAlignment="1" applyProtection="1">
      <alignment horizontal="right" vertical="center"/>
      <protection locked="0"/>
    </xf>
    <xf numFmtId="0" fontId="4" fillId="0" borderId="0" xfId="4" applyFont="1" applyFill="1" applyBorder="1" applyProtection="1">
      <alignment vertical="center"/>
      <protection locked="0"/>
    </xf>
    <xf numFmtId="0" fontId="6" fillId="0" borderId="0" xfId="4" applyFont="1" applyFill="1" applyBorder="1" applyAlignment="1" applyProtection="1">
      <alignment vertical="center" shrinkToFit="1"/>
      <protection locked="0"/>
    </xf>
    <xf numFmtId="0" fontId="4" fillId="0" borderId="0" xfId="4" applyFont="1" applyAlignment="1" applyProtection="1">
      <alignment horizontal="right" vertical="center" wrapText="1"/>
      <protection locked="0"/>
    </xf>
    <xf numFmtId="177" fontId="4" fillId="0" borderId="0" xfId="4" applyNumberFormat="1"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Border="1" applyAlignment="1" applyProtection="1">
      <alignment vertical="center" wrapText="1"/>
      <protection locked="0"/>
    </xf>
    <xf numFmtId="0" fontId="4" fillId="0" borderId="0" xfId="4" applyFont="1" applyFill="1" applyAlignment="1" applyProtection="1">
      <alignment horizontal="left" vertical="center" wrapText="1"/>
      <protection locked="0"/>
    </xf>
    <xf numFmtId="178" fontId="7" fillId="4" borderId="202" xfId="4" applyNumberFormat="1" applyFont="1" applyFill="1" applyBorder="1" applyProtection="1">
      <alignment vertical="center"/>
    </xf>
    <xf numFmtId="38" fontId="7" fillId="4" borderId="11" xfId="1" applyFont="1" applyFill="1" applyBorder="1" applyAlignment="1" applyProtection="1">
      <alignment vertical="center"/>
    </xf>
    <xf numFmtId="0" fontId="4" fillId="0" borderId="0" xfId="4" applyFont="1" applyFill="1" applyProtection="1">
      <alignment vertical="center"/>
    </xf>
    <xf numFmtId="177" fontId="24" fillId="0" borderId="0" xfId="4" applyNumberFormat="1" applyFont="1" applyBorder="1" applyProtection="1">
      <alignment vertical="center"/>
      <protection locked="0"/>
    </xf>
    <xf numFmtId="0" fontId="24" fillId="0" borderId="0" xfId="4" applyFont="1" applyFill="1" applyBorder="1" applyProtection="1">
      <alignment vertical="center"/>
      <protection locked="0"/>
    </xf>
    <xf numFmtId="0" fontId="28" fillId="0" borderId="1" xfId="4" applyFont="1" applyFill="1" applyBorder="1" applyAlignment="1" applyProtection="1">
      <alignment horizontal="center" vertical="center"/>
      <protection locked="0"/>
    </xf>
    <xf numFmtId="0" fontId="28" fillId="0" borderId="3" xfId="4" applyFont="1" applyFill="1" applyBorder="1" applyAlignment="1" applyProtection="1">
      <alignment horizontal="center" vertical="center"/>
      <protection locked="0"/>
    </xf>
    <xf numFmtId="0" fontId="7" fillId="0" borderId="1" xfId="4" applyFont="1" applyFill="1" applyBorder="1" applyAlignment="1" applyProtection="1">
      <alignment horizontal="center" vertical="center"/>
      <protection locked="0"/>
    </xf>
    <xf numFmtId="0" fontId="7" fillId="0" borderId="204" xfId="4" applyFont="1" applyFill="1" applyBorder="1" applyProtection="1">
      <alignment vertical="center"/>
      <protection locked="0"/>
    </xf>
    <xf numFmtId="0" fontId="7" fillId="0" borderId="178" xfId="4" applyFont="1" applyBorder="1" applyProtection="1">
      <alignment vertical="center"/>
      <protection locked="0"/>
    </xf>
    <xf numFmtId="0" fontId="7" fillId="0" borderId="207" xfId="4" applyFont="1" applyFill="1" applyBorder="1" applyAlignment="1" applyProtection="1">
      <alignment horizontal="center" vertical="center"/>
      <protection locked="0"/>
    </xf>
    <xf numFmtId="0" fontId="4" fillId="0" borderId="0" xfId="4" applyFont="1" applyBorder="1" applyAlignment="1" applyProtection="1">
      <alignment horizontal="center" vertical="center"/>
      <protection locked="0"/>
    </xf>
    <xf numFmtId="0" fontId="12" fillId="0" borderId="179" xfId="4" applyFont="1" applyBorder="1" applyProtection="1">
      <alignment vertical="center"/>
      <protection locked="0"/>
    </xf>
    <xf numFmtId="0" fontId="12" fillId="0" borderId="204" xfId="4" applyFont="1" applyBorder="1" applyProtection="1">
      <alignment vertical="center"/>
      <protection locked="0"/>
    </xf>
    <xf numFmtId="0" fontId="7" fillId="0" borderId="206" xfId="4" applyFont="1" applyBorder="1" applyAlignment="1" applyProtection="1">
      <alignment horizontal="centerContinuous" vertical="center"/>
      <protection locked="0"/>
    </xf>
    <xf numFmtId="0" fontId="7" fillId="0" borderId="179" xfId="4" applyFont="1" applyBorder="1" applyAlignment="1" applyProtection="1">
      <alignment horizontal="centerContinuous" vertical="center"/>
      <protection locked="0"/>
    </xf>
    <xf numFmtId="184" fontId="7" fillId="0" borderId="195" xfId="4" applyNumberFormat="1" applyFont="1" applyFill="1" applyBorder="1" applyProtection="1">
      <alignment vertical="center"/>
      <protection locked="0"/>
    </xf>
    <xf numFmtId="0" fontId="7" fillId="0" borderId="24" xfId="4" applyFont="1" applyFill="1" applyBorder="1" applyAlignment="1" applyProtection="1">
      <alignment horizontal="centerContinuous" vertical="center"/>
      <protection locked="0"/>
    </xf>
    <xf numFmtId="0" fontId="4" fillId="0" borderId="10" xfId="4" applyFont="1" applyFill="1" applyBorder="1" applyAlignment="1" applyProtection="1">
      <alignment horizontal="centerContinuous" vertical="center"/>
      <protection locked="0"/>
    </xf>
    <xf numFmtId="0" fontId="4" fillId="0" borderId="0" xfId="4" quotePrefix="1" applyFont="1" applyAlignment="1" applyProtection="1">
      <alignment horizontal="center" vertical="center" shrinkToFit="1"/>
      <protection locked="0"/>
    </xf>
    <xf numFmtId="184" fontId="7" fillId="0" borderId="192" xfId="4" applyNumberFormat="1" applyFont="1" applyFill="1" applyBorder="1" applyProtection="1">
      <alignment vertical="center"/>
      <protection locked="0"/>
    </xf>
    <xf numFmtId="0" fontId="7" fillId="0" borderId="202" xfId="4" applyFont="1" applyFill="1" applyBorder="1" applyAlignment="1" applyProtection="1">
      <alignment horizontal="center" vertical="center"/>
    </xf>
    <xf numFmtId="0" fontId="4" fillId="0" borderId="242" xfId="4" applyFont="1" applyBorder="1" applyAlignment="1" applyProtection="1">
      <alignment horizontal="center" vertical="center"/>
    </xf>
    <xf numFmtId="177" fontId="7" fillId="0" borderId="14" xfId="4" applyNumberFormat="1" applyFont="1" applyFill="1" applyBorder="1" applyProtection="1">
      <alignment vertical="center"/>
    </xf>
    <xf numFmtId="0" fontId="4" fillId="0" borderId="14" xfId="4" applyFont="1" applyFill="1" applyBorder="1" applyAlignment="1" applyProtection="1">
      <alignment horizontal="center" vertical="center"/>
    </xf>
    <xf numFmtId="178" fontId="7" fillId="0" borderId="14" xfId="4" applyNumberFormat="1" applyFont="1" applyFill="1" applyBorder="1" applyProtection="1">
      <alignment vertical="center"/>
    </xf>
    <xf numFmtId="177" fontId="7" fillId="9" borderId="242" xfId="4" applyNumberFormat="1" applyFont="1" applyFill="1" applyBorder="1" applyProtection="1">
      <alignment vertical="center"/>
    </xf>
    <xf numFmtId="177" fontId="24" fillId="0" borderId="0" xfId="4" applyNumberFormat="1" applyFont="1" applyAlignment="1" applyProtection="1">
      <alignment horizontal="right" vertical="center"/>
      <protection locked="0"/>
    </xf>
    <xf numFmtId="0" fontId="24" fillId="0" borderId="0" xfId="4" applyFont="1" applyFill="1" applyBorder="1" applyAlignment="1" applyProtection="1">
      <alignment horizontal="center" vertical="center"/>
      <protection locked="0"/>
    </xf>
    <xf numFmtId="177" fontId="24" fillId="0" borderId="0" xfId="4" applyNumberFormat="1" applyFont="1" applyFill="1" applyBorder="1" applyProtection="1">
      <alignment vertical="center"/>
      <protection locked="0"/>
    </xf>
    <xf numFmtId="0" fontId="7" fillId="0" borderId="206" xfId="4" applyFont="1" applyBorder="1" applyAlignment="1" applyProtection="1">
      <alignment horizontal="center" vertical="center"/>
      <protection locked="0"/>
    </xf>
    <xf numFmtId="0" fontId="7" fillId="0" borderId="207" xfId="4" applyFont="1" applyBorder="1" applyAlignment="1" applyProtection="1">
      <alignment horizontal="center" vertical="center" shrinkToFit="1"/>
      <protection locked="0"/>
    </xf>
    <xf numFmtId="0" fontId="7" fillId="0" borderId="0" xfId="4" applyFont="1" applyAlignment="1" applyProtection="1">
      <alignment vertical="center"/>
      <protection locked="0"/>
    </xf>
    <xf numFmtId="0" fontId="4" fillId="0" borderId="202" xfId="4" applyFont="1" applyBorder="1" applyAlignment="1" applyProtection="1">
      <alignment horizontal="center" vertical="center"/>
    </xf>
    <xf numFmtId="177" fontId="7" fillId="4" borderId="18" xfId="4" applyNumberFormat="1" applyFont="1" applyFill="1" applyBorder="1" applyProtection="1">
      <alignment vertical="center"/>
    </xf>
    <xf numFmtId="0" fontId="38" fillId="0" borderId="0" xfId="4" applyFont="1" applyProtection="1">
      <alignment vertical="center"/>
      <protection locked="0"/>
    </xf>
    <xf numFmtId="177" fontId="7" fillId="0" borderId="74" xfId="4" applyNumberFormat="1" applyFont="1" applyFill="1" applyBorder="1" applyProtection="1">
      <alignment vertical="center"/>
      <protection locked="0"/>
    </xf>
    <xf numFmtId="182" fontId="7" fillId="0" borderId="207" xfId="4" applyNumberFormat="1" applyFont="1" applyFill="1" applyBorder="1" applyAlignment="1" applyProtection="1">
      <alignment vertical="center" shrinkToFit="1"/>
      <protection locked="0"/>
    </xf>
    <xf numFmtId="0" fontId="7" fillId="0" borderId="72"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177" fontId="7" fillId="0" borderId="3" xfId="4" applyNumberFormat="1" applyFont="1" applyFill="1" applyBorder="1" applyProtection="1">
      <alignment vertical="center"/>
      <protection locked="0"/>
    </xf>
    <xf numFmtId="182" fontId="11" fillId="0" borderId="3" xfId="4" applyNumberFormat="1" applyFont="1" applyFill="1" applyBorder="1" applyAlignment="1" applyProtection="1">
      <alignment vertical="center" shrinkToFit="1"/>
      <protection locked="0"/>
    </xf>
    <xf numFmtId="0" fontId="7" fillId="0" borderId="8" xfId="4" applyFont="1" applyFill="1" applyBorder="1" applyAlignment="1" applyProtection="1">
      <alignment horizontal="center" vertical="center"/>
      <protection locked="0"/>
    </xf>
    <xf numFmtId="177" fontId="7" fillId="0" borderId="18" xfId="4" applyNumberFormat="1" applyFont="1" applyFill="1" applyBorder="1" applyProtection="1">
      <alignment vertical="center"/>
      <protection locked="0"/>
    </xf>
    <xf numFmtId="0" fontId="7" fillId="0" borderId="12" xfId="4" applyFont="1" applyBorder="1" applyAlignment="1" applyProtection="1">
      <alignment vertical="center"/>
      <protection locked="0"/>
    </xf>
    <xf numFmtId="0" fontId="40" fillId="0" borderId="0" xfId="4" applyFont="1" applyProtection="1">
      <alignment vertical="center"/>
      <protection locked="0"/>
    </xf>
    <xf numFmtId="178" fontId="7" fillId="0" borderId="74" xfId="4" applyNumberFormat="1" applyFont="1" applyBorder="1" applyProtection="1">
      <alignment vertical="center"/>
    </xf>
    <xf numFmtId="0" fontId="7" fillId="0" borderId="14" xfId="4" applyFont="1" applyBorder="1" applyAlignment="1" applyProtection="1">
      <alignment horizontal="center" vertical="center"/>
    </xf>
    <xf numFmtId="182" fontId="7" fillId="0" borderId="14" xfId="4" applyNumberFormat="1" applyFont="1" applyBorder="1" applyProtection="1">
      <alignment vertical="center"/>
    </xf>
    <xf numFmtId="177" fontId="7" fillId="4" borderId="17" xfId="4" applyNumberFormat="1" applyFont="1" applyFill="1" applyBorder="1" applyProtection="1">
      <alignment vertical="center"/>
    </xf>
    <xf numFmtId="182" fontId="7" fillId="6" borderId="17" xfId="4" applyNumberFormat="1" applyFont="1" applyFill="1" applyBorder="1" applyProtection="1">
      <alignment vertical="center"/>
    </xf>
    <xf numFmtId="177" fontId="7" fillId="4" borderId="27" xfId="4" applyNumberFormat="1" applyFont="1" applyFill="1" applyBorder="1" applyProtection="1">
      <alignment vertical="center"/>
    </xf>
    <xf numFmtId="177" fontId="28" fillId="4" borderId="18" xfId="4" applyNumberFormat="1" applyFont="1" applyFill="1" applyBorder="1" applyProtection="1">
      <alignment vertical="center"/>
    </xf>
    <xf numFmtId="0" fontId="7" fillId="8" borderId="73" xfId="4" applyFont="1" applyFill="1" applyBorder="1" applyProtection="1">
      <alignment vertical="center"/>
      <protection locked="0"/>
    </xf>
    <xf numFmtId="0" fontId="7" fillId="0" borderId="12" xfId="4" applyFont="1" applyBorder="1" applyAlignment="1" applyProtection="1">
      <alignment vertical="center" shrinkToFit="1"/>
      <protection locked="0"/>
    </xf>
    <xf numFmtId="0" fontId="7" fillId="0" borderId="179" xfId="4" applyFont="1" applyFill="1" applyBorder="1" applyAlignment="1" applyProtection="1">
      <alignment vertical="center" shrinkToFit="1"/>
      <protection locked="0"/>
    </xf>
    <xf numFmtId="176" fontId="7" fillId="0" borderId="114" xfId="4" applyNumberFormat="1" applyFont="1" applyFill="1" applyBorder="1" applyAlignment="1" applyProtection="1">
      <alignment horizontal="center" vertical="center"/>
      <protection locked="0"/>
    </xf>
    <xf numFmtId="0" fontId="7" fillId="0" borderId="13" xfId="4" applyFont="1" applyFill="1" applyBorder="1" applyAlignment="1" applyProtection="1">
      <alignment vertical="center" shrinkToFit="1"/>
      <protection locked="0"/>
    </xf>
    <xf numFmtId="0" fontId="7" fillId="0" borderId="12" xfId="4" applyFont="1" applyFill="1" applyBorder="1" applyAlignment="1" applyProtection="1">
      <alignment vertical="center" shrinkToFit="1"/>
      <protection locked="0"/>
    </xf>
    <xf numFmtId="0" fontId="7" fillId="0" borderId="13" xfId="4" applyFont="1" applyBorder="1" applyAlignment="1" applyProtection="1">
      <alignment vertical="center" shrinkToFit="1"/>
      <protection locked="0"/>
    </xf>
    <xf numFmtId="176" fontId="7" fillId="0" borderId="203" xfId="4" applyNumberFormat="1" applyFont="1" applyFill="1" applyBorder="1" applyAlignment="1" applyProtection="1">
      <alignment horizontal="center" vertical="center"/>
      <protection locked="0"/>
    </xf>
    <xf numFmtId="0" fontId="7" fillId="0" borderId="13" xfId="4" applyFont="1" applyFill="1" applyBorder="1" applyProtection="1">
      <alignment vertical="center"/>
      <protection locked="0"/>
    </xf>
    <xf numFmtId="0" fontId="7" fillId="0" borderId="205" xfId="4" applyFont="1" applyFill="1" applyBorder="1" applyProtection="1">
      <alignment vertical="center"/>
      <protection locked="0"/>
    </xf>
    <xf numFmtId="0" fontId="7" fillId="0" borderId="0" xfId="4" applyFont="1" applyFill="1" applyAlignment="1" applyProtection="1">
      <alignment horizontal="left" vertical="center"/>
      <protection locked="0"/>
    </xf>
    <xf numFmtId="0" fontId="7" fillId="0" borderId="0" xfId="4" quotePrefix="1" applyFont="1" applyFill="1" applyAlignment="1" applyProtection="1">
      <alignment vertical="center"/>
      <protection locked="0"/>
    </xf>
    <xf numFmtId="0" fontId="7" fillId="0" borderId="0" xfId="4" applyFont="1" applyFill="1" applyAlignment="1" applyProtection="1">
      <alignment vertical="top"/>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top" wrapText="1"/>
      <protection locked="0"/>
    </xf>
    <xf numFmtId="0" fontId="7" fillId="0" borderId="0" xfId="4" quotePrefix="1" applyFont="1" applyAlignme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84" fontId="7" fillId="0" borderId="74" xfId="4" applyNumberFormat="1" applyFont="1" applyBorder="1" applyAlignment="1" applyProtection="1">
      <alignment horizontal="center" vertical="center"/>
      <protection locked="0"/>
    </xf>
    <xf numFmtId="180" fontId="7" fillId="0" borderId="74" xfId="4" applyNumberFormat="1" applyFont="1" applyBorder="1" applyAlignment="1" applyProtection="1">
      <alignment horizontal="center" vertical="center"/>
      <protection locked="0"/>
    </xf>
    <xf numFmtId="184" fontId="7" fillId="0" borderId="9" xfId="4" applyNumberFormat="1" applyFont="1" applyFill="1" applyBorder="1" applyProtection="1">
      <alignment vertical="center"/>
      <protection locked="0"/>
    </xf>
    <xf numFmtId="177" fontId="7" fillId="0" borderId="207" xfId="4" applyNumberFormat="1" applyFont="1" applyFill="1" applyBorder="1" applyProtection="1">
      <alignment vertical="center"/>
      <protection locked="0"/>
    </xf>
    <xf numFmtId="182" fontId="7" fillId="0" borderId="207" xfId="4" applyNumberFormat="1" applyFont="1" applyBorder="1" applyAlignment="1" applyProtection="1">
      <alignment vertical="center" shrinkToFit="1"/>
      <protection locked="0"/>
    </xf>
    <xf numFmtId="0" fontId="12" fillId="0" borderId="0" xfId="4" applyFont="1" applyBorder="1" applyAlignment="1" applyProtection="1">
      <alignment vertical="center" wrapText="1"/>
      <protection locked="0"/>
    </xf>
    <xf numFmtId="180" fontId="7" fillId="0" borderId="2" xfId="4" applyNumberFormat="1" applyFont="1" applyBorder="1" applyAlignment="1" applyProtection="1">
      <alignment horizontal="left" vertical="center"/>
      <protection locked="0"/>
    </xf>
    <xf numFmtId="0" fontId="6" fillId="0" borderId="0" xfId="4" quotePrefix="1" applyFont="1" applyBorder="1" applyAlignment="1" applyProtection="1">
      <alignment horizontal="center" vertical="center"/>
      <protection locked="0"/>
    </xf>
    <xf numFmtId="184" fontId="7" fillId="0" borderId="8" xfId="4" applyNumberFormat="1" applyFont="1" applyBorder="1" applyAlignment="1" applyProtection="1">
      <alignment vertical="center"/>
      <protection locked="0"/>
    </xf>
    <xf numFmtId="184" fontId="7" fillId="0" borderId="12" xfId="4" applyNumberFormat="1" applyFont="1" applyBorder="1" applyAlignment="1" applyProtection="1">
      <alignment vertical="center"/>
      <protection locked="0"/>
    </xf>
    <xf numFmtId="0" fontId="7" fillId="0" borderId="101" xfId="4" applyFont="1" applyBorder="1" applyAlignment="1" applyProtection="1">
      <alignment vertical="center"/>
      <protection locked="0"/>
    </xf>
    <xf numFmtId="0" fontId="7" fillId="9" borderId="127" xfId="4" applyFont="1" applyFill="1" applyBorder="1" applyAlignment="1" applyProtection="1">
      <alignment vertical="center"/>
      <protection locked="0"/>
    </xf>
    <xf numFmtId="178" fontId="7" fillId="9" borderId="127" xfId="4" applyNumberFormat="1" applyFont="1" applyFill="1" applyBorder="1" applyProtection="1">
      <alignment vertical="center"/>
      <protection locked="0"/>
    </xf>
    <xf numFmtId="176" fontId="7" fillId="0" borderId="103" xfId="4" applyNumberFormat="1" applyFont="1" applyBorder="1" applyAlignment="1" applyProtection="1">
      <alignment horizontal="center" vertical="center"/>
      <protection locked="0"/>
    </xf>
    <xf numFmtId="0" fontId="7" fillId="0" borderId="103" xfId="4" applyFont="1" applyBorder="1" applyProtection="1">
      <alignment vertical="center"/>
      <protection locked="0"/>
    </xf>
    <xf numFmtId="178" fontId="7" fillId="0" borderId="0" xfId="4" applyNumberFormat="1" applyFont="1" applyFill="1" applyBorder="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76" fontId="7" fillId="0" borderId="0" xfId="4" applyNumberFormat="1" applyFont="1" applyFill="1" applyBorder="1" applyAlignment="1" applyProtection="1">
      <alignment horizontal="center" vertical="center"/>
      <protection locked="0"/>
    </xf>
    <xf numFmtId="0" fontId="7" fillId="0" borderId="0" xfId="4" applyFont="1" applyFill="1" applyBorder="1" applyAlignment="1" applyProtection="1">
      <alignment vertical="center"/>
      <protection locked="0"/>
    </xf>
    <xf numFmtId="180" fontId="7" fillId="0" borderId="3"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0" fontId="7" fillId="0" borderId="20" xfId="4" applyFont="1" applyFill="1" applyBorder="1" applyAlignment="1" applyProtection="1">
      <alignment vertical="center"/>
      <protection locked="0"/>
    </xf>
    <xf numFmtId="0" fontId="7" fillId="0" borderId="22" xfId="4" applyFont="1" applyFill="1" applyBorder="1" applyAlignment="1" applyProtection="1">
      <alignment vertical="center"/>
      <protection locked="0"/>
    </xf>
    <xf numFmtId="0" fontId="4" fillId="0" borderId="0" xfId="4" applyFont="1" applyProtection="1">
      <alignment vertical="center"/>
    </xf>
    <xf numFmtId="181" fontId="7" fillId="0" borderId="202" xfId="4" applyNumberFormat="1" applyFont="1" applyBorder="1" applyProtection="1">
      <alignment vertical="center"/>
    </xf>
    <xf numFmtId="181" fontId="7" fillId="0" borderId="207" xfId="4" applyNumberFormat="1" applyFont="1" applyBorder="1" applyProtection="1">
      <alignment vertical="center"/>
    </xf>
    <xf numFmtId="180" fontId="7" fillId="0" borderId="0" xfId="4" applyNumberFormat="1" applyFont="1" applyProtection="1">
      <alignment vertical="center"/>
    </xf>
    <xf numFmtId="180" fontId="7" fillId="0" borderId="0" xfId="4" applyNumberFormat="1" applyFont="1" applyFill="1" applyProtection="1">
      <alignment vertical="center"/>
    </xf>
    <xf numFmtId="181" fontId="7" fillId="0" borderId="202" xfId="4" applyNumberFormat="1" applyFont="1" applyBorder="1" applyAlignment="1" applyProtection="1">
      <alignment horizontal="right" vertical="center"/>
    </xf>
    <xf numFmtId="177" fontId="7" fillId="9" borderId="70" xfId="4" applyNumberFormat="1" applyFont="1" applyFill="1" applyBorder="1" applyProtection="1">
      <alignment vertical="center"/>
    </xf>
    <xf numFmtId="0" fontId="7" fillId="0" borderId="70" xfId="4" applyFont="1" applyFill="1" applyBorder="1" applyAlignment="1" applyProtection="1">
      <alignment horizontal="center" vertical="center"/>
    </xf>
    <xf numFmtId="177" fontId="7" fillId="9" borderId="207" xfId="4" applyNumberFormat="1" applyFont="1" applyFill="1" applyBorder="1" applyProtection="1">
      <alignment vertical="center"/>
    </xf>
    <xf numFmtId="180" fontId="7" fillId="0" borderId="108" xfId="4" applyNumberFormat="1" applyFont="1" applyBorder="1" applyProtection="1">
      <alignment vertical="center"/>
    </xf>
    <xf numFmtId="0" fontId="7" fillId="0" borderId="17" xfId="4" applyFont="1" applyBorder="1" applyAlignment="1" applyProtection="1">
      <alignment horizontal="center" vertical="center"/>
    </xf>
    <xf numFmtId="180" fontId="7" fillId="0" borderId="3" xfId="4" applyNumberFormat="1" applyFont="1" applyBorder="1" applyProtection="1">
      <alignment vertical="center"/>
    </xf>
    <xf numFmtId="177" fontId="7" fillId="4" borderId="3" xfId="4" applyNumberFormat="1" applyFont="1" applyFill="1" applyBorder="1" applyProtection="1">
      <alignment vertical="center"/>
    </xf>
    <xf numFmtId="180" fontId="7" fillId="0" borderId="209" xfId="4" applyNumberFormat="1" applyFont="1" applyBorder="1" applyProtection="1">
      <alignment vertical="center"/>
    </xf>
    <xf numFmtId="0" fontId="7" fillId="0" borderId="30" xfId="4" applyFont="1" applyBorder="1" applyAlignment="1" applyProtection="1">
      <alignment horizontal="center" vertical="center"/>
    </xf>
    <xf numFmtId="177" fontId="7" fillId="4" borderId="30" xfId="4" applyNumberFormat="1" applyFont="1" applyFill="1" applyBorder="1" applyProtection="1">
      <alignment vertical="center"/>
    </xf>
    <xf numFmtId="182" fontId="7" fillId="6" borderId="108" xfId="4" applyNumberFormat="1" applyFont="1" applyFill="1" applyBorder="1" applyProtection="1">
      <alignment vertical="center"/>
    </xf>
    <xf numFmtId="38" fontId="7" fillId="6" borderId="70" xfId="1" applyFont="1" applyFill="1" applyBorder="1" applyAlignment="1" applyProtection="1">
      <alignment vertical="center"/>
    </xf>
    <xf numFmtId="38" fontId="7" fillId="6" borderId="202" xfId="1" applyFont="1" applyFill="1" applyBorder="1" applyAlignment="1" applyProtection="1">
      <alignment vertical="center"/>
    </xf>
    <xf numFmtId="181" fontId="7" fillId="6" borderId="202" xfId="4" applyNumberFormat="1" applyFont="1" applyFill="1" applyBorder="1" applyProtection="1">
      <alignment vertical="center"/>
    </xf>
    <xf numFmtId="178" fontId="7" fillId="9" borderId="202" xfId="4" applyNumberFormat="1" applyFont="1" applyFill="1" applyBorder="1" applyProtection="1">
      <alignment vertical="center"/>
    </xf>
    <xf numFmtId="38" fontId="7" fillId="4" borderId="10" xfId="1" applyFont="1" applyFill="1" applyBorder="1" applyAlignment="1" applyProtection="1">
      <alignment vertical="center"/>
    </xf>
    <xf numFmtId="0" fontId="30" fillId="0" borderId="52" xfId="8" applyNumberFormat="1" applyFont="1" applyBorder="1" applyAlignment="1" applyProtection="1">
      <alignment vertical="center"/>
      <protection locked="0"/>
    </xf>
    <xf numFmtId="0" fontId="30" fillId="0" borderId="53" xfId="8" applyNumberFormat="1" applyFont="1" applyBorder="1" applyAlignment="1" applyProtection="1">
      <alignment vertical="center"/>
      <protection locked="0"/>
    </xf>
    <xf numFmtId="0" fontId="30" fillId="0" borderId="54" xfId="8" applyNumberFormat="1" applyFont="1" applyBorder="1" applyAlignment="1" applyProtection="1">
      <alignment vertical="center"/>
      <protection locked="0"/>
    </xf>
    <xf numFmtId="0" fontId="30" fillId="0" borderId="68" xfId="8" applyNumberFormat="1" applyFont="1" applyBorder="1" applyAlignment="1" applyProtection="1">
      <alignment vertical="center"/>
      <protection locked="0"/>
    </xf>
    <xf numFmtId="0" fontId="30" fillId="0" borderId="0" xfId="8" applyNumberFormat="1" applyFont="1" applyAlignment="1" applyProtection="1">
      <alignment vertical="center"/>
      <protection locked="0"/>
    </xf>
    <xf numFmtId="0" fontId="30" fillId="0" borderId="0" xfId="8" applyNumberFormat="1" applyFont="1" applyBorder="1" applyAlignment="1" applyProtection="1">
      <alignment vertical="center"/>
      <protection locked="0"/>
    </xf>
    <xf numFmtId="0" fontId="30" fillId="0" borderId="75" xfId="8" applyNumberFormat="1" applyFont="1" applyBorder="1" applyAlignment="1" applyProtection="1">
      <alignment vertical="center"/>
      <protection locked="0"/>
    </xf>
    <xf numFmtId="0" fontId="30" fillId="0" borderId="76" xfId="8" applyNumberFormat="1" applyFont="1" applyBorder="1" applyAlignment="1" applyProtection="1">
      <alignment vertical="center"/>
      <protection locked="0"/>
    </xf>
    <xf numFmtId="0" fontId="30" fillId="0" borderId="0"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vertical="center"/>
      <protection locked="0"/>
    </xf>
    <xf numFmtId="0" fontId="30" fillId="0" borderId="55" xfId="8" applyNumberFormat="1" applyFont="1" applyBorder="1" applyAlignment="1" applyProtection="1">
      <alignment vertical="center"/>
      <protection locked="0"/>
    </xf>
    <xf numFmtId="177" fontId="30" fillId="0" borderId="0" xfId="8" applyNumberFormat="1" applyFont="1" applyBorder="1" applyAlignment="1" applyProtection="1">
      <alignment vertical="center"/>
      <protection locked="0"/>
    </xf>
    <xf numFmtId="0" fontId="30" fillId="0" borderId="80" xfId="8" applyNumberFormat="1" applyFont="1" applyBorder="1" applyAlignment="1" applyProtection="1">
      <alignment horizontal="center" vertical="center"/>
      <protection locked="0"/>
    </xf>
    <xf numFmtId="181" fontId="30" fillId="0" borderId="0" xfId="8" applyNumberFormat="1" applyFont="1" applyBorder="1" applyAlignment="1" applyProtection="1">
      <alignment vertical="center"/>
      <protection locked="0"/>
    </xf>
    <xf numFmtId="0" fontId="30" fillId="0" borderId="0" xfId="8" applyNumberFormat="1" applyFont="1" applyBorder="1" applyAlignment="1" applyProtection="1">
      <alignment horizontal="center" vertical="center"/>
      <protection locked="0"/>
    </xf>
    <xf numFmtId="0" fontId="30" fillId="0" borderId="0" xfId="8" applyNumberFormat="1" applyFont="1" applyFill="1" applyBorder="1" applyAlignment="1" applyProtection="1">
      <alignment vertical="center"/>
      <protection locked="0"/>
    </xf>
    <xf numFmtId="0" fontId="30" fillId="0" borderId="83"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horizontal="centerContinuous" vertical="center"/>
      <protection locked="0"/>
    </xf>
    <xf numFmtId="0" fontId="30" fillId="0" borderId="56" xfId="8" applyNumberFormat="1" applyFont="1" applyBorder="1" applyAlignment="1" applyProtection="1">
      <alignment horizontal="centerContinuous" vertical="center"/>
      <protection locked="0"/>
    </xf>
    <xf numFmtId="0" fontId="30" fillId="0" borderId="57" xfId="8" applyNumberFormat="1" applyFont="1" applyBorder="1" applyAlignment="1" applyProtection="1">
      <alignment horizontal="centerContinuous" vertical="center"/>
      <protection locked="0"/>
    </xf>
    <xf numFmtId="0" fontId="30" fillId="0" borderId="58" xfId="8" applyNumberFormat="1" applyFont="1" applyBorder="1" applyAlignment="1" applyProtection="1">
      <alignment horizontal="centerContinuous" vertical="center"/>
      <protection locked="0"/>
    </xf>
    <xf numFmtId="0" fontId="30" fillId="0" borderId="55" xfId="8" applyNumberFormat="1" applyFont="1" applyBorder="1" applyAlignment="1" applyProtection="1">
      <alignment horizontal="centerContinuous" vertical="center"/>
      <protection locked="0"/>
    </xf>
    <xf numFmtId="0" fontId="30" fillId="0" borderId="59" xfId="8" applyNumberFormat="1" applyFont="1" applyBorder="1" applyAlignment="1" applyProtection="1">
      <alignment vertical="center"/>
      <protection locked="0"/>
    </xf>
    <xf numFmtId="0" fontId="30" fillId="0" borderId="60" xfId="8" applyNumberFormat="1" applyFont="1" applyBorder="1" applyAlignment="1" applyProtection="1">
      <alignment vertical="center"/>
      <protection locked="0"/>
    </xf>
    <xf numFmtId="0" fontId="30" fillId="0" borderId="83" xfId="8" applyNumberFormat="1" applyFont="1" applyBorder="1" applyAlignment="1" applyProtection="1">
      <alignment vertical="center"/>
      <protection locked="0"/>
    </xf>
    <xf numFmtId="0" fontId="30" fillId="0" borderId="79" xfId="8" applyNumberFormat="1" applyFont="1" applyBorder="1" applyAlignment="1" applyProtection="1">
      <alignment vertical="center"/>
      <protection locked="0"/>
    </xf>
    <xf numFmtId="0" fontId="30" fillId="0" borderId="77" xfId="8" applyNumberFormat="1" applyFont="1" applyBorder="1" applyAlignment="1" applyProtection="1">
      <alignment vertical="center"/>
      <protection locked="0"/>
    </xf>
    <xf numFmtId="2" fontId="30" fillId="0" borderId="0" xfId="8" applyNumberFormat="1" applyFont="1" applyBorder="1" applyAlignment="1" applyProtection="1">
      <alignment horizontal="center" vertical="center"/>
      <protection locked="0"/>
    </xf>
    <xf numFmtId="192" fontId="30" fillId="0" borderId="0" xfId="8" applyNumberFormat="1" applyFont="1" applyBorder="1" applyAlignment="1" applyProtection="1">
      <alignment horizontal="center" vertical="center"/>
      <protection locked="0"/>
    </xf>
    <xf numFmtId="0" fontId="30" fillId="0" borderId="0" xfId="8" applyNumberFormat="1" applyFont="1" applyBorder="1" applyAlignment="1" applyProtection="1">
      <alignment horizontal="right" vertical="center"/>
      <protection locked="0"/>
    </xf>
    <xf numFmtId="0" fontId="30" fillId="0" borderId="69" xfId="8" applyNumberFormat="1" applyFont="1" applyBorder="1" applyAlignment="1" applyProtection="1">
      <alignment vertical="center"/>
      <protection locked="0"/>
    </xf>
    <xf numFmtId="0"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left" vertical="top"/>
      <protection locked="0"/>
    </xf>
    <xf numFmtId="0" fontId="27" fillId="0" borderId="0" xfId="0" applyFont="1" applyBorder="1" applyAlignment="1" applyProtection="1">
      <alignment vertical="center"/>
      <protection locked="0"/>
    </xf>
    <xf numFmtId="0" fontId="27" fillId="0" borderId="0" xfId="0" applyFont="1" applyFill="1" applyBorder="1" applyAlignment="1" applyProtection="1">
      <alignment vertical="center"/>
      <protection locked="0"/>
    </xf>
    <xf numFmtId="0" fontId="27" fillId="0" borderId="69" xfId="0" applyNumberFormat="1" applyFont="1" applyFill="1" applyBorder="1" applyAlignment="1" applyProtection="1">
      <alignment vertical="center"/>
      <protection locked="0"/>
    </xf>
    <xf numFmtId="0" fontId="27" fillId="0" borderId="0" xfId="0" applyNumberFormat="1" applyFont="1" applyFill="1" applyBorder="1" applyAlignment="1" applyProtection="1">
      <alignment horizontal="right" vertical="center"/>
      <protection locked="0"/>
    </xf>
    <xf numFmtId="3" fontId="27" fillId="0" borderId="0" xfId="0" applyNumberFormat="1" applyFont="1" applyFill="1" applyBorder="1" applyAlignment="1" applyProtection="1">
      <alignment vertical="center"/>
      <protection locked="0"/>
    </xf>
    <xf numFmtId="3" fontId="27" fillId="0" borderId="69" xfId="0" applyNumberFormat="1" applyFont="1" applyFill="1" applyBorder="1" applyAlignment="1" applyProtection="1">
      <alignment vertic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0" borderId="0" xfId="0" applyNumberFormat="1" applyFont="1" applyFill="1" applyBorder="1" applyAlignment="1" applyProtection="1">
      <alignment horizontal="center" vertical="center"/>
      <protection locked="0"/>
    </xf>
    <xf numFmtId="0" fontId="30" fillId="0" borderId="81" xfId="8" applyNumberFormat="1" applyFont="1" applyBorder="1" applyAlignment="1" applyProtection="1">
      <alignment vertical="center"/>
      <protection locked="0"/>
    </xf>
    <xf numFmtId="3" fontId="27" fillId="0" borderId="0" xfId="0" applyNumberFormat="1" applyFont="1" applyFill="1" applyBorder="1" applyAlignment="1" applyProtection="1">
      <alignment horizontal="left" vertical="center"/>
      <protection locked="0"/>
    </xf>
    <xf numFmtId="0" fontId="27" fillId="0" borderId="0" xfId="0" applyFont="1" applyFill="1" applyBorder="1" applyAlignment="1" applyProtection="1">
      <alignment wrapText="1"/>
      <protection locked="0"/>
    </xf>
    <xf numFmtId="0" fontId="27" fillId="0" borderId="69" xfId="0" applyFont="1" applyFill="1" applyBorder="1" applyAlignment="1" applyProtection="1">
      <alignment vertical="center"/>
      <protection locked="0"/>
    </xf>
    <xf numFmtId="0" fontId="30" fillId="0" borderId="0" xfId="8" applyNumberFormat="1" applyFont="1" applyAlignment="1" applyProtection="1">
      <protection locked="0"/>
    </xf>
    <xf numFmtId="0" fontId="27" fillId="0" borderId="0" xfId="0" applyFont="1" applyFill="1" applyBorder="1" applyAlignment="1" applyProtection="1">
      <protection locked="0"/>
    </xf>
    <xf numFmtId="0" fontId="33" fillId="0" borderId="0" xfId="0" applyNumberFormat="1" applyFont="1" applyFill="1" applyBorder="1" applyAlignment="1" applyProtection="1">
      <alignment wrapText="1"/>
      <protection locked="0"/>
    </xf>
    <xf numFmtId="0" fontId="30" fillId="0" borderId="24" xfId="8" applyNumberFormat="1" applyFont="1" applyBorder="1" applyAlignment="1" applyProtection="1">
      <alignment vertical="center"/>
      <protection locked="0"/>
    </xf>
    <xf numFmtId="0" fontId="30" fillId="0" borderId="25" xfId="8" applyNumberFormat="1" applyFont="1" applyBorder="1" applyAlignment="1" applyProtection="1">
      <alignment vertical="center"/>
      <protection locked="0"/>
    </xf>
    <xf numFmtId="0" fontId="27" fillId="0" borderId="25" xfId="0" applyNumberFormat="1" applyFont="1" applyFill="1" applyBorder="1" applyAlignment="1" applyProtection="1">
      <alignment vertical="center"/>
      <protection locked="0"/>
    </xf>
    <xf numFmtId="3" fontId="27" fillId="0" borderId="25" xfId="0" applyNumberFormat="1" applyFont="1" applyFill="1" applyBorder="1" applyAlignment="1" applyProtection="1">
      <alignment horizontal="center" vertical="center"/>
      <protection locked="0"/>
    </xf>
    <xf numFmtId="0" fontId="27" fillId="0" borderId="25" xfId="0" applyNumberFormat="1" applyFont="1" applyFill="1" applyBorder="1" applyAlignment="1" applyProtection="1">
      <alignment horizontal="right" vertical="center"/>
      <protection locked="0"/>
    </xf>
    <xf numFmtId="3" fontId="27" fillId="0" borderId="25" xfId="0" applyNumberFormat="1" applyFont="1" applyFill="1" applyBorder="1" applyAlignment="1" applyProtection="1">
      <alignment horizontal="left" vertical="center"/>
      <protection locked="0"/>
    </xf>
    <xf numFmtId="0" fontId="27" fillId="0" borderId="0" xfId="0" applyFont="1" applyAlignment="1" applyProtection="1">
      <alignment vertical="center"/>
      <protection locked="0"/>
    </xf>
    <xf numFmtId="0" fontId="27" fillId="0" borderId="0" xfId="0" applyNumberFormat="1" applyFont="1" applyAlignment="1" applyProtection="1">
      <alignment vertical="center"/>
      <protection locked="0"/>
    </xf>
    <xf numFmtId="0" fontId="27" fillId="0" borderId="2" xfId="0" applyFont="1" applyBorder="1" applyAlignment="1" applyProtection="1">
      <alignment vertical="center"/>
      <protection locked="0"/>
    </xf>
    <xf numFmtId="178" fontId="27" fillId="4" borderId="24" xfId="0" applyNumberFormat="1" applyFont="1" applyFill="1" applyBorder="1" applyAlignment="1" applyProtection="1">
      <alignment vertical="center"/>
      <protection locked="0"/>
    </xf>
    <xf numFmtId="178" fontId="27" fillId="4" borderId="25" xfId="0" applyNumberFormat="1" applyFont="1" applyFill="1" applyBorder="1" applyAlignment="1" applyProtection="1">
      <alignment vertical="center"/>
      <protection locked="0"/>
    </xf>
    <xf numFmtId="178" fontId="27" fillId="4" borderId="10" xfId="0" applyNumberFormat="1" applyFont="1" applyFill="1" applyBorder="1" applyAlignment="1" applyProtection="1">
      <alignment vertical="center"/>
      <protection locked="0"/>
    </xf>
    <xf numFmtId="0" fontId="30" fillId="6" borderId="86" xfId="8" applyNumberFormat="1" applyFont="1" applyFill="1" applyBorder="1" applyAlignment="1" applyProtection="1">
      <alignment horizontal="centerContinuous" vertical="center"/>
    </xf>
    <xf numFmtId="0" fontId="30" fillId="6" borderId="80" xfId="8" applyNumberFormat="1" applyFont="1" applyFill="1" applyBorder="1" applyAlignment="1" applyProtection="1">
      <alignment horizontal="centerContinuous" vertical="center"/>
    </xf>
    <xf numFmtId="0" fontId="30" fillId="6" borderId="85" xfId="8" applyNumberFormat="1" applyFont="1" applyFill="1" applyBorder="1" applyAlignment="1" applyProtection="1">
      <alignment horizontal="centerContinuous" vertical="center"/>
    </xf>
    <xf numFmtId="0" fontId="27" fillId="0" borderId="0" xfId="0" applyFont="1" applyBorder="1" applyAlignment="1" applyProtection="1">
      <alignment vertical="center" justifyLastLine="1"/>
      <protection locked="0"/>
    </xf>
    <xf numFmtId="0" fontId="27" fillId="0" borderId="0" xfId="0" applyFont="1" applyBorder="1" applyAlignment="1" applyProtection="1">
      <alignment vertical="center" wrapText="1"/>
      <protection locked="0"/>
    </xf>
    <xf numFmtId="0" fontId="27" fillId="0" borderId="0" xfId="0" applyFont="1" applyBorder="1" applyAlignment="1" applyProtection="1">
      <alignment horizontal="distributed" vertical="center" wrapText="1"/>
      <protection locked="0"/>
    </xf>
    <xf numFmtId="0" fontId="33" fillId="0" borderId="2" xfId="0" applyFont="1" applyBorder="1" applyAlignment="1" applyProtection="1">
      <alignment vertical="center"/>
      <protection locked="0"/>
    </xf>
    <xf numFmtId="0" fontId="33" fillId="0" borderId="0" xfId="0" applyFont="1" applyBorder="1" applyAlignment="1" applyProtection="1">
      <alignment vertical="center"/>
      <protection locked="0"/>
    </xf>
    <xf numFmtId="0" fontId="27" fillId="0" borderId="0" xfId="0" applyFont="1" applyBorder="1" applyAlignment="1" applyProtection="1">
      <alignment horizontal="right" vertical="center"/>
      <protection locked="0"/>
    </xf>
    <xf numFmtId="0" fontId="27" fillId="0" borderId="178" xfId="0" applyFont="1" applyBorder="1" applyAlignment="1" applyProtection="1">
      <alignment vertical="center"/>
      <protection locked="0"/>
    </xf>
    <xf numFmtId="0" fontId="33" fillId="0" borderId="0" xfId="0" applyFont="1" applyBorder="1" applyAlignment="1" applyProtection="1">
      <alignment vertical="distributed" textRotation="255" justifyLastLine="1"/>
      <protection locked="0"/>
    </xf>
    <xf numFmtId="3" fontId="27" fillId="0" borderId="0" xfId="0" applyNumberFormat="1" applyFont="1" applyBorder="1" applyAlignment="1" applyProtection="1">
      <alignment vertical="center"/>
      <protection locked="0"/>
    </xf>
    <xf numFmtId="0" fontId="27" fillId="0" borderId="0" xfId="0" applyFont="1" applyBorder="1" applyAlignment="1" applyProtection="1">
      <alignment horizontal="center" vertical="top" textRotation="180"/>
      <protection locked="0"/>
    </xf>
    <xf numFmtId="0" fontId="27" fillId="0" borderId="0" xfId="0" applyFont="1" applyFill="1" applyBorder="1" applyAlignment="1" applyProtection="1">
      <alignment horizontal="right" vertical="center"/>
      <protection locked="0"/>
    </xf>
    <xf numFmtId="0" fontId="27" fillId="0" borderId="0" xfId="0" applyFont="1" applyFill="1" applyBorder="1" applyAlignment="1" applyProtection="1">
      <alignment horizontal="center" vertical="center"/>
      <protection locked="0"/>
    </xf>
    <xf numFmtId="187"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center" vertical="center"/>
      <protection locked="0"/>
    </xf>
    <xf numFmtId="188" fontId="27" fillId="0" borderId="0" xfId="0" applyNumberFormat="1" applyFont="1" applyFill="1" applyBorder="1" applyAlignment="1" applyProtection="1">
      <alignment vertical="center"/>
      <protection locked="0"/>
    </xf>
    <xf numFmtId="178" fontId="27" fillId="0" borderId="0" xfId="0" applyNumberFormat="1" applyFont="1" applyFill="1" applyBorder="1" applyAlignment="1" applyProtection="1">
      <alignment vertical="center"/>
      <protection locked="0"/>
    </xf>
    <xf numFmtId="0" fontId="27" fillId="0" borderId="0" xfId="0" applyFont="1" applyAlignment="1" applyProtection="1">
      <alignment vertical="center" wrapText="1"/>
      <protection locked="0"/>
    </xf>
    <xf numFmtId="187" fontId="27" fillId="0" borderId="0" xfId="0" applyNumberFormat="1" applyFont="1" applyBorder="1" applyAlignment="1" applyProtection="1">
      <alignment vertical="center"/>
      <protection locked="0"/>
    </xf>
    <xf numFmtId="178" fontId="27" fillId="0" borderId="0" xfId="0" applyNumberFormat="1" applyFont="1" applyBorder="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vertical="center" wrapText="1"/>
      <protection locked="0"/>
    </xf>
    <xf numFmtId="0" fontId="27" fillId="0" borderId="0" xfId="0" applyFont="1" applyFill="1" applyAlignment="1" applyProtection="1">
      <alignment horizontal="center" vertical="center" wrapText="1"/>
      <protection locked="0"/>
    </xf>
    <xf numFmtId="0" fontId="27" fillId="0" borderId="0" xfId="0" applyFont="1" applyAlignment="1" applyProtection="1">
      <alignment horizontal="center" vertical="center"/>
      <protection locked="0"/>
    </xf>
    <xf numFmtId="178" fontId="27" fillId="0" borderId="0" xfId="0" applyNumberFormat="1" applyFont="1" applyAlignment="1" applyProtection="1">
      <alignment horizontal="center" vertical="center"/>
      <protection locked="0"/>
    </xf>
    <xf numFmtId="178" fontId="27" fillId="0" borderId="0" xfId="0" applyNumberFormat="1" applyFont="1" applyFill="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0" applyFont="1" applyFill="1" applyAlignment="1" applyProtection="1">
      <alignment horizontal="left" vertical="center" wrapText="1"/>
      <protection locked="0"/>
    </xf>
    <xf numFmtId="0" fontId="30" fillId="0" borderId="20" xfId="9" applyFont="1" applyBorder="1" applyAlignment="1" applyProtection="1">
      <alignment vertical="center" justifyLastLine="1"/>
      <protection locked="0"/>
    </xf>
    <xf numFmtId="0" fontId="30" fillId="0" borderId="21" xfId="9" applyFont="1" applyBorder="1" applyAlignment="1" applyProtection="1">
      <alignment vertical="center" justifyLastLine="1"/>
      <protection locked="0"/>
    </xf>
    <xf numFmtId="4" fontId="36" fillId="0" borderId="21" xfId="2" applyNumberFormat="1" applyFont="1" applyBorder="1" applyAlignment="1" applyProtection="1">
      <alignment vertical="center" shrinkToFit="1"/>
      <protection locked="0"/>
    </xf>
    <xf numFmtId="4" fontId="36" fillId="0" borderId="21" xfId="2" applyNumberFormat="1" applyFont="1" applyBorder="1" applyAlignment="1" applyProtection="1">
      <alignment vertical="center"/>
      <protection locked="0"/>
    </xf>
    <xf numFmtId="0" fontId="30" fillId="0" borderId="21" xfId="9" applyFont="1" applyBorder="1" applyAlignment="1" applyProtection="1">
      <alignment vertical="center" shrinkToFit="1"/>
      <protection locked="0"/>
    </xf>
    <xf numFmtId="0" fontId="30" fillId="0" borderId="22" xfId="9" applyFont="1" applyBorder="1" applyAlignment="1" applyProtection="1">
      <alignment vertical="center" shrinkToFit="1"/>
      <protection locked="0"/>
    </xf>
    <xf numFmtId="0" fontId="30" fillId="0" borderId="23" xfId="8" applyNumberFormat="1" applyFont="1" applyBorder="1" applyAlignment="1" applyProtection="1">
      <protection locked="0"/>
    </xf>
    <xf numFmtId="0" fontId="30" fillId="0" borderId="0" xfId="9" applyFont="1" applyBorder="1" applyProtection="1">
      <protection locked="0"/>
    </xf>
    <xf numFmtId="0" fontId="30" fillId="0" borderId="2" xfId="9" applyFont="1" applyBorder="1" applyProtection="1">
      <protection locked="0"/>
    </xf>
    <xf numFmtId="0" fontId="30" fillId="0" borderId="69" xfId="9" applyFont="1" applyBorder="1" applyProtection="1">
      <protection locked="0"/>
    </xf>
    <xf numFmtId="0" fontId="30" fillId="0" borderId="68" xfId="8" applyNumberFormat="1" applyFont="1" applyBorder="1" applyAlignment="1" applyProtection="1">
      <protection locked="0"/>
    </xf>
    <xf numFmtId="0" fontId="30" fillId="0" borderId="68" xfId="9" applyFont="1" applyBorder="1" applyProtection="1">
      <protection locked="0"/>
    </xf>
    <xf numFmtId="0" fontId="30" fillId="0" borderId="0" xfId="9" applyFont="1" applyBorder="1" applyAlignment="1" applyProtection="1">
      <alignment horizontal="right"/>
      <protection locked="0"/>
    </xf>
    <xf numFmtId="0" fontId="30" fillId="0" borderId="0" xfId="9" applyFont="1" applyFill="1" applyBorder="1" applyProtection="1">
      <protection locked="0"/>
    </xf>
    <xf numFmtId="184" fontId="30" fillId="0" borderId="0" xfId="9" applyNumberFormat="1" applyFont="1" applyBorder="1" applyProtection="1">
      <protection locked="0"/>
    </xf>
    <xf numFmtId="184" fontId="30" fillId="0" borderId="2" xfId="9" applyNumberFormat="1" applyFont="1" applyBorder="1" applyProtection="1">
      <protection locked="0"/>
    </xf>
    <xf numFmtId="0" fontId="30" fillId="0" borderId="0" xfId="9" applyFont="1" applyFill="1" applyBorder="1" applyAlignment="1" applyProtection="1">
      <protection locked="0"/>
    </xf>
    <xf numFmtId="0" fontId="30" fillId="0" borderId="0" xfId="9" applyFont="1" applyProtection="1">
      <protection locked="0"/>
    </xf>
    <xf numFmtId="0" fontId="30" fillId="0" borderId="0" xfId="9" applyFont="1" applyAlignment="1" applyProtection="1">
      <alignment horizontal="right"/>
      <protection locked="0"/>
    </xf>
    <xf numFmtId="0" fontId="30" fillId="0" borderId="0" xfId="9" applyFont="1" applyFill="1" applyBorder="1" applyAlignment="1" applyProtection="1">
      <alignment horizontal="center"/>
      <protection locked="0"/>
    </xf>
    <xf numFmtId="0" fontId="30" fillId="0" borderId="0" xfId="9" applyFont="1" applyFill="1" applyAlignment="1" applyProtection="1">
      <alignment horizontal="right"/>
      <protection locked="0"/>
    </xf>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0" fontId="30" fillId="0" borderId="0" xfId="9" applyFont="1" applyBorder="1" applyAlignment="1" applyProtection="1">
      <protection locked="0"/>
    </xf>
    <xf numFmtId="3" fontId="30" fillId="0" borderId="0" xfId="2" applyNumberFormat="1" applyFont="1" applyBorder="1" applyAlignment="1" applyProtection="1">
      <alignment shrinkToFit="1"/>
      <protection locked="0"/>
    </xf>
    <xf numFmtId="0" fontId="30" fillId="0" borderId="71" xfId="9" applyFont="1" applyBorder="1" applyProtection="1">
      <protection locked="0"/>
    </xf>
    <xf numFmtId="0" fontId="30" fillId="0" borderId="73" xfId="9" applyFont="1" applyBorder="1" applyProtection="1">
      <protection locked="0"/>
    </xf>
    <xf numFmtId="0" fontId="30" fillId="0" borderId="2" xfId="9" applyFont="1" applyFill="1" applyBorder="1" applyAlignment="1" applyProtection="1">
      <protection locked="0"/>
    </xf>
    <xf numFmtId="0" fontId="30" fillId="0" borderId="12" xfId="9" applyFont="1" applyBorder="1" applyProtection="1">
      <protection locked="0"/>
    </xf>
    <xf numFmtId="0" fontId="30" fillId="0" borderId="64" xfId="9" applyFont="1" applyBorder="1" applyProtection="1">
      <protection locked="0"/>
    </xf>
    <xf numFmtId="0" fontId="30" fillId="0" borderId="65" xfId="9" applyFont="1" applyBorder="1" applyProtection="1">
      <protection locked="0"/>
    </xf>
    <xf numFmtId="0" fontId="30" fillId="0" borderId="65" xfId="9" applyFont="1" applyFill="1" applyBorder="1" applyAlignment="1" applyProtection="1">
      <protection locked="0"/>
    </xf>
    <xf numFmtId="0" fontId="30" fillId="0" borderId="66" xfId="9" applyFont="1" applyBorder="1" applyProtection="1">
      <protection locked="0"/>
    </xf>
    <xf numFmtId="0" fontId="30" fillId="0" borderId="24" xfId="9" applyFont="1" applyBorder="1" applyProtection="1">
      <protection locked="0"/>
    </xf>
    <xf numFmtId="0" fontId="30" fillId="0" borderId="25" xfId="9" applyFont="1" applyBorder="1" applyProtection="1">
      <protection locked="0"/>
    </xf>
    <xf numFmtId="0" fontId="30" fillId="0" borderId="10" xfId="9" applyFont="1" applyBorder="1" applyProtection="1">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0" fillId="0" borderId="0" xfId="0" applyFont="1" applyAlignment="1" applyProtection="1">
      <alignment vertical="center" shrinkToFit="1"/>
      <protection locked="0"/>
    </xf>
    <xf numFmtId="0" fontId="0" fillId="0" borderId="0" xfId="0" applyFont="1" applyBorder="1" applyAlignment="1" applyProtection="1">
      <alignment vertical="center" shrinkToFit="1"/>
      <protection locked="0"/>
    </xf>
    <xf numFmtId="0" fontId="0"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protection locked="0"/>
    </xf>
    <xf numFmtId="0" fontId="0" fillId="0" borderId="2" xfId="0" applyNumberFormat="1" applyFont="1" applyBorder="1" applyAlignment="1" applyProtection="1">
      <alignment vertical="center"/>
      <protection locked="0"/>
    </xf>
    <xf numFmtId="0" fontId="0" fillId="0" borderId="2" xfId="0" applyNumberFormat="1" applyFont="1" applyFill="1" applyBorder="1" applyAlignment="1" applyProtection="1">
      <alignment vertical="center"/>
      <protection locked="0"/>
    </xf>
    <xf numFmtId="3" fontId="0" fillId="0" borderId="103" xfId="0" applyNumberFormat="1" applyFont="1" applyFill="1" applyBorder="1" applyAlignment="1" applyProtection="1">
      <alignment vertical="center"/>
      <protection locked="0"/>
    </xf>
    <xf numFmtId="3" fontId="6" fillId="0" borderId="0" xfId="4" applyNumberFormat="1" applyFont="1" applyFill="1" applyBorder="1">
      <alignment vertical="center"/>
    </xf>
    <xf numFmtId="178" fontId="6" fillId="0" borderId="2" xfId="4" applyNumberFormat="1" applyFont="1" applyBorder="1" applyAlignment="1" applyProtection="1">
      <alignment horizontal="center" vertical="center"/>
      <protection locked="0"/>
    </xf>
    <xf numFmtId="178" fontId="7" fillId="0" borderId="102"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shrinkToFit="1"/>
      <protection locked="0"/>
    </xf>
    <xf numFmtId="0" fontId="7" fillId="0" borderId="103" xfId="4" applyFont="1" applyBorder="1" applyAlignment="1" applyProtection="1">
      <alignment horizontal="center" vertical="center" shrinkToFit="1"/>
      <protection locked="0"/>
    </xf>
    <xf numFmtId="0" fontId="7" fillId="0" borderId="103" xfId="4" applyFont="1" applyFill="1" applyBorder="1" applyProtection="1">
      <alignment vertical="center"/>
      <protection locked="0"/>
    </xf>
    <xf numFmtId="0" fontId="7" fillId="0" borderId="103" xfId="4" applyFont="1" applyFill="1" applyBorder="1" applyAlignment="1" applyProtection="1">
      <alignment horizontal="center" vertical="center"/>
      <protection locked="0"/>
    </xf>
    <xf numFmtId="178" fontId="7" fillId="0" borderId="103" xfId="4" applyNumberFormat="1" applyFont="1" applyFill="1" applyBorder="1" applyProtection="1">
      <alignment vertical="center"/>
      <protection locked="0"/>
    </xf>
    <xf numFmtId="0" fontId="7" fillId="0" borderId="2" xfId="4" applyFont="1" applyBorder="1" applyProtection="1">
      <alignment vertical="center"/>
      <protection locked="0"/>
    </xf>
    <xf numFmtId="0" fontId="7" fillId="0" borderId="2" xfId="4" applyFont="1" applyBorder="1" applyAlignment="1" applyProtection="1">
      <alignment horizontal="center" vertical="center" shrinkToFit="1"/>
      <protection locked="0"/>
    </xf>
    <xf numFmtId="0" fontId="7" fillId="0" borderId="2" xfId="4" applyFont="1" applyFill="1" applyBorder="1" applyProtection="1">
      <alignment vertical="center"/>
      <protection locked="0"/>
    </xf>
    <xf numFmtId="0" fontId="7" fillId="0" borderId="13" xfId="4" applyFont="1" applyBorder="1" applyAlignment="1" applyProtection="1">
      <alignment horizontal="left" vertical="center" shrinkToFit="1"/>
      <protection locked="0"/>
    </xf>
    <xf numFmtId="0" fontId="7" fillId="0" borderId="13" xfId="4" applyFont="1" applyBorder="1" applyAlignment="1" applyProtection="1">
      <alignment horizontal="center" vertical="center" shrinkToFit="1"/>
      <protection locked="0"/>
    </xf>
    <xf numFmtId="0" fontId="11" fillId="0" borderId="0" xfId="4" applyFont="1" applyProtection="1">
      <alignment vertical="center"/>
      <protection locked="0"/>
    </xf>
    <xf numFmtId="177" fontId="7" fillId="4" borderId="31" xfId="4" applyNumberFormat="1" applyFont="1" applyFill="1" applyBorder="1" applyProtection="1">
      <alignment vertical="center"/>
    </xf>
    <xf numFmtId="178" fontId="6" fillId="0" borderId="2" xfId="4" applyNumberFormat="1" applyFont="1" applyFill="1" applyBorder="1" applyAlignment="1" applyProtection="1">
      <alignment horizontal="center" vertical="center"/>
      <protection locked="0"/>
    </xf>
    <xf numFmtId="178" fontId="7" fillId="0" borderId="102" xfId="4" applyNumberFormat="1" applyFont="1" applyFill="1" applyBorder="1" applyAlignment="1" applyProtection="1">
      <alignment horizontal="center" vertical="center"/>
      <protection locked="0"/>
    </xf>
    <xf numFmtId="178" fontId="7" fillId="0" borderId="3" xfId="4" applyNumberFormat="1" applyFont="1" applyFill="1" applyBorder="1" applyAlignment="1" applyProtection="1">
      <alignment horizontal="center" vertical="center"/>
      <protection locked="0"/>
    </xf>
    <xf numFmtId="0" fontId="11" fillId="0" borderId="202" xfId="4" applyFont="1" applyBorder="1" applyAlignment="1" applyProtection="1">
      <alignment vertical="center" shrinkToFit="1"/>
      <protection locked="0"/>
    </xf>
    <xf numFmtId="0" fontId="11" fillId="0" borderId="14" xfId="4" applyFont="1" applyBorder="1" applyProtection="1">
      <alignment vertical="center"/>
      <protection locked="0"/>
    </xf>
    <xf numFmtId="0" fontId="11" fillId="0" borderId="207" xfId="4" applyFont="1" applyBorder="1" applyProtection="1">
      <alignment vertical="center"/>
      <protection locked="0"/>
    </xf>
    <xf numFmtId="0" fontId="11" fillId="0" borderId="204" xfId="4" applyFont="1" applyBorder="1" applyProtection="1">
      <alignment vertical="center"/>
      <protection locked="0"/>
    </xf>
    <xf numFmtId="0" fontId="11" fillId="0" borderId="3" xfId="4" applyFont="1" applyBorder="1" applyProtection="1">
      <alignment vertical="center"/>
      <protection locked="0"/>
    </xf>
    <xf numFmtId="0" fontId="11" fillId="0" borderId="207" xfId="4" applyFont="1" applyBorder="1" applyAlignment="1" applyProtection="1">
      <alignment vertical="center" shrinkToFit="1"/>
      <protection locked="0"/>
    </xf>
    <xf numFmtId="0" fontId="11" fillId="0" borderId="0" xfId="4" applyFont="1" applyFill="1" applyBorder="1" applyProtection="1">
      <alignment vertical="center"/>
      <protection locked="0"/>
    </xf>
    <xf numFmtId="0" fontId="11" fillId="0" borderId="2" xfId="4" applyFont="1" applyFill="1" applyBorder="1" applyProtection="1">
      <alignment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2" fillId="0" borderId="13" xfId="0" applyFont="1" applyBorder="1" applyProtection="1">
      <protection locked="0"/>
    </xf>
    <xf numFmtId="177" fontId="28" fillId="3" borderId="202" xfId="4" applyNumberFormat="1" applyFont="1" applyFill="1" applyBorder="1" applyProtection="1">
      <alignment vertical="center"/>
    </xf>
    <xf numFmtId="178" fontId="7" fillId="0" borderId="14" xfId="4" applyNumberFormat="1" applyFont="1" applyBorder="1" applyProtection="1">
      <alignment vertical="center"/>
    </xf>
    <xf numFmtId="0" fontId="7" fillId="0" borderId="29" xfId="4" applyFont="1" applyBorder="1" applyAlignment="1" applyProtection="1">
      <alignment horizontal="center" vertical="center"/>
    </xf>
    <xf numFmtId="0" fontId="4" fillId="0" borderId="0" xfId="4" applyFont="1" applyAlignment="1" applyProtection="1">
      <alignment horizontal="center" vertical="center"/>
    </xf>
    <xf numFmtId="0" fontId="7" fillId="0" borderId="204" xfId="4" applyFont="1" applyBorder="1" applyAlignment="1" applyProtection="1">
      <alignment horizontal="center" vertical="center"/>
    </xf>
    <xf numFmtId="184" fontId="28" fillId="0" borderId="14" xfId="4" applyNumberFormat="1" applyFont="1" applyFill="1" applyBorder="1" applyProtection="1">
      <alignment vertical="center"/>
    </xf>
    <xf numFmtId="0" fontId="28" fillId="0" borderId="14" xfId="4" applyFont="1" applyBorder="1" applyAlignment="1" applyProtection="1">
      <alignment horizontal="center" vertical="center"/>
    </xf>
    <xf numFmtId="178" fontId="28" fillId="0" borderId="14" xfId="4" applyNumberFormat="1" applyFont="1" applyBorder="1" applyProtection="1">
      <alignment vertical="center"/>
    </xf>
    <xf numFmtId="180" fontId="7" fillId="0" borderId="14" xfId="4" applyNumberFormat="1" applyFont="1" applyBorder="1" applyProtection="1">
      <alignment vertical="center"/>
    </xf>
    <xf numFmtId="0" fontId="7" fillId="0" borderId="97" xfId="4" applyFont="1" applyBorder="1" applyAlignment="1" applyProtection="1">
      <alignment horizontal="center" vertical="center"/>
    </xf>
    <xf numFmtId="0" fontId="7" fillId="2" borderId="70" xfId="4" applyFont="1" applyFill="1" applyBorder="1" applyAlignment="1" applyProtection="1">
      <alignment horizontal="center" vertical="center"/>
    </xf>
    <xf numFmtId="0" fontId="7" fillId="2" borderId="202" xfId="4" applyFont="1" applyFill="1" applyBorder="1" applyAlignment="1" applyProtection="1">
      <alignment horizontal="center" vertical="center"/>
    </xf>
    <xf numFmtId="0" fontId="7" fillId="3" borderId="127" xfId="4" applyFont="1" applyFill="1" applyBorder="1" applyAlignment="1" applyProtection="1">
      <alignment horizontal="center" vertical="center"/>
    </xf>
    <xf numFmtId="0" fontId="24" fillId="0" borderId="0" xfId="4" applyFont="1" applyAlignment="1" applyProtection="1">
      <alignment horizontal="center" vertical="center"/>
    </xf>
    <xf numFmtId="0" fontId="7" fillId="0" borderId="204" xfId="4" applyFont="1" applyFill="1" applyBorder="1" applyAlignment="1" applyProtection="1">
      <alignment horizontal="center" vertical="center"/>
    </xf>
    <xf numFmtId="0" fontId="7" fillId="0" borderId="114" xfId="4" applyFont="1" applyBorder="1" applyAlignment="1" applyProtection="1">
      <alignment horizontal="center" vertical="center"/>
    </xf>
    <xf numFmtId="0" fontId="7" fillId="0" borderId="99" xfId="4" applyFont="1" applyBorder="1" applyAlignment="1" applyProtection="1">
      <alignment horizontal="center" vertical="center"/>
    </xf>
    <xf numFmtId="0" fontId="7" fillId="0" borderId="205" xfId="4" applyFont="1" applyBorder="1" applyAlignment="1" applyProtection="1">
      <alignment horizontal="center" vertical="center"/>
    </xf>
    <xf numFmtId="0" fontId="30" fillId="0" borderId="0" xfId="9" applyFont="1" applyBorder="1" applyAlignment="1" applyProtection="1">
      <alignment horizontal="center"/>
    </xf>
    <xf numFmtId="0" fontId="30" fillId="0" borderId="0" xfId="9" applyFont="1" applyBorder="1" applyProtection="1"/>
    <xf numFmtId="0" fontId="30" fillId="0" borderId="0" xfId="9" applyFont="1" applyProtection="1"/>
    <xf numFmtId="0" fontId="30" fillId="0" borderId="0" xfId="9" applyFont="1" applyBorder="1" applyAlignment="1" applyProtection="1">
      <alignment horizontal="right"/>
    </xf>
    <xf numFmtId="0" fontId="37" fillId="14" borderId="179" xfId="4" applyFont="1" applyFill="1" applyBorder="1" applyAlignment="1" applyProtection="1">
      <alignment horizontal="center" vertical="center" shrinkToFit="1"/>
      <protection locked="0"/>
    </xf>
    <xf numFmtId="177" fontId="7" fillId="9" borderId="96" xfId="4" applyNumberFormat="1" applyFont="1" applyFill="1" applyBorder="1" applyProtection="1">
      <alignment vertical="center"/>
    </xf>
    <xf numFmtId="0" fontId="4" fillId="0" borderId="0" xfId="4" applyFont="1" applyAlignment="1" applyProtection="1">
      <alignment horizontal="left" vertical="center" wrapText="1"/>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4" fillId="0" borderId="0" xfId="4" applyFont="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81" fontId="7" fillId="0" borderId="242" xfId="4" applyNumberFormat="1" applyFont="1" applyFill="1" applyBorder="1" applyProtection="1">
      <alignment vertical="center"/>
    </xf>
    <xf numFmtId="0" fontId="4" fillId="0" borderId="0" xfId="4" applyFont="1" applyAlignment="1" applyProtection="1">
      <alignment horizontal="center" vertical="center"/>
      <protection locked="0"/>
    </xf>
    <xf numFmtId="178" fontId="7" fillId="0" borderId="242" xfId="4" applyNumberFormat="1" applyFont="1" applyBorder="1" applyAlignment="1" applyProtection="1">
      <alignment horizontal="right" vertical="center"/>
    </xf>
    <xf numFmtId="0" fontId="7" fillId="0" borderId="206"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2" xfId="4" applyFont="1" applyBorder="1" applyAlignment="1" applyProtection="1">
      <alignment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9" borderId="242" xfId="4" applyNumberFormat="1" applyFont="1" applyFill="1" applyBorder="1" applyProtection="1">
      <alignment vertical="center"/>
      <protection locked="0"/>
    </xf>
    <xf numFmtId="177" fontId="7" fillId="9" borderId="207" xfId="4" applyNumberFormat="1" applyFont="1" applyFill="1" applyBorder="1" applyProtection="1">
      <alignment vertical="center"/>
      <protection locked="0"/>
    </xf>
    <xf numFmtId="0" fontId="37" fillId="0" borderId="179" xfId="4" applyFont="1" applyBorder="1" applyProtection="1">
      <alignment vertical="center"/>
      <protection locked="0"/>
    </xf>
    <xf numFmtId="0" fontId="7" fillId="0" borderId="12"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79" xfId="4" applyFont="1" applyBorder="1" applyAlignment="1" applyProtection="1">
      <alignment vertical="center"/>
      <protection locked="0"/>
    </xf>
    <xf numFmtId="0" fontId="7" fillId="0" borderId="12" xfId="4" applyFont="1" applyBorder="1" applyAlignment="1" applyProtection="1">
      <alignment horizontal="center" vertical="center"/>
      <protection locked="0"/>
    </xf>
    <xf numFmtId="0" fontId="7" fillId="0" borderId="202"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37" fillId="0" borderId="206" xfId="4" applyNumberFormat="1" applyFont="1" applyBorder="1" applyAlignment="1" applyProtection="1">
      <alignment horizontal="center" vertical="center"/>
      <protection locked="0"/>
    </xf>
    <xf numFmtId="0" fontId="37" fillId="0" borderId="203" xfId="4" applyFont="1" applyBorder="1" applyProtection="1">
      <alignment vertical="center"/>
      <protection locked="0"/>
    </xf>
    <xf numFmtId="0" fontId="37" fillId="0" borderId="204" xfId="4" applyFont="1" applyBorder="1" applyProtection="1">
      <alignment vertical="center"/>
      <protection locked="0"/>
    </xf>
    <xf numFmtId="177" fontId="37" fillId="3" borderId="202" xfId="4" applyNumberFormat="1" applyFont="1" applyFill="1" applyBorder="1" applyProtection="1">
      <alignment vertical="center"/>
    </xf>
    <xf numFmtId="0" fontId="37" fillId="0" borderId="202" xfId="4" applyFont="1" applyBorder="1" applyAlignment="1" applyProtection="1">
      <alignment horizontal="center" vertical="center"/>
      <protection locked="0"/>
    </xf>
    <xf numFmtId="178" fontId="37" fillId="0" borderId="242" xfId="4" applyNumberFormat="1" applyFont="1" applyFill="1" applyBorder="1" applyProtection="1">
      <alignment vertical="center"/>
    </xf>
    <xf numFmtId="0" fontId="37" fillId="0" borderId="202" xfId="4" applyFont="1" applyBorder="1" applyAlignment="1" applyProtection="1">
      <alignment horizontal="center" vertical="center"/>
    </xf>
    <xf numFmtId="177" fontId="37" fillId="4" borderId="202" xfId="4" applyNumberFormat="1" applyFont="1" applyFill="1" applyBorder="1" applyProtection="1">
      <alignment vertical="center"/>
    </xf>
    <xf numFmtId="0" fontId="37" fillId="0" borderId="0" xfId="4" applyFont="1" applyProtection="1">
      <alignment vertical="center"/>
      <protection locked="0"/>
    </xf>
    <xf numFmtId="0" fontId="37" fillId="0" borderId="8" xfId="4" applyFont="1" applyBorder="1" applyProtection="1">
      <alignment vertical="center"/>
      <protection locked="0"/>
    </xf>
    <xf numFmtId="0" fontId="37" fillId="0" borderId="12" xfId="4" applyFont="1" applyBorder="1" applyAlignment="1" applyProtection="1">
      <alignment horizontal="center" vertical="center"/>
      <protection locked="0"/>
    </xf>
    <xf numFmtId="0" fontId="37" fillId="0" borderId="207" xfId="4" applyFont="1" applyBorder="1" applyAlignment="1" applyProtection="1">
      <alignment horizontal="center" vertical="center"/>
    </xf>
    <xf numFmtId="178" fontId="37" fillId="0" borderId="202" xfId="4" applyNumberFormat="1" applyFont="1" applyFill="1" applyBorder="1" applyProtection="1">
      <alignment vertical="center"/>
    </xf>
    <xf numFmtId="178" fontId="37" fillId="0" borderId="202" xfId="4" applyNumberFormat="1" applyFont="1" applyBorder="1" applyProtection="1">
      <alignment vertical="center"/>
    </xf>
    <xf numFmtId="0" fontId="27" fillId="0" borderId="0" xfId="0" applyFont="1" applyFill="1" applyAlignment="1">
      <alignment horizontal="center"/>
    </xf>
    <xf numFmtId="0" fontId="27" fillId="0" borderId="0" xfId="0" applyFont="1" applyFill="1" applyAlignment="1">
      <alignment horizontal="left"/>
    </xf>
    <xf numFmtId="0" fontId="27" fillId="0" borderId="0" xfId="0" applyFont="1" applyAlignment="1">
      <alignment horizontal="left"/>
    </xf>
    <xf numFmtId="38" fontId="27" fillId="0" borderId="0" xfId="1" applyFont="1"/>
    <xf numFmtId="0" fontId="27" fillId="0" borderId="107" xfId="0" applyFont="1" applyFill="1" applyBorder="1" applyAlignment="1">
      <alignment horizontal="center" vertical="center"/>
    </xf>
    <xf numFmtId="0" fontId="27" fillId="0" borderId="110" xfId="0" applyFont="1" applyFill="1" applyBorder="1" applyAlignment="1">
      <alignment horizontal="center" vertical="center"/>
    </xf>
    <xf numFmtId="0" fontId="27" fillId="0" borderId="112" xfId="0" applyFont="1" applyBorder="1" applyAlignment="1">
      <alignment horizontal="center" vertical="center"/>
    </xf>
    <xf numFmtId="38" fontId="27" fillId="0" borderId="111" xfId="1" applyFont="1" applyBorder="1" applyAlignment="1">
      <alignment horizontal="center" vertical="center"/>
    </xf>
    <xf numFmtId="38" fontId="27" fillId="0" borderId="113" xfId="1" applyFont="1" applyBorder="1" applyAlignment="1">
      <alignment horizontal="center" vertical="center"/>
    </xf>
    <xf numFmtId="0" fontId="27" fillId="0" borderId="0" xfId="0" applyFont="1" applyAlignment="1">
      <alignment horizontal="center" vertical="top"/>
    </xf>
    <xf numFmtId="0" fontId="27" fillId="0" borderId="107" xfId="0" applyFont="1" applyFill="1" applyBorder="1" applyAlignment="1">
      <alignment horizontal="center"/>
    </xf>
    <xf numFmtId="0" fontId="27" fillId="0" borderId="110" xfId="0" applyFont="1" applyFill="1" applyBorder="1" applyAlignment="1">
      <alignment horizontal="left"/>
    </xf>
    <xf numFmtId="0" fontId="27" fillId="0" borderId="104" xfId="0" applyFont="1" applyBorder="1" applyAlignment="1">
      <alignment horizontal="left"/>
    </xf>
    <xf numFmtId="38" fontId="27" fillId="0" borderId="0" xfId="1" applyFont="1" applyAlignment="1">
      <alignment horizontal="center"/>
    </xf>
    <xf numFmtId="38" fontId="27" fillId="0" borderId="105" xfId="1" applyFont="1" applyBorder="1"/>
    <xf numFmtId="0" fontId="27" fillId="0" borderId="108" xfId="0" applyFont="1" applyFill="1" applyBorder="1" applyAlignment="1">
      <alignment horizontal="center"/>
    </xf>
    <xf numFmtId="0" fontId="27" fillId="0" borderId="114" xfId="0" applyFont="1" applyFill="1" applyBorder="1" applyAlignment="1">
      <alignment horizontal="left"/>
    </xf>
    <xf numFmtId="0" fontId="27" fillId="0" borderId="81" xfId="0" applyFont="1" applyBorder="1" applyAlignment="1">
      <alignment horizontal="left"/>
    </xf>
    <xf numFmtId="38" fontId="27" fillId="0" borderId="69" xfId="1" applyFont="1" applyBorder="1"/>
    <xf numFmtId="0" fontId="27" fillId="0" borderId="102" xfId="0" applyFont="1" applyFill="1" applyBorder="1" applyAlignment="1">
      <alignment horizontal="center"/>
    </xf>
    <xf numFmtId="0" fontId="27" fillId="0" borderId="100" xfId="0" applyFont="1" applyFill="1" applyBorder="1" applyAlignment="1">
      <alignment horizontal="left"/>
    </xf>
    <xf numFmtId="0" fontId="27" fillId="0" borderId="68" xfId="0" applyFont="1" applyBorder="1" applyAlignment="1">
      <alignment horizontal="left"/>
    </xf>
    <xf numFmtId="0" fontId="27" fillId="0" borderId="208" xfId="0" applyFont="1" applyFill="1" applyBorder="1" applyAlignment="1">
      <alignment horizontal="left"/>
    </xf>
    <xf numFmtId="0" fontId="27" fillId="7" borderId="0" xfId="0" applyFont="1" applyFill="1" applyBorder="1"/>
    <xf numFmtId="38" fontId="27" fillId="0" borderId="0" xfId="1" applyFont="1" applyBorder="1" applyAlignment="1">
      <alignment horizontal="center"/>
    </xf>
    <xf numFmtId="0" fontId="27" fillId="0" borderId="8" xfId="0" applyFont="1" applyFill="1" applyBorder="1" applyAlignment="1">
      <alignment horizontal="left"/>
    </xf>
    <xf numFmtId="0" fontId="27" fillId="0" borderId="106" xfId="0" applyFont="1" applyBorder="1" applyAlignment="1">
      <alignment horizontal="left"/>
    </xf>
    <xf numFmtId="38" fontId="27" fillId="0" borderId="236" xfId="1" applyFont="1" applyBorder="1"/>
    <xf numFmtId="0" fontId="27" fillId="0" borderId="117" xfId="0" applyFont="1" applyFill="1" applyBorder="1" applyAlignment="1">
      <alignment horizontal="left"/>
    </xf>
    <xf numFmtId="0" fontId="27" fillId="0" borderId="120" xfId="0" applyFont="1" applyFill="1" applyBorder="1" applyAlignment="1">
      <alignment horizontal="left"/>
    </xf>
    <xf numFmtId="0" fontId="27" fillId="0" borderId="116" xfId="0" applyFont="1" applyFill="1" applyBorder="1" applyAlignment="1">
      <alignment horizontal="left"/>
    </xf>
    <xf numFmtId="0" fontId="27" fillId="0" borderId="118" xfId="0" applyFont="1" applyFill="1" applyBorder="1" applyAlignment="1">
      <alignment horizontal="left"/>
    </xf>
    <xf numFmtId="0" fontId="27" fillId="0" borderId="115" xfId="0" applyFont="1" applyFill="1" applyBorder="1" applyAlignment="1">
      <alignment horizontal="left"/>
    </xf>
    <xf numFmtId="0" fontId="27" fillId="0" borderId="207" xfId="0" applyFont="1" applyFill="1" applyBorder="1" applyAlignment="1">
      <alignment horizontal="center"/>
    </xf>
    <xf numFmtId="0" fontId="27" fillId="0" borderId="222" xfId="0" applyFont="1" applyFill="1" applyBorder="1" applyAlignment="1">
      <alignment horizontal="left"/>
    </xf>
    <xf numFmtId="0" fontId="27" fillId="0" borderId="68" xfId="0" applyFont="1" applyFill="1" applyBorder="1" applyAlignment="1">
      <alignment horizontal="left"/>
    </xf>
    <xf numFmtId="0" fontId="27" fillId="0" borderId="17" xfId="0" applyFont="1" applyFill="1" applyBorder="1" applyAlignment="1">
      <alignment horizontal="center"/>
    </xf>
    <xf numFmtId="0" fontId="27" fillId="0" borderId="15" xfId="0" applyFont="1" applyFill="1" applyBorder="1" applyAlignment="1">
      <alignment horizontal="left"/>
    </xf>
    <xf numFmtId="38" fontId="27" fillId="0" borderId="0" xfId="1" applyFont="1" applyFill="1" applyAlignment="1">
      <alignment horizontal="center"/>
    </xf>
    <xf numFmtId="0" fontId="27" fillId="0" borderId="3" xfId="0" applyFont="1" applyFill="1" applyBorder="1" applyAlignment="1">
      <alignment horizontal="center"/>
    </xf>
    <xf numFmtId="0" fontId="27" fillId="0" borderId="2" xfId="0" applyFont="1" applyBorder="1"/>
    <xf numFmtId="0" fontId="27" fillId="0" borderId="0" xfId="0" applyFont="1" applyFill="1" applyBorder="1" applyAlignment="1">
      <alignment horizontal="center"/>
    </xf>
    <xf numFmtId="0" fontId="27" fillId="0" borderId="0" xfId="0" applyFont="1" applyFill="1" applyBorder="1" applyAlignment="1">
      <alignment horizontal="left"/>
    </xf>
    <xf numFmtId="0" fontId="27" fillId="0" borderId="0" xfId="0" applyFont="1" applyBorder="1" applyAlignment="1">
      <alignment horizontal="left"/>
    </xf>
    <xf numFmtId="38" fontId="27" fillId="0" borderId="0" xfId="1" applyFont="1" applyBorder="1"/>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177" fontId="7" fillId="0" borderId="3" xfId="4" applyNumberFormat="1" applyFont="1" applyBorder="1" applyAlignment="1" applyProtection="1">
      <alignment horizontal="center" vertical="center"/>
      <protection locked="0"/>
    </xf>
    <xf numFmtId="38" fontId="26" fillId="0" borderId="0" xfId="4" applyNumberFormat="1" applyFont="1" applyAlignment="1">
      <alignment vertical="center" shrinkToFit="1"/>
    </xf>
    <xf numFmtId="0" fontId="38" fillId="0" borderId="0" xfId="4" applyFont="1" applyAlignment="1">
      <alignment vertical="center" shrinkToFit="1"/>
    </xf>
    <xf numFmtId="0" fontId="24" fillId="0" borderId="0" xfId="4" applyFont="1" applyAlignment="1">
      <alignment vertical="center" shrinkToFit="1"/>
    </xf>
    <xf numFmtId="0" fontId="24" fillId="0" borderId="0" xfId="4" applyFont="1" applyAlignment="1" applyProtection="1">
      <alignment vertical="center" shrinkToFit="1"/>
    </xf>
    <xf numFmtId="176" fontId="7" fillId="0" borderId="114" xfId="4" applyNumberFormat="1" applyFont="1" applyBorder="1" applyAlignment="1" applyProtection="1">
      <alignment horizontal="center" vertical="center" shrinkToFit="1"/>
      <protection locked="0"/>
    </xf>
    <xf numFmtId="176" fontId="7" fillId="0" borderId="206" xfId="4" applyNumberFormat="1" applyFont="1" applyBorder="1" applyAlignment="1" applyProtection="1">
      <alignment horizontal="center" vertical="center"/>
      <protection locked="0"/>
    </xf>
    <xf numFmtId="176" fontId="37" fillId="0" borderId="203" xfId="4" applyNumberFormat="1" applyFont="1" applyBorder="1" applyAlignment="1" applyProtection="1">
      <alignment horizontal="center" vertical="center"/>
      <protection locked="0"/>
    </xf>
    <xf numFmtId="0" fontId="37" fillId="0" borderId="242" xfId="4" applyFont="1" applyBorder="1" applyAlignment="1" applyProtection="1">
      <alignment horizontal="center" vertical="center"/>
    </xf>
    <xf numFmtId="177" fontId="37" fillId="4" borderId="242" xfId="4" applyNumberFormat="1" applyFont="1" applyFill="1" applyBorder="1" applyProtection="1">
      <alignment vertical="center"/>
    </xf>
    <xf numFmtId="0" fontId="37" fillId="0" borderId="179" xfId="4" applyFont="1" applyFill="1" applyBorder="1" applyProtection="1">
      <alignment vertical="center"/>
      <protection locked="0"/>
    </xf>
    <xf numFmtId="178" fontId="28" fillId="0" borderId="242" xfId="4" applyNumberFormat="1" applyFont="1" applyFill="1" applyBorder="1" applyProtection="1">
      <alignment vertical="center"/>
    </xf>
    <xf numFmtId="177" fontId="37" fillId="3" borderId="242" xfId="4" applyNumberFormat="1" applyFont="1" applyFill="1" applyBorder="1" applyProtection="1">
      <alignment vertical="center"/>
      <protection locked="0"/>
    </xf>
    <xf numFmtId="0" fontId="37" fillId="0" borderId="242" xfId="4" applyFont="1" applyBorder="1" applyAlignment="1" applyProtection="1">
      <alignment horizontal="center" vertical="center"/>
      <protection locked="0"/>
    </xf>
    <xf numFmtId="0" fontId="37" fillId="0" borderId="114" xfId="4" applyFont="1" applyBorder="1" applyAlignment="1" applyProtection="1">
      <alignment vertical="center"/>
      <protection locked="0"/>
    </xf>
    <xf numFmtId="177" fontId="37" fillId="9" borderId="242" xfId="4" applyNumberFormat="1" applyFont="1" applyFill="1" applyBorder="1" applyProtection="1">
      <alignment vertical="center"/>
    </xf>
    <xf numFmtId="0" fontId="40" fillId="0" borderId="0" xfId="4" quotePrefix="1" applyFont="1" applyAlignment="1" applyProtection="1">
      <alignment horizontal="center" vertical="center"/>
      <protection locked="0"/>
    </xf>
    <xf numFmtId="0" fontId="37" fillId="0" borderId="203" xfId="4" applyFont="1" applyBorder="1" applyAlignment="1" applyProtection="1">
      <alignment horizontal="center" vertical="center"/>
      <protection locked="0"/>
    </xf>
    <xf numFmtId="0" fontId="37" fillId="0" borderId="204" xfId="4" applyFont="1" applyBorder="1" applyAlignment="1" applyProtection="1">
      <alignment vertical="center" shrinkToFit="1"/>
      <protection locked="0"/>
    </xf>
    <xf numFmtId="177" fontId="37" fillId="4" borderId="207" xfId="4" applyNumberFormat="1" applyFont="1" applyFill="1" applyBorder="1" applyProtection="1">
      <alignment vertical="center"/>
    </xf>
    <xf numFmtId="178" fontId="37" fillId="0" borderId="242" xfId="4" applyNumberFormat="1" applyFont="1" applyBorder="1" applyProtection="1">
      <alignment vertical="center"/>
    </xf>
    <xf numFmtId="176" fontId="7" fillId="0" borderId="0" xfId="4" applyNumberFormat="1" applyFont="1" applyBorder="1" applyAlignment="1" applyProtection="1">
      <alignment horizontal="center" vertical="center" shrinkToFit="1"/>
      <protection locked="0"/>
    </xf>
    <xf numFmtId="0" fontId="37" fillId="0" borderId="4" xfId="4" applyFont="1" applyBorder="1" applyProtection="1">
      <alignment vertical="center"/>
      <protection locked="0"/>
    </xf>
    <xf numFmtId="0" fontId="37" fillId="0" borderId="13" xfId="4" applyFont="1" applyBorder="1" applyProtection="1">
      <alignment vertical="center"/>
      <protection locked="0"/>
    </xf>
    <xf numFmtId="0" fontId="37" fillId="0" borderId="12" xfId="4" applyFont="1" applyBorder="1" applyProtection="1">
      <alignment vertical="center"/>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176" fontId="7" fillId="0" borderId="114" xfId="4" applyNumberFormat="1" applyFont="1" applyBorder="1" applyAlignment="1" applyProtection="1">
      <alignment horizontal="center" vertical="center" shrinkToFit="1"/>
      <protection locked="0"/>
    </xf>
    <xf numFmtId="0" fontId="2" fillId="0" borderId="13" xfId="0" applyFont="1" applyBorder="1" applyProtection="1">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12" xfId="4" applyFont="1" applyBorder="1" applyAlignment="1" applyProtection="1">
      <alignment horizontal="left" vertical="center"/>
      <protection locked="0"/>
    </xf>
    <xf numFmtId="0" fontId="7" fillId="0" borderId="12" xfId="4" applyFont="1" applyBorder="1" applyAlignment="1" applyProtection="1">
      <alignment horizontal="center" vertical="center" shrinkToFit="1"/>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2" xfId="4" applyFont="1" applyBorder="1" applyAlignment="1" applyProtection="1">
      <alignment horizontal="left" vertical="center" shrinkToFit="1"/>
      <protection locked="0"/>
    </xf>
    <xf numFmtId="0" fontId="7" fillId="0" borderId="202" xfId="4" applyFont="1" applyBorder="1" applyAlignment="1" applyProtection="1">
      <alignment horizontal="left" vertical="center"/>
      <protection locked="0"/>
    </xf>
    <xf numFmtId="0" fontId="7" fillId="0" borderId="207"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178" fontId="37" fillId="0" borderId="207" xfId="4" applyNumberFormat="1" applyFont="1" applyFill="1" applyBorder="1" applyProtection="1">
      <alignment vertical="center"/>
    </xf>
    <xf numFmtId="178" fontId="37" fillId="0" borderId="3" xfId="4" applyNumberFormat="1" applyFont="1" applyFill="1" applyBorder="1" applyProtection="1">
      <alignment vertical="center"/>
    </xf>
    <xf numFmtId="178" fontId="37" fillId="0" borderId="70" xfId="4" applyNumberFormat="1" applyFont="1" applyFill="1" applyBorder="1" applyProtection="1">
      <alignment vertical="center"/>
    </xf>
    <xf numFmtId="178" fontId="37" fillId="0" borderId="102" xfId="4" applyNumberFormat="1" applyFont="1" applyFill="1" applyBorder="1" applyProtection="1">
      <alignment vertical="center"/>
    </xf>
    <xf numFmtId="178" fontId="37" fillId="0" borderId="207" xfId="4" applyNumberFormat="1" applyFont="1" applyBorder="1" applyProtection="1">
      <alignment vertical="center"/>
    </xf>
    <xf numFmtId="180" fontId="37" fillId="0" borderId="202" xfId="4" applyNumberFormat="1" applyFont="1" applyBorder="1" applyProtection="1">
      <alignment vertical="center"/>
    </xf>
    <xf numFmtId="180" fontId="37" fillId="0" borderId="207" xfId="4" applyNumberFormat="1" applyFont="1" applyBorder="1" applyProtection="1">
      <alignment vertical="center"/>
    </xf>
    <xf numFmtId="180" fontId="37" fillId="0" borderId="202" xfId="4" applyNumberFormat="1" applyFont="1" applyFill="1" applyBorder="1" applyProtection="1">
      <alignment vertical="center"/>
    </xf>
    <xf numFmtId="180" fontId="37" fillId="0" borderId="70" xfId="4" applyNumberFormat="1" applyFont="1" applyFill="1" applyBorder="1" applyProtection="1">
      <alignment vertical="center"/>
    </xf>
    <xf numFmtId="180" fontId="37" fillId="0" borderId="70" xfId="4" applyNumberFormat="1" applyFont="1" applyBorder="1" applyProtection="1">
      <alignment vertical="center"/>
    </xf>
    <xf numFmtId="180" fontId="37" fillId="0" borderId="102" xfId="4" applyNumberFormat="1" applyFont="1" applyBorder="1" applyProtection="1">
      <alignment vertical="center"/>
    </xf>
    <xf numFmtId="0" fontId="20" fillId="0" borderId="114" xfId="0" applyFont="1" applyFill="1" applyBorder="1" applyAlignment="1">
      <alignment horizontal="left"/>
    </xf>
    <xf numFmtId="0" fontId="20" fillId="0" borderId="120" xfId="0" applyFont="1" applyFill="1" applyBorder="1" applyAlignment="1">
      <alignment horizontal="left"/>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protection locked="0"/>
    </xf>
    <xf numFmtId="0" fontId="0" fillId="0" borderId="0" xfId="0" applyFont="1" applyAlignment="1">
      <alignment horizontal="left" shrinkToFit="1"/>
    </xf>
    <xf numFmtId="0" fontId="0" fillId="0" borderId="0" xfId="0" applyFont="1" applyAlignment="1">
      <alignment shrinkToFit="1"/>
    </xf>
    <xf numFmtId="0" fontId="20" fillId="0" borderId="208" xfId="0" applyFont="1" applyFill="1" applyBorder="1" applyAlignment="1">
      <alignment horizontal="left"/>
    </xf>
    <xf numFmtId="0" fontId="20" fillId="0" borderId="115" xfId="0" applyFont="1" applyFill="1" applyBorder="1" applyAlignment="1">
      <alignment horizontal="left"/>
    </xf>
    <xf numFmtId="0" fontId="20" fillId="0" borderId="108" xfId="0" applyFont="1" applyFill="1" applyBorder="1" applyAlignment="1">
      <alignment horizontal="center"/>
    </xf>
    <xf numFmtId="0" fontId="20" fillId="0" borderId="8" xfId="0" applyFont="1" applyFill="1" applyBorder="1" applyAlignment="1">
      <alignment horizontal="left"/>
    </xf>
    <xf numFmtId="0" fontId="20" fillId="0" borderId="3" xfId="0" applyFont="1" applyFill="1" applyBorder="1" applyAlignment="1">
      <alignment horizontal="center"/>
    </xf>
    <xf numFmtId="0" fontId="20" fillId="0" borderId="118" xfId="0" applyFont="1" applyFill="1" applyBorder="1" applyAlignment="1">
      <alignment horizontal="left"/>
    </xf>
    <xf numFmtId="0" fontId="0" fillId="0" borderId="2" xfId="0" applyFont="1" applyBorder="1"/>
    <xf numFmtId="0" fontId="0" fillId="0" borderId="0" xfId="0" applyFont="1" applyBorder="1"/>
    <xf numFmtId="0" fontId="0" fillId="0" borderId="0" xfId="0" applyFont="1" applyAlignment="1">
      <alignment horizontal="right"/>
    </xf>
    <xf numFmtId="0" fontId="0" fillId="0" borderId="207" xfId="0" applyFont="1" applyBorder="1" applyAlignment="1">
      <alignment horizontal="center"/>
    </xf>
    <xf numFmtId="0" fontId="0" fillId="0" borderId="207" xfId="0" applyFont="1" applyBorder="1" applyAlignment="1">
      <alignment horizontal="center" wrapText="1" shrinkToFit="1"/>
    </xf>
    <xf numFmtId="0" fontId="0" fillId="0" borderId="108" xfId="0" applyFont="1" applyBorder="1" applyAlignment="1">
      <alignment horizontal="center"/>
    </xf>
    <xf numFmtId="0" fontId="0" fillId="0" borderId="206" xfId="0" applyFont="1" applyBorder="1" applyAlignment="1">
      <alignment horizontal="center" shrinkToFit="1"/>
    </xf>
    <xf numFmtId="0" fontId="0" fillId="0" borderId="207" xfId="0" applyFont="1" applyBorder="1" applyAlignment="1">
      <alignment shrinkToFit="1"/>
    </xf>
    <xf numFmtId="0" fontId="0" fillId="0" borderId="179" xfId="0" applyFont="1" applyBorder="1" applyAlignment="1">
      <alignment shrinkToFit="1"/>
    </xf>
    <xf numFmtId="0" fontId="0" fillId="0" borderId="114" xfId="0" applyFont="1" applyBorder="1" applyAlignment="1">
      <alignment shrinkToFit="1"/>
    </xf>
    <xf numFmtId="0" fontId="0" fillId="0" borderId="108" xfId="0" applyFont="1" applyBorder="1" applyAlignment="1">
      <alignment shrinkToFit="1"/>
    </xf>
    <xf numFmtId="0" fontId="0" fillId="0" borderId="13" xfId="0" applyFont="1" applyBorder="1" applyAlignment="1">
      <alignment shrinkToFit="1"/>
    </xf>
    <xf numFmtId="0" fontId="0" fillId="0" borderId="3" xfId="0" applyFont="1" applyBorder="1" applyAlignment="1">
      <alignment horizontal="center"/>
    </xf>
    <xf numFmtId="0" fontId="0" fillId="0" borderId="3" xfId="0" applyFont="1" applyBorder="1" applyAlignment="1">
      <alignment horizontal="right"/>
    </xf>
    <xf numFmtId="0" fontId="0" fillId="0" borderId="8" xfId="0" applyFont="1" applyBorder="1" applyAlignment="1">
      <alignment horizontal="right"/>
    </xf>
    <xf numFmtId="0" fontId="0" fillId="0" borderId="12" xfId="0" applyFont="1" applyBorder="1" applyAlignment="1"/>
    <xf numFmtId="0" fontId="0" fillId="5" borderId="135" xfId="0" applyFont="1" applyFill="1" applyBorder="1"/>
    <xf numFmtId="38" fontId="0" fillId="5" borderId="136" xfId="1" applyFont="1" applyFill="1" applyBorder="1"/>
    <xf numFmtId="38" fontId="0" fillId="5" borderId="137" xfId="1" applyFont="1" applyFill="1" applyBorder="1"/>
    <xf numFmtId="38" fontId="0" fillId="5" borderId="138" xfId="1" applyFont="1" applyFill="1" applyBorder="1"/>
    <xf numFmtId="38" fontId="0" fillId="5" borderId="139" xfId="1" applyFont="1" applyFill="1" applyBorder="1"/>
    <xf numFmtId="38" fontId="0" fillId="4" borderId="179" xfId="1" applyFont="1" applyFill="1" applyBorder="1"/>
    <xf numFmtId="0" fontId="0" fillId="5" borderId="140" xfId="0" applyFont="1" applyFill="1" applyBorder="1"/>
    <xf numFmtId="38" fontId="0" fillId="5" borderId="141" xfId="1" applyFont="1" applyFill="1" applyBorder="1"/>
    <xf numFmtId="38" fontId="0" fillId="5" borderId="142" xfId="1" applyFont="1" applyFill="1" applyBorder="1"/>
    <xf numFmtId="38" fontId="0" fillId="5" borderId="143" xfId="1" applyFont="1" applyFill="1" applyBorder="1"/>
    <xf numFmtId="38" fontId="0" fillId="5" borderId="144" xfId="1" applyFont="1" applyFill="1" applyBorder="1"/>
    <xf numFmtId="38" fontId="0" fillId="4" borderId="13" xfId="1" applyFont="1" applyFill="1" applyBorder="1"/>
    <xf numFmtId="0" fontId="0" fillId="0" borderId="8" xfId="0" applyFont="1" applyBorder="1"/>
    <xf numFmtId="38" fontId="0" fillId="0" borderId="8" xfId="1" applyFont="1" applyBorder="1"/>
    <xf numFmtId="38" fontId="0" fillId="0" borderId="8" xfId="1" applyFont="1" applyBorder="1" applyAlignment="1"/>
    <xf numFmtId="38" fontId="0" fillId="0" borderId="134" xfId="1" applyFont="1" applyBorder="1" applyAlignment="1"/>
    <xf numFmtId="38" fontId="0" fillId="4" borderId="32" xfId="1" applyFont="1" applyFill="1" applyBorder="1" applyAlignment="1">
      <alignment horizontal="right"/>
    </xf>
    <xf numFmtId="0" fontId="0" fillId="0" borderId="28" xfId="0" applyFont="1" applyBorder="1" applyAlignment="1">
      <alignment horizontal="right"/>
    </xf>
    <xf numFmtId="0" fontId="7" fillId="0" borderId="0" xfId="4" applyFont="1" applyAlignment="1">
      <alignment vertical="center" shrinkToFit="1"/>
    </xf>
    <xf numFmtId="176" fontId="7" fillId="0" borderId="206" xfId="4" applyNumberFormat="1" applyFont="1" applyBorder="1" applyAlignment="1">
      <alignment horizontal="center" vertical="center"/>
    </xf>
    <xf numFmtId="0" fontId="7" fillId="0" borderId="179" xfId="4" applyFont="1" applyBorder="1">
      <alignment vertical="center"/>
    </xf>
    <xf numFmtId="176" fontId="7" fillId="0" borderId="8" xfId="4" applyNumberFormat="1" applyFont="1" applyBorder="1" applyAlignment="1">
      <alignment horizontal="center" vertical="center"/>
    </xf>
    <xf numFmtId="0" fontId="7" fillId="0" borderId="12" xfId="4" applyFont="1" applyBorder="1">
      <alignment vertical="center"/>
    </xf>
    <xf numFmtId="0" fontId="7" fillId="0" borderId="0" xfId="6" applyFont="1">
      <alignment vertical="center"/>
    </xf>
    <xf numFmtId="0" fontId="11" fillId="0" borderId="179" xfId="4" applyFont="1" applyBorder="1" applyAlignment="1" applyProtection="1">
      <alignment horizontal="center" vertical="center" shrinkToFit="1"/>
      <protection locked="0"/>
    </xf>
    <xf numFmtId="0" fontId="11" fillId="0" borderId="207" xfId="4" applyFont="1" applyBorder="1" applyAlignment="1" applyProtection="1">
      <alignment horizontal="center" vertical="center" shrinkToFit="1"/>
      <protection locked="0"/>
    </xf>
    <xf numFmtId="0" fontId="11" fillId="0" borderId="204" xfId="4" applyFont="1" applyBorder="1" applyAlignment="1" applyProtection="1">
      <alignment horizontal="center" vertical="center" shrinkToFit="1"/>
      <protection locked="0"/>
    </xf>
    <xf numFmtId="0" fontId="0" fillId="0" borderId="178" xfId="0" applyFont="1" applyFill="1" applyBorder="1"/>
    <xf numFmtId="0" fontId="27" fillId="7" borderId="178" xfId="0" applyFont="1" applyFill="1" applyBorder="1"/>
    <xf numFmtId="0" fontId="0" fillId="0" borderId="13" xfId="0" applyFont="1" applyFill="1" applyBorder="1"/>
    <xf numFmtId="0" fontId="27" fillId="7" borderId="81" xfId="0" applyFont="1" applyFill="1" applyBorder="1"/>
    <xf numFmtId="0" fontId="27" fillId="7" borderId="106" xfId="0" applyFont="1" applyFill="1" applyBorder="1"/>
    <xf numFmtId="38" fontId="27" fillId="0" borderId="2" xfId="1" applyFont="1" applyBorder="1" applyAlignment="1">
      <alignment horizontal="center"/>
    </xf>
    <xf numFmtId="38" fontId="27" fillId="0" borderId="178" xfId="1" applyFont="1" applyBorder="1"/>
    <xf numFmtId="0" fontId="7" fillId="0" borderId="12" xfId="4"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97" fontId="4" fillId="0" borderId="241" xfId="0" applyNumberFormat="1" applyFont="1" applyFill="1" applyBorder="1" applyAlignment="1" applyProtection="1">
      <alignment vertical="center"/>
    </xf>
    <xf numFmtId="0" fontId="0" fillId="0" borderId="108" xfId="0" applyFont="1" applyFill="1" applyBorder="1" applyAlignment="1">
      <alignment horizontal="center"/>
    </xf>
    <xf numFmtId="0" fontId="0" fillId="0" borderId="114" xfId="0" applyFont="1" applyFill="1" applyBorder="1" applyAlignment="1">
      <alignment horizontal="left"/>
    </xf>
    <xf numFmtId="0" fontId="20" fillId="0" borderId="15" xfId="0" applyFont="1" applyFill="1" applyBorder="1" applyAlignment="1">
      <alignment horizontal="left"/>
    </xf>
    <xf numFmtId="0" fontId="0" fillId="0" borderId="120" xfId="0" applyFont="1" applyFill="1" applyBorder="1" applyAlignment="1">
      <alignment horizontal="left"/>
    </xf>
    <xf numFmtId="0" fontId="0" fillId="0" borderId="208" xfId="0" applyFont="1" applyFill="1" applyBorder="1" applyAlignment="1">
      <alignment horizontal="left"/>
    </xf>
    <xf numFmtId="0" fontId="0" fillId="0" borderId="116" xfId="0" applyFont="1" applyFill="1" applyBorder="1" applyAlignment="1">
      <alignment horizontal="left"/>
    </xf>
    <xf numFmtId="0" fontId="0" fillId="0" borderId="8" xfId="0" applyFont="1" applyFill="1" applyBorder="1" applyAlignment="1">
      <alignment horizontal="left"/>
    </xf>
    <xf numFmtId="0" fontId="0" fillId="0" borderId="118" xfId="0" applyFont="1" applyFill="1" applyBorder="1" applyAlignment="1">
      <alignment horizontal="left"/>
    </xf>
    <xf numFmtId="0" fontId="0" fillId="0" borderId="222" xfId="0" applyFont="1" applyFill="1" applyBorder="1" applyAlignment="1">
      <alignment horizontal="left"/>
    </xf>
    <xf numFmtId="0" fontId="2" fillId="0" borderId="81" xfId="0" applyFont="1" applyBorder="1" applyAlignment="1">
      <alignment horizontal="left"/>
    </xf>
    <xf numFmtId="38" fontId="2" fillId="0" borderId="69" xfId="1" applyFont="1" applyBorder="1"/>
    <xf numFmtId="0" fontId="2" fillId="7" borderId="0" xfId="0" applyFont="1" applyFill="1"/>
    <xf numFmtId="0" fontId="41" fillId="0" borderId="0" xfId="4" applyFont="1" applyBorder="1" applyAlignment="1">
      <alignment horizontal="left" vertical="top"/>
    </xf>
    <xf numFmtId="0" fontId="38" fillId="0" borderId="0" xfId="4" applyFont="1" applyBorder="1">
      <alignment vertical="center"/>
    </xf>
    <xf numFmtId="176" fontId="37" fillId="0" borderId="224" xfId="4" applyNumberFormat="1" applyFont="1" applyBorder="1" applyAlignment="1" applyProtection="1">
      <alignment horizontal="center" vertical="center"/>
      <protection locked="0"/>
    </xf>
    <xf numFmtId="0" fontId="37" fillId="0" borderId="225" xfId="4" applyFont="1" applyBorder="1" applyAlignment="1" applyProtection="1">
      <alignment vertical="center"/>
      <protection locked="0"/>
    </xf>
    <xf numFmtId="0" fontId="37" fillId="0" borderId="226" xfId="4" applyFont="1" applyBorder="1" applyProtection="1">
      <alignment vertical="center"/>
      <protection locked="0"/>
    </xf>
    <xf numFmtId="0" fontId="37" fillId="0" borderId="227" xfId="4" applyFont="1" applyBorder="1" applyProtection="1">
      <alignment vertical="center"/>
      <protection locked="0"/>
    </xf>
    <xf numFmtId="0" fontId="37" fillId="0" borderId="228" xfId="4" applyFont="1" applyBorder="1" applyAlignment="1" applyProtection="1">
      <alignment horizontal="center" vertical="center"/>
    </xf>
    <xf numFmtId="181" fontId="37" fillId="0" borderId="228" xfId="4" applyNumberFormat="1" applyFont="1" applyFill="1" applyBorder="1" applyProtection="1">
      <alignment vertical="center"/>
    </xf>
    <xf numFmtId="177" fontId="37" fillId="4" borderId="229" xfId="4" applyNumberFormat="1" applyFont="1" applyFill="1" applyBorder="1" applyProtection="1">
      <alignment vertical="center"/>
    </xf>
    <xf numFmtId="0" fontId="37" fillId="0" borderId="230" xfId="4" applyFont="1" applyBorder="1" applyAlignment="1" applyProtection="1">
      <alignment vertical="center"/>
      <protection locked="0"/>
    </xf>
    <xf numFmtId="0" fontId="37" fillId="0" borderId="231" xfId="4" applyFont="1" applyBorder="1" applyAlignment="1" applyProtection="1">
      <alignment horizontal="center" vertical="center"/>
      <protection locked="0"/>
    </xf>
    <xf numFmtId="0" fontId="37" fillId="0" borderId="232" xfId="4" applyFont="1" applyBorder="1" applyProtection="1">
      <alignment vertical="center"/>
      <protection locked="0"/>
    </xf>
    <xf numFmtId="0" fontId="37" fillId="0" borderId="233" xfId="4" applyFont="1" applyBorder="1" applyProtection="1">
      <alignment vertical="center"/>
      <protection locked="0"/>
    </xf>
    <xf numFmtId="0" fontId="37" fillId="0" borderId="234" xfId="4" applyFont="1" applyBorder="1" applyAlignment="1" applyProtection="1">
      <alignment horizontal="center" vertical="center"/>
    </xf>
    <xf numFmtId="181" fontId="37" fillId="0" borderId="207" xfId="4" applyNumberFormat="1" applyFont="1" applyFill="1" applyBorder="1" applyProtection="1">
      <alignment vertical="center"/>
    </xf>
    <xf numFmtId="177" fontId="37" fillId="4" borderId="235" xfId="4" applyNumberFormat="1" applyFont="1" applyFill="1" applyBorder="1" applyProtection="1">
      <alignment vertical="center"/>
    </xf>
    <xf numFmtId="0" fontId="7" fillId="0" borderId="0" xfId="4" applyFont="1" applyFill="1" applyBorder="1" applyAlignment="1" applyProtection="1">
      <alignment horizontal="center" vertical="center"/>
      <protection locked="0"/>
    </xf>
    <xf numFmtId="38" fontId="7" fillId="0" borderId="0" xfId="4" applyNumberFormat="1" applyFont="1" applyFill="1" applyBorder="1" applyProtection="1">
      <alignment vertical="center"/>
    </xf>
    <xf numFmtId="0" fontId="7" fillId="0" borderId="0" xfId="4" applyFont="1" applyProtection="1">
      <alignment vertical="center"/>
    </xf>
    <xf numFmtId="0" fontId="7" fillId="0" borderId="111" xfId="4" applyFont="1" applyFill="1" applyBorder="1" applyAlignment="1" applyProtection="1">
      <alignment horizontal="center" vertical="center"/>
    </xf>
    <xf numFmtId="177" fontId="7" fillId="0" borderId="111" xfId="4" applyNumberFormat="1" applyFont="1" applyFill="1" applyBorder="1" applyProtection="1">
      <alignment vertical="center"/>
    </xf>
    <xf numFmtId="0" fontId="28" fillId="0" borderId="29" xfId="4" applyFont="1" applyBorder="1" applyAlignment="1" applyProtection="1">
      <alignment horizontal="center" vertical="center"/>
    </xf>
    <xf numFmtId="184" fontId="28" fillId="3" borderId="202" xfId="4" applyNumberFormat="1" applyFont="1" applyFill="1" applyBorder="1" applyProtection="1">
      <alignment vertical="center"/>
    </xf>
    <xf numFmtId="178" fontId="28" fillId="0" borderId="202" xfId="4" applyNumberFormat="1" applyFont="1" applyFill="1" applyBorder="1" applyProtection="1">
      <alignment vertical="center"/>
    </xf>
    <xf numFmtId="184" fontId="28" fillId="4" borderId="202" xfId="4" applyNumberFormat="1" applyFont="1" applyFill="1" applyBorder="1" applyProtection="1">
      <alignment vertical="center"/>
    </xf>
    <xf numFmtId="176" fontId="28" fillId="0" borderId="203" xfId="4" applyNumberFormat="1" applyFont="1" applyBorder="1" applyAlignment="1" applyProtection="1">
      <alignment horizontal="center" vertical="center"/>
      <protection locked="0"/>
    </xf>
    <xf numFmtId="184" fontId="28" fillId="4" borderId="207" xfId="4" applyNumberFormat="1" applyFont="1" applyFill="1" applyBorder="1" applyProtection="1">
      <alignment vertical="center"/>
    </xf>
    <xf numFmtId="178" fontId="28" fillId="0" borderId="202" xfId="4" applyNumberFormat="1" applyFont="1" applyBorder="1" applyProtection="1">
      <alignment vertical="center"/>
    </xf>
    <xf numFmtId="184" fontId="28" fillId="4" borderId="11" xfId="4" applyNumberFormat="1" applyFont="1" applyFill="1" applyBorder="1" applyProtection="1">
      <alignment vertical="center"/>
    </xf>
    <xf numFmtId="184" fontId="24" fillId="0" borderId="0" xfId="4" applyNumberFormat="1" applyFont="1" applyProtection="1">
      <alignment vertical="center"/>
    </xf>
    <xf numFmtId="178" fontId="24" fillId="0" borderId="0" xfId="4" applyNumberFormat="1" applyFont="1" applyProtection="1">
      <alignment vertical="center"/>
    </xf>
    <xf numFmtId="184" fontId="29" fillId="0" borderId="0" xfId="4" applyNumberFormat="1" applyFont="1" applyAlignment="1" applyProtection="1">
      <alignment horizontal="left" vertical="center"/>
    </xf>
    <xf numFmtId="0" fontId="26" fillId="0" borderId="0" xfId="4" applyFont="1" applyAlignment="1" applyProtection="1">
      <alignment horizontal="center" vertical="center"/>
      <protection locked="0"/>
    </xf>
    <xf numFmtId="184" fontId="24" fillId="3" borderId="127" xfId="4" applyNumberFormat="1" applyFont="1" applyFill="1" applyBorder="1" applyProtection="1">
      <alignment vertical="center"/>
      <protection locked="0"/>
    </xf>
    <xf numFmtId="178" fontId="28" fillId="0" borderId="202" xfId="4" applyNumberFormat="1" applyFont="1" applyBorder="1" applyAlignment="1" applyProtection="1">
      <alignment horizontal="right" vertical="center"/>
    </xf>
    <xf numFmtId="184" fontId="29" fillId="0" borderId="0" xfId="4" applyNumberFormat="1" applyFont="1" applyAlignment="1" applyProtection="1">
      <alignment horizontal="left" vertical="center"/>
      <protection locked="0"/>
    </xf>
    <xf numFmtId="0" fontId="24" fillId="0" borderId="0" xfId="4" quotePrefix="1" applyFont="1" applyFill="1" applyAlignment="1" applyProtection="1">
      <alignment horizontal="center" vertical="center"/>
      <protection locked="0"/>
    </xf>
    <xf numFmtId="184" fontId="26" fillId="0" borderId="0" xfId="4" applyNumberFormat="1" applyFont="1" applyFill="1" applyProtection="1">
      <alignment vertical="center"/>
      <protection locked="0"/>
    </xf>
    <xf numFmtId="178" fontId="26" fillId="0" borderId="0" xfId="4" applyNumberFormat="1" applyFont="1" applyFill="1" applyProtection="1">
      <alignment vertical="center"/>
      <protection locked="0"/>
    </xf>
    <xf numFmtId="0" fontId="28" fillId="0" borderId="114" xfId="4" applyFont="1" applyBorder="1" applyProtection="1">
      <alignment vertical="center"/>
      <protection locked="0"/>
    </xf>
    <xf numFmtId="184" fontId="24" fillId="0" borderId="0" xfId="4" applyNumberFormat="1" applyFont="1" applyProtection="1">
      <alignment vertical="center"/>
      <protection locked="0"/>
    </xf>
    <xf numFmtId="184" fontId="28" fillId="0" borderId="3" xfId="4" applyNumberFormat="1" applyFont="1" applyBorder="1" applyAlignment="1" applyProtection="1">
      <alignment horizontal="center" vertical="center"/>
      <protection locked="0"/>
    </xf>
    <xf numFmtId="178" fontId="28" fillId="0" borderId="14" xfId="4" applyNumberFormat="1" applyFont="1" applyFill="1" applyBorder="1" applyProtection="1">
      <alignment vertical="center"/>
    </xf>
    <xf numFmtId="0" fontId="24" fillId="0" borderId="0" xfId="4" applyFont="1" applyAlignment="1" applyProtection="1">
      <alignment vertical="center" wrapText="1"/>
      <protection locked="0"/>
    </xf>
    <xf numFmtId="184" fontId="24" fillId="0" borderId="0" xfId="4" applyNumberFormat="1" applyFont="1" applyAlignment="1" applyProtection="1">
      <alignment horizontal="left" vertical="center" wrapText="1"/>
      <protection locked="0"/>
    </xf>
    <xf numFmtId="0" fontId="24" fillId="0" borderId="0" xfId="4" applyFont="1" applyAlignment="1" applyProtection="1">
      <alignment horizontal="left" vertical="center" wrapText="1"/>
      <protection locked="0"/>
    </xf>
    <xf numFmtId="178" fontId="24" fillId="0" borderId="0" xfId="4" applyNumberFormat="1" applyFont="1" applyAlignment="1" applyProtection="1">
      <alignment horizontal="left" vertical="center" wrapText="1"/>
      <protection locked="0"/>
    </xf>
    <xf numFmtId="0" fontId="24" fillId="0" borderId="0" xfId="4" applyFont="1" applyBorder="1" applyAlignment="1" applyProtection="1">
      <alignment vertical="top" wrapText="1"/>
      <protection locked="0"/>
    </xf>
    <xf numFmtId="184" fontId="28" fillId="0" borderId="14" xfId="4" applyNumberFormat="1" applyFont="1" applyFill="1" applyBorder="1" applyProtection="1">
      <alignment vertical="center"/>
      <protection locked="0"/>
    </xf>
    <xf numFmtId="0" fontId="28" fillId="0" borderId="14" xfId="4" applyFont="1" applyBorder="1" applyAlignment="1" applyProtection="1">
      <alignment horizontal="center" vertical="center"/>
      <protection locked="0"/>
    </xf>
    <xf numFmtId="178" fontId="28" fillId="0" borderId="14" xfId="4" applyNumberFormat="1" applyFont="1" applyBorder="1" applyProtection="1">
      <alignment vertical="center"/>
      <protection locked="0"/>
    </xf>
    <xf numFmtId="184" fontId="28" fillId="0" borderId="142" xfId="4" applyNumberFormat="1" applyFont="1" applyBorder="1" applyAlignment="1" applyProtection="1">
      <alignment horizontal="center" vertical="center" shrinkToFit="1"/>
      <protection locked="0"/>
    </xf>
    <xf numFmtId="184" fontId="28" fillId="3" borderId="132" xfId="4" applyNumberFormat="1" applyFont="1" applyFill="1" applyBorder="1" applyProtection="1">
      <alignment vertical="center"/>
      <protection locked="0"/>
    </xf>
    <xf numFmtId="0" fontId="28" fillId="0" borderId="204" xfId="4" applyFont="1" applyBorder="1" applyAlignment="1" applyProtection="1">
      <alignment horizontal="center" vertical="center"/>
    </xf>
    <xf numFmtId="184" fontId="28" fillId="3" borderId="185" xfId="4" applyNumberFormat="1" applyFont="1" applyFill="1" applyBorder="1" applyProtection="1">
      <alignment vertical="center"/>
      <protection locked="0"/>
    </xf>
    <xf numFmtId="0" fontId="28" fillId="0" borderId="205" xfId="4" applyFont="1" applyBorder="1" applyAlignment="1" applyProtection="1">
      <alignment vertical="center" shrinkToFit="1"/>
      <protection locked="0"/>
    </xf>
    <xf numFmtId="0" fontId="28" fillId="0" borderId="8" xfId="4" applyFont="1" applyBorder="1" applyAlignment="1" applyProtection="1">
      <alignment horizontal="right" vertical="center"/>
      <protection locked="0"/>
    </xf>
    <xf numFmtId="0" fontId="28" fillId="0" borderId="12" xfId="4" applyFont="1" applyBorder="1" applyAlignment="1" applyProtection="1">
      <alignment horizontal="left" vertical="center" shrinkToFit="1"/>
      <protection locked="0"/>
    </xf>
    <xf numFmtId="184" fontId="28" fillId="3" borderId="238" xfId="4" applyNumberFormat="1" applyFont="1" applyFill="1" applyBorder="1" applyProtection="1">
      <alignment vertical="center"/>
      <protection locked="0"/>
    </xf>
    <xf numFmtId="184" fontId="28" fillId="0" borderId="187" xfId="4" applyNumberFormat="1" applyFont="1" applyFill="1" applyBorder="1" applyProtection="1">
      <alignment vertical="center"/>
      <protection locked="0"/>
    </xf>
    <xf numFmtId="184" fontId="28" fillId="0" borderId="108" xfId="4" applyNumberFormat="1" applyFont="1" applyBorder="1" applyAlignment="1" applyProtection="1">
      <alignment horizontal="center" vertical="center" shrinkToFit="1"/>
      <protection locked="0"/>
    </xf>
    <xf numFmtId="0" fontId="28" fillId="0" borderId="179" xfId="4" applyFont="1" applyFill="1" applyBorder="1" applyProtection="1">
      <alignment vertical="center"/>
      <protection locked="0"/>
    </xf>
    <xf numFmtId="0" fontId="28" fillId="0" borderId="203" xfId="4" applyFont="1" applyFill="1" applyBorder="1" applyProtection="1">
      <alignment vertical="center"/>
      <protection locked="0"/>
    </xf>
    <xf numFmtId="0" fontId="28" fillId="0" borderId="204" xfId="4" applyFont="1" applyFill="1" applyBorder="1" applyAlignment="1" applyProtection="1">
      <alignment vertical="center" shrinkToFit="1"/>
      <protection locked="0"/>
    </xf>
    <xf numFmtId="0" fontId="28" fillId="0" borderId="12" xfId="4" applyFont="1" applyFill="1" applyBorder="1" applyAlignment="1" applyProtection="1">
      <alignment horizontal="center" vertical="center"/>
      <protection locked="0"/>
    </xf>
    <xf numFmtId="0" fontId="28" fillId="0" borderId="12" xfId="4" applyFont="1" applyFill="1" applyBorder="1" applyAlignment="1" applyProtection="1">
      <alignment horizontal="left" vertical="center"/>
      <protection locked="0"/>
    </xf>
    <xf numFmtId="0" fontId="28" fillId="0" borderId="12" xfId="4" applyFont="1" applyBorder="1" applyAlignment="1" applyProtection="1">
      <alignment horizontal="left" vertical="center"/>
      <protection locked="0"/>
    </xf>
    <xf numFmtId="184" fontId="28" fillId="3" borderId="131" xfId="4" applyNumberFormat="1" applyFont="1" applyFill="1" applyBorder="1" applyProtection="1">
      <alignment vertical="center"/>
      <protection locked="0"/>
    </xf>
    <xf numFmtId="178" fontId="28" fillId="0" borderId="0" xfId="4" applyNumberFormat="1" applyFont="1" applyFill="1" applyBorder="1" applyProtection="1">
      <alignment vertical="center"/>
      <protection locked="0"/>
    </xf>
    <xf numFmtId="177" fontId="37" fillId="3" borderId="242" xfId="4" applyNumberFormat="1" applyFont="1" applyFill="1" applyBorder="1" applyProtection="1">
      <alignment vertical="center"/>
    </xf>
    <xf numFmtId="178" fontId="37" fillId="0" borderId="7" xfId="4" applyNumberFormat="1" applyFont="1" applyBorder="1" applyProtection="1">
      <alignment vertical="center"/>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206" xfId="4"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30" fillId="0" borderId="0" xfId="4" applyFont="1" applyBorder="1" applyAlignment="1">
      <alignment horizontal="right"/>
    </xf>
    <xf numFmtId="0" fontId="30" fillId="0" borderId="0" xfId="4" applyFont="1" applyBorder="1" applyAlignment="1">
      <alignment horizontal="center"/>
    </xf>
    <xf numFmtId="176" fontId="7" fillId="0" borderId="206"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0" borderId="0" xfId="4" applyNumberFormat="1" applyFont="1" applyFill="1" applyBorder="1" applyProtection="1">
      <alignment vertical="center"/>
    </xf>
    <xf numFmtId="182" fontId="11" fillId="0" borderId="0" xfId="4" applyNumberFormat="1" applyFont="1" applyFill="1" applyBorder="1" applyAlignment="1" applyProtection="1">
      <alignment vertical="center" shrinkToFit="1"/>
      <protection locked="0"/>
    </xf>
    <xf numFmtId="177" fontId="7" fillId="0" borderId="188" xfId="4" applyNumberFormat="1" applyFont="1" applyFill="1" applyBorder="1" applyProtection="1">
      <alignment vertical="center"/>
      <protection locked="0"/>
    </xf>
    <xf numFmtId="177" fontId="7" fillId="0" borderId="25" xfId="4" applyNumberFormat="1" applyFont="1" applyFill="1" applyBorder="1" applyProtection="1">
      <alignment vertical="center"/>
      <protection locked="0"/>
    </xf>
    <xf numFmtId="177" fontId="7" fillId="9" borderId="108" xfId="4" applyNumberFormat="1" applyFont="1" applyFill="1" applyBorder="1" applyProtection="1">
      <alignment vertical="center"/>
      <protection locked="0"/>
    </xf>
    <xf numFmtId="0" fontId="7" fillId="0" borderId="205" xfId="4" applyFont="1" applyFill="1" applyBorder="1" applyAlignment="1" applyProtection="1">
      <alignment horizontal="center" vertical="center"/>
    </xf>
    <xf numFmtId="181" fontId="7" fillId="0" borderId="247" xfId="4" applyNumberFormat="1" applyFont="1" applyFill="1" applyBorder="1" applyProtection="1">
      <alignment vertical="center"/>
    </xf>
    <xf numFmtId="181" fontId="7" fillId="0" borderId="248" xfId="4" applyNumberFormat="1" applyFont="1" applyFill="1" applyBorder="1" applyProtection="1">
      <alignment vertical="center"/>
    </xf>
    <xf numFmtId="181" fontId="7" fillId="0" borderId="249" xfId="4" applyNumberFormat="1" applyFont="1" applyFill="1" applyBorder="1" applyProtection="1">
      <alignment vertical="center"/>
    </xf>
    <xf numFmtId="0" fontId="28" fillId="0" borderId="242" xfId="4" applyFont="1" applyBorder="1" applyAlignment="1" applyProtection="1">
      <alignment horizontal="center" vertical="center" shrinkToFit="1"/>
      <protection locked="0"/>
    </xf>
    <xf numFmtId="177" fontId="28" fillId="3" borderId="242" xfId="4" applyNumberFormat="1" applyFont="1" applyFill="1" applyBorder="1" applyProtection="1">
      <alignment vertical="center"/>
    </xf>
    <xf numFmtId="180" fontId="28" fillId="0" borderId="242" xfId="4" applyNumberFormat="1" applyFont="1" applyBorder="1" applyProtection="1">
      <alignment vertical="center"/>
    </xf>
    <xf numFmtId="180" fontId="37" fillId="0" borderId="7" xfId="4" applyNumberFormat="1" applyFont="1" applyBorder="1" applyProtection="1">
      <alignment vertical="center"/>
    </xf>
    <xf numFmtId="0" fontId="24" fillId="0" borderId="0" xfId="11" applyFont="1" applyAlignment="1">
      <alignment horizontal="left" vertical="top" wrapText="1"/>
    </xf>
    <xf numFmtId="0" fontId="22" fillId="0" borderId="0" xfId="11" applyFont="1" applyAlignment="1">
      <alignment horizontal="center" vertical="center"/>
    </xf>
    <xf numFmtId="0" fontId="4" fillId="0" borderId="0" xfId="11" applyFont="1" applyAlignment="1">
      <alignment horizontal="left" vertical="top" wrapText="1"/>
    </xf>
    <xf numFmtId="0" fontId="24" fillId="2" borderId="121" xfId="4" applyFont="1" applyFill="1" applyBorder="1" applyAlignment="1" applyProtection="1">
      <alignment horizontal="center" vertical="center" shrinkToFit="1"/>
      <protection locked="0"/>
    </xf>
    <xf numFmtId="0" fontId="24" fillId="2" borderId="122" xfId="4" applyFont="1" applyFill="1" applyBorder="1" applyAlignment="1" applyProtection="1">
      <alignment horizontal="center" vertical="center" shrinkToFit="1"/>
      <protection locked="0"/>
    </xf>
    <xf numFmtId="0" fontId="24" fillId="12" borderId="123" xfId="4" applyFont="1" applyFill="1" applyBorder="1" applyAlignment="1" applyProtection="1">
      <alignment horizontal="center" vertical="center" shrinkToFit="1"/>
      <protection locked="0"/>
    </xf>
    <xf numFmtId="0" fontId="24" fillId="12" borderId="124" xfId="4" applyFont="1" applyFill="1" applyBorder="1" applyAlignment="1" applyProtection="1">
      <alignment horizontal="center" vertical="center" shrinkToFit="1"/>
      <protection locked="0"/>
    </xf>
    <xf numFmtId="0" fontId="24" fillId="12" borderId="125" xfId="4" applyFont="1" applyFill="1" applyBorder="1" applyAlignment="1" applyProtection="1">
      <alignment horizontal="center" vertical="center" shrinkToFit="1"/>
      <protection locked="0"/>
    </xf>
    <xf numFmtId="0" fontId="24" fillId="12" borderId="126" xfId="4" applyFont="1" applyFill="1" applyBorder="1" applyAlignment="1" applyProtection="1">
      <alignment horizontal="center" vertical="center" shrinkToFit="1"/>
      <protection locked="0"/>
    </xf>
    <xf numFmtId="0" fontId="24" fillId="2" borderId="5" xfId="4" applyFont="1" applyFill="1" applyBorder="1" applyAlignment="1" applyProtection="1">
      <alignment horizontal="center" vertical="center" shrinkToFit="1"/>
      <protection locked="0"/>
    </xf>
    <xf numFmtId="0" fontId="24" fillId="2" borderId="6" xfId="4" applyFont="1" applyFill="1" applyBorder="1" applyAlignment="1" applyProtection="1">
      <alignment horizontal="center" vertical="center" shrinkToFit="1"/>
      <protection locked="0"/>
    </xf>
    <xf numFmtId="0" fontId="24" fillId="5" borderId="103" xfId="4" applyFont="1" applyFill="1" applyBorder="1" applyAlignment="1" applyProtection="1">
      <alignment horizontal="center" vertical="center" shrinkToFit="1"/>
      <protection locked="0"/>
    </xf>
    <xf numFmtId="0" fontId="24" fillId="5" borderId="4" xfId="4" applyFont="1" applyFill="1" applyBorder="1" applyAlignment="1" applyProtection="1">
      <alignment horizontal="center" vertical="center" shrinkToFit="1"/>
      <protection locked="0"/>
    </xf>
    <xf numFmtId="0" fontId="24" fillId="5" borderId="2" xfId="4" applyFont="1" applyFill="1" applyBorder="1" applyAlignment="1" applyProtection="1">
      <alignment horizontal="center" vertical="center" shrinkToFit="1"/>
      <protection locked="0"/>
    </xf>
    <xf numFmtId="0" fontId="24" fillId="5" borderId="12" xfId="4" applyFont="1" applyFill="1" applyBorder="1" applyAlignment="1" applyProtection="1">
      <alignment horizontal="center" vertical="center" shrinkToFit="1"/>
      <protection locked="0"/>
    </xf>
    <xf numFmtId="0" fontId="24" fillId="5" borderId="26" xfId="4" applyFont="1" applyFill="1" applyBorder="1" applyAlignment="1" applyProtection="1">
      <alignment horizontal="center" vertical="center" shrinkToFit="1"/>
      <protection locked="0"/>
    </xf>
    <xf numFmtId="0" fontId="24" fillId="5" borderId="8" xfId="4" applyFont="1" applyFill="1" applyBorder="1" applyAlignment="1" applyProtection="1">
      <alignment horizontal="center" vertical="center" shrinkToFit="1"/>
      <protection locked="0"/>
    </xf>
    <xf numFmtId="0" fontId="24" fillId="2" borderId="99" xfId="4" applyFont="1" applyFill="1" applyBorder="1" applyAlignment="1" applyProtection="1">
      <alignment horizontal="center" vertical="center" shrinkToFit="1"/>
      <protection locked="0"/>
    </xf>
    <xf numFmtId="0" fontId="19" fillId="2" borderId="5" xfId="4" applyFont="1" applyFill="1" applyBorder="1" applyAlignment="1" applyProtection="1">
      <alignment horizontal="center" vertical="center"/>
      <protection locked="0"/>
    </xf>
    <xf numFmtId="0" fontId="19" fillId="2" borderId="19" xfId="4" applyFont="1" applyFill="1" applyBorder="1" applyAlignment="1" applyProtection="1">
      <alignment horizontal="center" vertical="center"/>
      <protection locked="0"/>
    </xf>
    <xf numFmtId="0" fontId="19" fillId="2" borderId="6" xfId="4" applyFont="1" applyFill="1" applyBorder="1" applyAlignment="1" applyProtection="1">
      <alignment horizontal="center" vertical="center"/>
      <protection locked="0"/>
    </xf>
    <xf numFmtId="177" fontId="19" fillId="2" borderId="5" xfId="4" applyNumberFormat="1" applyFont="1" applyFill="1" applyBorder="1" applyAlignment="1" applyProtection="1">
      <alignment horizontal="center" vertical="center"/>
      <protection locked="0"/>
    </xf>
    <xf numFmtId="177" fontId="19" fillId="2" borderId="19" xfId="4" applyNumberFormat="1" applyFont="1" applyFill="1" applyBorder="1" applyAlignment="1" applyProtection="1">
      <alignment horizontal="center" vertical="center"/>
      <protection locked="0"/>
    </xf>
    <xf numFmtId="177" fontId="19" fillId="2" borderId="6" xfId="4" applyNumberFormat="1" applyFont="1" applyFill="1" applyBorder="1" applyAlignment="1" applyProtection="1">
      <alignment horizontal="center" vertical="center"/>
      <protection locked="0"/>
    </xf>
    <xf numFmtId="38" fontId="24" fillId="5" borderId="26" xfId="4" applyNumberFormat="1" applyFont="1" applyFill="1" applyBorder="1" applyAlignment="1" applyProtection="1">
      <alignment horizontal="center" vertical="center" shrinkToFit="1"/>
      <protection locked="0"/>
    </xf>
    <xf numFmtId="38" fontId="24" fillId="5" borderId="4" xfId="4" applyNumberFormat="1" applyFont="1" applyFill="1" applyBorder="1" applyAlignment="1" applyProtection="1">
      <alignment horizontal="center" vertical="center" shrinkToFit="1"/>
      <protection locked="0"/>
    </xf>
    <xf numFmtId="38" fontId="24" fillId="5" borderId="8" xfId="4" applyNumberFormat="1" applyFont="1" applyFill="1" applyBorder="1" applyAlignment="1" applyProtection="1">
      <alignment horizontal="center" vertical="center" shrinkToFit="1"/>
      <protection locked="0"/>
    </xf>
    <xf numFmtId="38" fontId="24" fillId="5" borderId="12" xfId="4" applyNumberFormat="1" applyFont="1" applyFill="1" applyBorder="1" applyAlignment="1" applyProtection="1">
      <alignment horizontal="center" vertical="center" shrinkToFit="1"/>
      <protection locked="0"/>
    </xf>
    <xf numFmtId="0" fontId="19" fillId="2" borderId="19" xfId="4" applyFont="1" applyFill="1" applyBorder="1" applyAlignment="1" applyProtection="1">
      <alignment horizontal="distributed" vertical="center"/>
      <protection locked="0"/>
    </xf>
    <xf numFmtId="0" fontId="19" fillId="2" borderId="6" xfId="4" applyFont="1" applyFill="1" applyBorder="1" applyAlignment="1" applyProtection="1">
      <alignment horizontal="distributed" vertical="center"/>
      <protection locked="0"/>
    </xf>
    <xf numFmtId="0" fontId="19" fillId="2" borderId="5" xfId="4" applyFont="1" applyFill="1" applyBorder="1" applyAlignment="1" applyProtection="1">
      <alignment horizontal="distributed" vertical="center"/>
      <protection locked="0"/>
    </xf>
    <xf numFmtId="177" fontId="24" fillId="6" borderId="5" xfId="4" applyNumberFormat="1" applyFont="1" applyFill="1" applyBorder="1" applyAlignment="1" applyProtection="1">
      <alignment horizontal="right" vertical="center"/>
    </xf>
    <xf numFmtId="177" fontId="24" fillId="6" borderId="19" xfId="4" applyNumberFormat="1" applyFont="1" applyFill="1" applyBorder="1" applyAlignment="1" applyProtection="1">
      <alignment horizontal="right" vertical="center"/>
    </xf>
    <xf numFmtId="177" fontId="24" fillId="6" borderId="6" xfId="4" applyNumberFormat="1" applyFont="1" applyFill="1" applyBorder="1" applyAlignment="1" applyProtection="1">
      <alignment horizontal="right" vertical="center"/>
    </xf>
    <xf numFmtId="177" fontId="19" fillId="6" borderId="5" xfId="4" applyNumberFormat="1" applyFont="1" applyFill="1" applyBorder="1" applyAlignment="1" applyProtection="1">
      <alignment horizontal="right" vertical="center"/>
    </xf>
    <xf numFmtId="0" fontId="24" fillId="6" borderId="19" xfId="4" applyFont="1" applyFill="1" applyBorder="1" applyAlignment="1" applyProtection="1">
      <alignment horizontal="right" vertical="center"/>
    </xf>
    <xf numFmtId="0" fontId="24" fillId="6" borderId="6" xfId="4" applyFont="1" applyFill="1" applyBorder="1" applyAlignment="1" applyProtection="1">
      <alignment horizontal="right" vertical="center"/>
    </xf>
    <xf numFmtId="177" fontId="19" fillId="6" borderId="19" xfId="4" applyNumberFormat="1" applyFont="1" applyFill="1" applyBorder="1" applyAlignment="1" applyProtection="1">
      <alignment horizontal="right" vertical="center"/>
    </xf>
    <xf numFmtId="177" fontId="19" fillId="6" borderId="6" xfId="4" applyNumberFormat="1" applyFont="1" applyFill="1" applyBorder="1" applyAlignment="1" applyProtection="1">
      <alignment horizontal="right" vertical="center"/>
    </xf>
    <xf numFmtId="177" fontId="19" fillId="4" borderId="5" xfId="4" applyNumberFormat="1" applyFont="1" applyFill="1" applyBorder="1" applyAlignment="1" applyProtection="1">
      <alignment horizontal="right" vertical="center"/>
    </xf>
    <xf numFmtId="0" fontId="24" fillId="4" borderId="19" xfId="4" applyFont="1" applyFill="1" applyBorder="1" applyAlignment="1" applyProtection="1">
      <alignment horizontal="right" vertical="center"/>
    </xf>
    <xf numFmtId="0" fontId="24" fillId="4" borderId="6" xfId="4" applyFont="1" applyFill="1" applyBorder="1" applyAlignment="1" applyProtection="1">
      <alignment horizontal="right" vertical="center"/>
    </xf>
    <xf numFmtId="0" fontId="19" fillId="2" borderId="205" xfId="4" applyFont="1" applyFill="1" applyBorder="1" applyAlignment="1" applyProtection="1">
      <alignment horizontal="left" vertical="center" shrinkToFit="1"/>
      <protection locked="0"/>
    </xf>
    <xf numFmtId="0" fontId="19" fillId="2" borderId="204" xfId="4" applyFont="1" applyFill="1" applyBorder="1" applyAlignment="1" applyProtection="1">
      <alignment horizontal="left" vertical="center" shrinkToFit="1"/>
      <protection locked="0"/>
    </xf>
    <xf numFmtId="0" fontId="19" fillId="2" borderId="33" xfId="4" applyFont="1" applyFill="1" applyBorder="1" applyAlignment="1" applyProtection="1">
      <alignment horizontal="distributed" vertical="center"/>
      <protection locked="0"/>
    </xf>
    <xf numFmtId="0" fontId="19" fillId="2" borderId="34" xfId="4" applyFont="1" applyFill="1" applyBorder="1" applyAlignment="1" applyProtection="1">
      <alignment horizontal="distributed" vertical="center"/>
      <protection locked="0"/>
    </xf>
    <xf numFmtId="0" fontId="19" fillId="2" borderId="35" xfId="4" applyFont="1" applyFill="1" applyBorder="1" applyAlignment="1" applyProtection="1">
      <alignment horizontal="distributed" vertical="center"/>
      <protection locked="0"/>
    </xf>
    <xf numFmtId="177" fontId="19" fillId="4" borderId="33" xfId="4" applyNumberFormat="1" applyFont="1" applyFill="1" applyBorder="1" applyAlignment="1" applyProtection="1">
      <alignment horizontal="right" vertical="center"/>
    </xf>
    <xf numFmtId="0" fontId="24" fillId="4" borderId="34" xfId="4" applyFont="1" applyFill="1" applyBorder="1" applyAlignment="1" applyProtection="1">
      <alignment horizontal="right" vertical="center"/>
    </xf>
    <xf numFmtId="0" fontId="24" fillId="4" borderId="35" xfId="4" applyFont="1" applyFill="1" applyBorder="1" applyAlignment="1" applyProtection="1">
      <alignment horizontal="right" vertical="center"/>
    </xf>
    <xf numFmtId="0" fontId="19" fillId="2" borderId="36" xfId="4" applyFont="1" applyFill="1" applyBorder="1" applyAlignment="1" applyProtection="1">
      <alignment horizontal="distributed" vertical="center"/>
      <protection locked="0"/>
    </xf>
    <xf numFmtId="0" fontId="19" fillId="2" borderId="37" xfId="4" applyFont="1" applyFill="1" applyBorder="1" applyAlignment="1" applyProtection="1">
      <alignment horizontal="distributed" vertical="center"/>
      <protection locked="0"/>
    </xf>
    <xf numFmtId="0" fontId="19" fillId="2" borderId="31" xfId="4" applyFont="1" applyFill="1" applyBorder="1" applyAlignment="1" applyProtection="1">
      <alignment horizontal="distributed" vertical="center"/>
      <protection locked="0"/>
    </xf>
    <xf numFmtId="177" fontId="19" fillId="4" borderId="36" xfId="4" applyNumberFormat="1" applyFont="1" applyFill="1" applyBorder="1" applyAlignment="1" applyProtection="1">
      <alignment horizontal="right" vertical="center"/>
    </xf>
    <xf numFmtId="0" fontId="24" fillId="4" borderId="37" xfId="4" applyFont="1" applyFill="1" applyBorder="1" applyAlignment="1" applyProtection="1">
      <alignment horizontal="right" vertical="center"/>
    </xf>
    <xf numFmtId="0" fontId="24" fillId="4" borderId="31" xfId="4" applyFont="1" applyFill="1" applyBorder="1" applyAlignment="1" applyProtection="1">
      <alignment horizontal="right" vertical="center"/>
    </xf>
    <xf numFmtId="177" fontId="19" fillId="6" borderId="29" xfId="4" applyNumberFormat="1" applyFont="1" applyFill="1" applyBorder="1" applyAlignment="1" applyProtection="1">
      <alignment horizontal="right" vertical="center"/>
    </xf>
    <xf numFmtId="0" fontId="24" fillId="6" borderId="48" xfId="4" applyFont="1" applyFill="1" applyBorder="1" applyAlignment="1" applyProtection="1">
      <alignment horizontal="right" vertical="center"/>
    </xf>
    <xf numFmtId="0" fontId="24" fillId="6" borderId="39" xfId="4" applyFont="1" applyFill="1" applyBorder="1" applyAlignment="1" applyProtection="1">
      <alignment horizontal="right" vertical="center"/>
    </xf>
    <xf numFmtId="177" fontId="19" fillId="4" borderId="19" xfId="4" applyNumberFormat="1" applyFont="1" applyFill="1" applyBorder="1" applyAlignment="1" applyProtection="1">
      <alignment horizontal="right" vertical="center"/>
    </xf>
    <xf numFmtId="177" fontId="19" fillId="4" borderId="6" xfId="4" applyNumberFormat="1" applyFont="1" applyFill="1" applyBorder="1" applyAlignment="1" applyProtection="1">
      <alignment horizontal="right" vertical="center"/>
    </xf>
    <xf numFmtId="177" fontId="19" fillId="4" borderId="26" xfId="4" applyNumberFormat="1" applyFont="1" applyFill="1" applyBorder="1" applyAlignment="1" applyProtection="1">
      <alignment horizontal="right" vertical="center"/>
    </xf>
    <xf numFmtId="0" fontId="24" fillId="4" borderId="16" xfId="4" applyFont="1" applyFill="1" applyBorder="1" applyAlignment="1" applyProtection="1">
      <alignment horizontal="right" vertical="center"/>
    </xf>
    <xf numFmtId="0" fontId="24" fillId="4" borderId="4" xfId="4" applyFont="1" applyFill="1" applyBorder="1" applyAlignment="1" applyProtection="1">
      <alignment horizontal="right" vertical="center"/>
    </xf>
    <xf numFmtId="0" fontId="19" fillId="2" borderId="38" xfId="4" applyFont="1" applyFill="1" applyBorder="1" applyAlignment="1" applyProtection="1">
      <alignment horizontal="center" vertical="center"/>
      <protection locked="0"/>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81" xfId="0" applyFont="1" applyBorder="1" applyAlignment="1">
      <alignment wrapText="1"/>
    </xf>
    <xf numFmtId="0" fontId="2" fillId="0" borderId="0" xfId="0" applyFont="1" applyAlignment="1">
      <alignment wrapText="1"/>
    </xf>
    <xf numFmtId="0" fontId="2" fillId="0" borderId="81" xfId="0" applyFont="1" applyBorder="1" applyAlignment="1">
      <alignment wrapText="1"/>
    </xf>
    <xf numFmtId="0" fontId="0" fillId="0" borderId="221" xfId="0" applyFont="1" applyFill="1" applyBorder="1" applyAlignment="1">
      <alignment horizontal="left" wrapText="1"/>
    </xf>
    <xf numFmtId="0" fontId="0" fillId="0" borderId="119" xfId="0" applyFont="1" applyFill="1" applyBorder="1" applyAlignment="1">
      <alignment horizontal="left" wrapText="1"/>
    </xf>
    <xf numFmtId="3" fontId="0" fillId="4" borderId="0" xfId="0" applyNumberFormat="1" applyFont="1" applyFill="1" applyBorder="1" applyAlignment="1" applyProtection="1">
      <alignment horizontal="center" vertical="center"/>
    </xf>
    <xf numFmtId="0" fontId="0" fillId="0" borderId="0" xfId="0" applyFont="1" applyAlignment="1" applyProtection="1">
      <alignment horizontal="center" vertical="center" wrapText="1"/>
      <protection locked="0"/>
    </xf>
    <xf numFmtId="178" fontId="0" fillId="0" borderId="70" xfId="0" applyNumberFormat="1" applyFont="1" applyBorder="1" applyAlignment="1" applyProtection="1">
      <alignment horizontal="center" vertical="center"/>
      <protection locked="0"/>
    </xf>
    <xf numFmtId="187" fontId="0" fillId="0" borderId="70" xfId="0" applyNumberFormat="1"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187" fontId="0" fillId="4" borderId="0" xfId="0" applyNumberFormat="1" applyFont="1" applyFill="1" applyBorder="1" applyAlignment="1" applyProtection="1">
      <alignment vertical="center"/>
    </xf>
    <xf numFmtId="187" fontId="0" fillId="4" borderId="2" xfId="0" applyNumberFormat="1" applyFont="1" applyFill="1" applyBorder="1" applyAlignment="1" applyProtection="1">
      <alignment vertical="center"/>
    </xf>
    <xf numFmtId="178" fontId="0" fillId="0" borderId="70" xfId="0" applyNumberFormat="1" applyFont="1" applyFill="1" applyBorder="1" applyAlignment="1" applyProtection="1">
      <alignment horizontal="center" vertical="center"/>
      <protection locked="0"/>
    </xf>
    <xf numFmtId="178" fontId="0" fillId="4" borderId="0" xfId="0" applyNumberFormat="1" applyFont="1" applyFill="1" applyBorder="1" applyAlignment="1" applyProtection="1">
      <alignment vertical="center"/>
    </xf>
    <xf numFmtId="3" fontId="0" fillId="5" borderId="189" xfId="0" applyNumberFormat="1" applyFont="1" applyFill="1" applyBorder="1" applyAlignment="1" applyProtection="1">
      <alignment horizontal="center" vertical="center"/>
      <protection locked="0"/>
    </xf>
    <xf numFmtId="3" fontId="0" fillId="5" borderId="190" xfId="0" applyNumberFormat="1" applyFont="1" applyFill="1" applyBorder="1" applyAlignment="1" applyProtection="1">
      <alignment horizontal="center" vertical="center"/>
      <protection locked="0"/>
    </xf>
    <xf numFmtId="3" fontId="0" fillId="5" borderId="191"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center" vertical="center"/>
    </xf>
    <xf numFmtId="0" fontId="0" fillId="0" borderId="2" xfId="0" applyFont="1" applyBorder="1" applyAlignment="1" applyProtection="1">
      <alignment horizontal="center" vertical="center"/>
      <protection locked="0"/>
    </xf>
    <xf numFmtId="178" fontId="0" fillId="4" borderId="20" xfId="0" applyNumberFormat="1" applyFont="1" applyFill="1" applyBorder="1" applyAlignment="1" applyProtection="1">
      <alignment vertical="center"/>
    </xf>
    <xf numFmtId="178" fontId="0" fillId="4" borderId="21" xfId="0" applyNumberFormat="1" applyFont="1" applyFill="1" applyBorder="1" applyAlignment="1" applyProtection="1">
      <alignment vertical="center"/>
    </xf>
    <xf numFmtId="178" fontId="0" fillId="4" borderId="22" xfId="0" applyNumberFormat="1" applyFont="1" applyFill="1" applyBorder="1" applyAlignment="1" applyProtection="1">
      <alignment vertical="center"/>
    </xf>
    <xf numFmtId="178" fontId="0" fillId="4" borderId="24" xfId="0" applyNumberFormat="1" applyFont="1" applyFill="1" applyBorder="1" applyAlignment="1" applyProtection="1">
      <alignment vertical="center"/>
    </xf>
    <xf numFmtId="178" fontId="0" fillId="4" borderId="25" xfId="0" applyNumberFormat="1" applyFont="1" applyFill="1" applyBorder="1" applyAlignment="1" applyProtection="1">
      <alignment vertical="center"/>
    </xf>
    <xf numFmtId="178" fontId="0" fillId="4" borderId="10" xfId="0" applyNumberFormat="1" applyFont="1" applyFill="1" applyBorder="1" applyAlignment="1" applyProtection="1">
      <alignment vertical="center"/>
    </xf>
    <xf numFmtId="0" fontId="0" fillId="0" borderId="81" xfId="0" applyFont="1" applyBorder="1" applyAlignment="1" applyProtection="1">
      <alignment horizontal="center" vertical="center"/>
      <protection locked="0"/>
    </xf>
    <xf numFmtId="0" fontId="0" fillId="0" borderId="0" xfId="0" applyFont="1" applyAlignment="1" applyProtection="1">
      <alignment horizontal="center" vertical="center"/>
      <protection locked="0"/>
    </xf>
    <xf numFmtId="187" fontId="0" fillId="0" borderId="7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shrinkToFit="1"/>
      <protection locked="0"/>
    </xf>
    <xf numFmtId="3" fontId="0" fillId="5" borderId="2" xfId="0" applyNumberFormat="1" applyFont="1" applyFill="1" applyBorder="1" applyAlignment="1" applyProtection="1">
      <alignment horizontal="center" vertical="center"/>
    </xf>
    <xf numFmtId="3" fontId="0" fillId="5" borderId="103" xfId="0" applyNumberFormat="1" applyFont="1" applyFill="1" applyBorder="1" applyAlignment="1" applyProtection="1">
      <alignment horizontal="center" vertical="center"/>
    </xf>
    <xf numFmtId="188" fontId="0" fillId="0" borderId="70" xfId="0" applyNumberFormat="1" applyFont="1" applyFill="1" applyBorder="1" applyAlignment="1" applyProtection="1">
      <alignment horizontal="center" vertical="center"/>
      <protection locked="0"/>
    </xf>
    <xf numFmtId="188" fontId="0" fillId="4" borderId="0" xfId="0" applyNumberFormat="1" applyFont="1" applyFill="1" applyBorder="1" applyAlignment="1" applyProtection="1">
      <alignment vertical="center"/>
    </xf>
    <xf numFmtId="0" fontId="0" fillId="0" borderId="103" xfId="0" applyFont="1" applyBorder="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0" fontId="0" fillId="0" borderId="190" xfId="0" applyFont="1" applyBorder="1" applyAlignment="1" applyProtection="1">
      <alignment horizontal="center" vertical="center"/>
      <protection locked="0"/>
    </xf>
    <xf numFmtId="0" fontId="0" fillId="0" borderId="191" xfId="0" applyFont="1" applyBorder="1" applyAlignment="1" applyProtection="1">
      <alignment horizontal="center" vertical="center"/>
      <protection locked="0"/>
    </xf>
    <xf numFmtId="0" fontId="0" fillId="0" borderId="0" xfId="0" applyNumberFormat="1" applyFont="1" applyAlignment="1" applyProtection="1">
      <alignment horizontal="left" vertical="center"/>
      <protection locked="0"/>
    </xf>
    <xf numFmtId="0" fontId="0" fillId="0" borderId="0" xfId="0" applyNumberFormat="1" applyFont="1" applyAlignment="1" applyProtection="1">
      <alignment horizontal="center" vertical="center"/>
      <protection locked="0"/>
    </xf>
    <xf numFmtId="0" fontId="0" fillId="0" borderId="0" xfId="0" applyNumberFormat="1" applyFont="1" applyAlignment="1" applyProtection="1">
      <alignment horizontal="right" vertical="center"/>
      <protection locked="0"/>
    </xf>
    <xf numFmtId="0" fontId="13" fillId="0" borderId="0" xfId="0" applyNumberFormat="1" applyFont="1" applyAlignment="1" applyProtection="1">
      <alignment horizontal="center" vertical="center"/>
      <protection locked="0"/>
    </xf>
    <xf numFmtId="3" fontId="0" fillId="4" borderId="194" xfId="0" applyNumberFormat="1" applyFont="1" applyFill="1" applyBorder="1" applyAlignment="1" applyProtection="1">
      <alignment horizontal="center" vertical="center"/>
    </xf>
    <xf numFmtId="3" fontId="0" fillId="4" borderId="188" xfId="0" applyNumberFormat="1" applyFont="1" applyFill="1" applyBorder="1" applyAlignment="1" applyProtection="1">
      <alignment horizontal="center" vertical="center"/>
    </xf>
    <xf numFmtId="3" fontId="0" fillId="4" borderId="195" xfId="0" applyNumberFormat="1" applyFont="1" applyFill="1" applyBorder="1" applyAlignment="1" applyProtection="1">
      <alignment horizontal="center" vertical="center"/>
    </xf>
    <xf numFmtId="3" fontId="0" fillId="4" borderId="24" xfId="0" applyNumberFormat="1" applyFont="1" applyFill="1" applyBorder="1" applyAlignment="1" applyProtection="1">
      <alignment horizontal="center" vertical="center"/>
    </xf>
    <xf numFmtId="3" fontId="0" fillId="4" borderId="25" xfId="0" applyNumberFormat="1" applyFont="1" applyFill="1" applyBorder="1" applyAlignment="1" applyProtection="1">
      <alignment horizontal="center" vertical="center"/>
    </xf>
    <xf numFmtId="3" fontId="0" fillId="4" borderId="10" xfId="0" applyNumberFormat="1" applyFont="1" applyFill="1" applyBorder="1" applyAlignment="1" applyProtection="1">
      <alignment horizontal="center" vertical="center"/>
    </xf>
    <xf numFmtId="0" fontId="28" fillId="0" borderId="24" xfId="4" applyFont="1" applyFill="1" applyBorder="1" applyAlignment="1" applyProtection="1">
      <alignment horizontal="center" vertical="center"/>
      <protection locked="0"/>
    </xf>
    <xf numFmtId="0" fontId="28" fillId="0" borderId="10" xfId="4" applyFont="1" applyFill="1" applyBorder="1" applyAlignment="1" applyProtection="1">
      <alignment horizontal="center" vertical="center"/>
      <protection locked="0"/>
    </xf>
    <xf numFmtId="0" fontId="28" fillId="0" borderId="194" xfId="4" applyFont="1" applyFill="1" applyBorder="1" applyAlignment="1" applyProtection="1">
      <alignment horizontal="center" vertical="center"/>
      <protection locked="0"/>
    </xf>
    <xf numFmtId="0" fontId="28" fillId="0" borderId="195" xfId="4" applyFont="1" applyFill="1" applyBorder="1" applyAlignment="1" applyProtection="1">
      <alignment horizontal="center" vertical="center"/>
      <protection locked="0"/>
    </xf>
    <xf numFmtId="0" fontId="26" fillId="0" borderId="203" xfId="4" applyFont="1" applyBorder="1" applyAlignment="1" applyProtection="1">
      <alignment horizontal="center" vertical="center"/>
      <protection locked="0"/>
    </xf>
    <xf numFmtId="0" fontId="26" fillId="0" borderId="204" xfId="4" applyFont="1" applyBorder="1" applyAlignment="1" applyProtection="1">
      <alignment horizontal="center" vertical="center"/>
      <protection locked="0"/>
    </xf>
    <xf numFmtId="0" fontId="26" fillId="0" borderId="205" xfId="4" applyFont="1" applyBorder="1" applyAlignment="1" applyProtection="1">
      <alignment horizontal="center" vertical="center"/>
      <protection locked="0"/>
    </xf>
    <xf numFmtId="0" fontId="26" fillId="0" borderId="2" xfId="4" applyFont="1" applyBorder="1" applyAlignment="1" applyProtection="1">
      <alignment horizontal="center" vertical="center" shrinkToFit="1"/>
    </xf>
    <xf numFmtId="0" fontId="28" fillId="0" borderId="206" xfId="4" applyFont="1" applyBorder="1" applyAlignment="1" applyProtection="1">
      <alignment horizontal="center" vertical="center"/>
      <protection locked="0"/>
    </xf>
    <xf numFmtId="0" fontId="28" fillId="0" borderId="179" xfId="4" applyFont="1" applyBorder="1" applyAlignment="1" applyProtection="1">
      <alignment horizontal="center" vertical="center"/>
      <protection locked="0"/>
    </xf>
    <xf numFmtId="0" fontId="7" fillId="0" borderId="194" xfId="4" applyFont="1" applyFill="1" applyBorder="1" applyAlignment="1" applyProtection="1">
      <alignment horizontal="center" vertical="center"/>
      <protection locked="0"/>
    </xf>
    <xf numFmtId="0" fontId="7" fillId="0" borderId="195" xfId="4" applyFont="1" applyFill="1" applyBorder="1" applyAlignment="1" applyProtection="1">
      <alignment horizontal="center" vertical="center"/>
      <protection locked="0"/>
    </xf>
    <xf numFmtId="0" fontId="28" fillId="0" borderId="100" xfId="4" applyFont="1" applyBorder="1" applyAlignment="1" applyProtection="1">
      <alignment horizontal="center" vertical="center"/>
    </xf>
    <xf numFmtId="0" fontId="28" fillId="0" borderId="101" xfId="4" applyFont="1" applyBorder="1" applyAlignment="1" applyProtection="1">
      <alignment horizontal="center" vertical="center"/>
    </xf>
    <xf numFmtId="0" fontId="26" fillId="0" borderId="97" xfId="4" applyFont="1" applyBorder="1" applyAlignment="1" applyProtection="1">
      <alignment horizontal="center" vertical="center"/>
    </xf>
    <xf numFmtId="0" fontId="26" fillId="0" borderId="98" xfId="4" applyFont="1" applyBorder="1" applyAlignment="1" applyProtection="1">
      <alignment horizontal="center" vertical="center"/>
    </xf>
    <xf numFmtId="0" fontId="26" fillId="0" borderId="99" xfId="4" applyFont="1" applyBorder="1" applyAlignment="1" applyProtection="1">
      <alignment horizontal="center" vertical="center"/>
    </xf>
    <xf numFmtId="0" fontId="28" fillId="0" borderId="29" xfId="4" applyFont="1" applyBorder="1" applyAlignment="1" applyProtection="1">
      <alignment horizontal="center" vertical="center"/>
    </xf>
    <xf numFmtId="0" fontId="28" fillId="0" borderId="39" xfId="4" applyFont="1" applyBorder="1" applyAlignment="1" applyProtection="1">
      <alignment horizontal="center" vertical="center"/>
    </xf>
    <xf numFmtId="0" fontId="28" fillId="0" borderId="104" xfId="4" applyFont="1" applyFill="1" applyBorder="1" applyAlignment="1" applyProtection="1">
      <alignment horizontal="center" vertical="center"/>
    </xf>
    <xf numFmtId="0" fontId="28" fillId="0" borderId="105" xfId="4" applyFont="1" applyFill="1" applyBorder="1" applyAlignment="1" applyProtection="1">
      <alignment horizontal="center" vertical="center"/>
    </xf>
    <xf numFmtId="0" fontId="28" fillId="0" borderId="24"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0" fontId="28" fillId="0" borderId="24"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8" fillId="0" borderId="194" xfId="4" applyFont="1" applyFill="1" applyBorder="1" applyAlignment="1" applyProtection="1">
      <alignment horizontal="center" vertical="center"/>
    </xf>
    <xf numFmtId="0" fontId="28" fillId="0" borderId="195" xfId="4" applyFont="1" applyFill="1" applyBorder="1" applyAlignment="1" applyProtection="1">
      <alignment horizontal="center" vertical="center"/>
    </xf>
    <xf numFmtId="0" fontId="28" fillId="0" borderId="104" xfId="4" applyFont="1" applyFill="1" applyBorder="1" applyAlignment="1" applyProtection="1">
      <alignment horizontal="center" vertical="center"/>
      <protection locked="0"/>
    </xf>
    <xf numFmtId="0" fontId="28" fillId="0" borderId="105" xfId="4" applyFont="1" applyFill="1" applyBorder="1" applyAlignment="1" applyProtection="1">
      <alignment horizontal="center" vertical="center"/>
      <protection locked="0"/>
    </xf>
    <xf numFmtId="0" fontId="28" fillId="0" borderId="24" xfId="4" applyFont="1" applyFill="1" applyBorder="1" applyAlignment="1" applyProtection="1">
      <alignment horizontal="center" vertical="center" shrinkToFit="1"/>
      <protection locked="0"/>
    </xf>
    <xf numFmtId="0" fontId="28" fillId="0" borderId="10" xfId="4" applyFont="1" applyFill="1" applyBorder="1" applyAlignment="1" applyProtection="1">
      <alignment horizontal="center" vertical="center" shrinkToFit="1"/>
      <protection locked="0"/>
    </xf>
    <xf numFmtId="38" fontId="26" fillId="0" borderId="2" xfId="4" applyNumberFormat="1" applyFont="1" applyBorder="1" applyAlignment="1" applyProtection="1">
      <alignment horizontal="center" vertical="center" shrinkToFit="1"/>
    </xf>
    <xf numFmtId="0" fontId="4" fillId="0" borderId="0" xfId="4" applyFont="1" applyAlignment="1" applyProtection="1">
      <alignment horizontal="left" vertical="center" wrapText="1"/>
      <protection locked="0"/>
    </xf>
    <xf numFmtId="0" fontId="28" fillId="0" borderId="26" xfId="4" applyFont="1" applyBorder="1" applyAlignment="1" applyProtection="1">
      <alignment horizontal="center" vertical="center"/>
      <protection locked="0"/>
    </xf>
    <xf numFmtId="0" fontId="28" fillId="0" borderId="4" xfId="4" applyFont="1" applyBorder="1" applyAlignment="1" applyProtection="1">
      <alignment horizontal="center" vertical="center"/>
      <protection locked="0"/>
    </xf>
    <xf numFmtId="0" fontId="26" fillId="0" borderId="5" xfId="4" applyFont="1" applyBorder="1" applyAlignment="1" applyProtection="1">
      <alignment horizontal="center" vertical="center"/>
      <protection locked="0"/>
    </xf>
    <xf numFmtId="0" fontId="26" fillId="0" borderId="6" xfId="4" applyFont="1" applyBorder="1" applyAlignment="1" applyProtection="1">
      <alignment horizontal="center" vertical="center"/>
      <protection locked="0"/>
    </xf>
    <xf numFmtId="0" fontId="26" fillId="0" borderId="19" xfId="4" applyFont="1" applyBorder="1" applyAlignment="1" applyProtection="1">
      <alignment horizontal="center" vertical="center"/>
      <protection locked="0"/>
    </xf>
    <xf numFmtId="0" fontId="28" fillId="0" borderId="203" xfId="4" applyFont="1" applyBorder="1" applyAlignment="1" applyProtection="1">
      <alignment horizontal="center" vertical="center"/>
      <protection locked="0"/>
    </xf>
    <xf numFmtId="0" fontId="28" fillId="0" borderId="204" xfId="4" applyFont="1" applyBorder="1" applyAlignment="1" applyProtection="1">
      <alignment horizontal="center" vertical="center"/>
      <protection locked="0"/>
    </xf>
    <xf numFmtId="0" fontId="28" fillId="0" borderId="29" xfId="4" applyFont="1" applyBorder="1" applyAlignment="1" applyProtection="1">
      <alignment horizontal="center" vertical="center"/>
      <protection locked="0"/>
    </xf>
    <xf numFmtId="0" fontId="28" fillId="0" borderId="39" xfId="4" applyFont="1" applyBorder="1" applyAlignment="1" applyProtection="1">
      <alignment horizontal="center" vertical="center"/>
      <protection locked="0"/>
    </xf>
    <xf numFmtId="0" fontId="28" fillId="0" borderId="246" xfId="4" applyFont="1" applyBorder="1" applyAlignment="1" applyProtection="1">
      <alignment horizontal="center" vertical="center"/>
      <protection locked="0"/>
    </xf>
    <xf numFmtId="0" fontId="24" fillId="0" borderId="0" xfId="4" applyFont="1" applyAlignment="1" applyProtection="1">
      <alignment horizontal="left" vertical="center" wrapText="1"/>
      <protection locked="0"/>
    </xf>
    <xf numFmtId="0" fontId="19" fillId="0" borderId="0" xfId="4" applyFont="1" applyBorder="1" applyAlignment="1" applyProtection="1">
      <alignment horizontal="left" vertical="top" wrapText="1"/>
      <protection locked="0"/>
    </xf>
    <xf numFmtId="0" fontId="28" fillId="0" borderId="0" xfId="4" applyFont="1" applyAlignment="1" applyProtection="1">
      <alignment horizontal="left" vertical="top" wrapText="1"/>
      <protection locked="0"/>
    </xf>
    <xf numFmtId="0" fontId="7" fillId="0" borderId="26"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20" xfId="4" applyFont="1" applyFill="1" applyBorder="1" applyAlignment="1" applyProtection="1">
      <alignment horizontal="center" vertical="center"/>
      <protection locked="0"/>
    </xf>
    <xf numFmtId="0" fontId="7" fillId="0" borderId="22" xfId="4" applyFont="1" applyFill="1" applyBorder="1" applyAlignment="1" applyProtection="1">
      <alignment horizontal="center" vertical="center"/>
      <protection locked="0"/>
    </xf>
    <xf numFmtId="0" fontId="7" fillId="0" borderId="24" xfId="4" applyFont="1" applyFill="1" applyBorder="1" applyAlignment="1" applyProtection="1">
      <alignment horizontal="center" vertical="center" shrinkToFit="1"/>
      <protection locked="0"/>
    </xf>
    <xf numFmtId="0" fontId="7" fillId="0" borderId="10" xfId="4" applyFont="1" applyFill="1" applyBorder="1" applyAlignment="1" applyProtection="1">
      <alignment horizontal="center" vertical="center" shrinkToFit="1"/>
      <protection locked="0"/>
    </xf>
    <xf numFmtId="0" fontId="7" fillId="0" borderId="29"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7" fillId="0" borderId="24" xfId="4" applyFont="1" applyFill="1" applyBorder="1" applyAlignment="1" applyProtection="1">
      <alignment horizontal="center" vertical="center"/>
      <protection locked="0"/>
    </xf>
    <xf numFmtId="0" fontId="7" fillId="0" borderId="10" xfId="4" applyFont="1" applyFill="1" applyBorder="1" applyAlignment="1" applyProtection="1">
      <alignment horizontal="center" vertical="center"/>
      <protection locked="0"/>
    </xf>
    <xf numFmtId="0" fontId="7" fillId="0" borderId="100" xfId="4" applyFont="1" applyBorder="1" applyAlignment="1" applyProtection="1">
      <alignment horizontal="center" vertical="center"/>
      <protection locked="0"/>
    </xf>
    <xf numFmtId="0" fontId="7" fillId="0" borderId="101" xfId="4" applyFont="1" applyBorder="1" applyAlignment="1" applyProtection="1">
      <alignment horizontal="center" vertical="center"/>
      <protection locked="0"/>
    </xf>
    <xf numFmtId="0" fontId="7" fillId="0" borderId="203" xfId="4" applyFont="1" applyBorder="1" applyAlignment="1" applyProtection="1">
      <alignment horizontal="center" vertical="center"/>
      <protection locked="0"/>
    </xf>
    <xf numFmtId="0" fontId="7" fillId="0" borderId="204" xfId="4" applyFont="1" applyBorder="1" applyAlignment="1" applyProtection="1">
      <alignment horizontal="center" vertical="center"/>
      <protection locked="0"/>
    </xf>
    <xf numFmtId="0" fontId="26" fillId="0" borderId="64" xfId="4" applyFont="1" applyBorder="1" applyAlignment="1" applyProtection="1">
      <alignment horizontal="center" vertical="center"/>
      <protection locked="0"/>
    </xf>
    <xf numFmtId="0" fontId="26" fillId="0" borderId="66" xfId="4" applyFont="1" applyBorder="1" applyAlignment="1" applyProtection="1">
      <alignment horizontal="center" vertical="center"/>
      <protection locked="0"/>
    </xf>
    <xf numFmtId="0" fontId="26" fillId="0" borderId="65" xfId="4" applyFont="1" applyBorder="1" applyAlignment="1" applyProtection="1">
      <alignment horizontal="center" vertical="center"/>
      <protection locked="0"/>
    </xf>
    <xf numFmtId="0" fontId="7" fillId="0" borderId="0" xfId="4" applyFont="1" applyAlignment="1" applyProtection="1">
      <alignment horizontal="left" vertical="center" wrapText="1"/>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left" vertical="center" wrapText="1"/>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177" fontId="7" fillId="4" borderId="8" xfId="4" applyNumberFormat="1" applyFont="1" applyFill="1" applyBorder="1" applyAlignment="1" applyProtection="1">
      <alignment horizontal="right" vertical="center"/>
    </xf>
    <xf numFmtId="177" fontId="7" fillId="4" borderId="12" xfId="4" applyNumberFormat="1" applyFont="1" applyFill="1" applyBorder="1" applyAlignment="1" applyProtection="1">
      <alignment horizontal="right" vertical="center"/>
    </xf>
    <xf numFmtId="181" fontId="7" fillId="4" borderId="8" xfId="4" applyNumberFormat="1" applyFont="1" applyFill="1" applyBorder="1" applyAlignment="1" applyProtection="1">
      <alignment horizontal="right" vertical="center"/>
    </xf>
    <xf numFmtId="181" fontId="7" fillId="4" borderId="12" xfId="4" applyNumberFormat="1" applyFont="1" applyFill="1" applyBorder="1" applyAlignment="1" applyProtection="1">
      <alignment horizontal="right" vertical="center"/>
    </xf>
    <xf numFmtId="181" fontId="7" fillId="6" borderId="8" xfId="4" applyNumberFormat="1" applyFont="1" applyFill="1" applyBorder="1" applyAlignment="1" applyProtection="1">
      <alignment horizontal="right" vertical="center"/>
    </xf>
    <xf numFmtId="181" fontId="7" fillId="6" borderId="12" xfId="4" applyNumberFormat="1" applyFont="1" applyFill="1" applyBorder="1" applyAlignment="1" applyProtection="1">
      <alignment horizontal="right" vertical="center"/>
    </xf>
    <xf numFmtId="0" fontId="7" fillId="0" borderId="194" xfId="4" applyFont="1" applyFill="1" applyBorder="1" applyAlignment="1" applyProtection="1">
      <alignment horizontal="center" vertical="center" wrapText="1"/>
      <protection locked="0"/>
    </xf>
    <xf numFmtId="177" fontId="7" fillId="6" borderId="8" xfId="4" applyNumberFormat="1" applyFont="1" applyFill="1" applyBorder="1" applyAlignment="1" applyProtection="1">
      <alignment horizontal="right" vertical="center"/>
    </xf>
    <xf numFmtId="177" fontId="7" fillId="6" borderId="12" xfId="4" applyNumberFormat="1" applyFont="1" applyFill="1" applyBorder="1" applyAlignment="1" applyProtection="1">
      <alignment horizontal="right" vertical="center"/>
    </xf>
    <xf numFmtId="0" fontId="7" fillId="0" borderId="195" xfId="4" applyFont="1" applyFill="1" applyBorder="1" applyAlignment="1" applyProtection="1">
      <alignment horizontal="center" vertical="center" wrapText="1"/>
      <protection locked="0"/>
    </xf>
    <xf numFmtId="0" fontId="7" fillId="0" borderId="40" xfId="4" applyFont="1" applyBorder="1" applyAlignment="1" applyProtection="1">
      <alignment horizontal="center" vertical="center"/>
      <protection locked="0"/>
    </xf>
    <xf numFmtId="0" fontId="7" fillId="0" borderId="239" xfId="4" applyFont="1" applyBorder="1" applyAlignment="1" applyProtection="1">
      <alignment horizontal="center" vertical="center"/>
      <protection locked="0"/>
    </xf>
    <xf numFmtId="0" fontId="7" fillId="0" borderId="41"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240" xfId="4" applyFont="1" applyBorder="1" applyAlignment="1" applyProtection="1">
      <alignment horizontal="center" vertical="center"/>
      <protection locked="0"/>
    </xf>
    <xf numFmtId="0" fontId="7" fillId="0" borderId="45" xfId="4" applyFont="1" applyBorder="1" applyAlignment="1" applyProtection="1">
      <alignment horizontal="center" vertical="center"/>
      <protection locked="0"/>
    </xf>
    <xf numFmtId="0" fontId="7" fillId="0" borderId="48" xfId="4" applyFont="1" applyBorder="1" applyAlignment="1" applyProtection="1">
      <alignment horizontal="center" vertical="center"/>
      <protection locked="0"/>
    </xf>
    <xf numFmtId="0" fontId="7" fillId="0" borderId="102" xfId="4" applyFont="1" applyBorder="1" applyAlignment="1" applyProtection="1">
      <alignment horizontal="center" vertical="center" wrapText="1"/>
      <protection locked="0"/>
    </xf>
    <xf numFmtId="0" fontId="7" fillId="0" borderId="17"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24" fillId="0" borderId="103" xfId="4" applyFont="1" applyBorder="1" applyAlignment="1" applyProtection="1">
      <alignment horizontal="right" vertical="center"/>
      <protection locked="0"/>
    </xf>
    <xf numFmtId="177" fontId="24" fillId="0" borderId="0" xfId="4" applyNumberFormat="1" applyFont="1" applyAlignment="1" applyProtection="1">
      <alignment horizontal="right" vertical="center"/>
      <protection locked="0"/>
    </xf>
    <xf numFmtId="177" fontId="7" fillId="0" borderId="206" xfId="4" applyNumberFormat="1" applyFont="1" applyBorder="1" applyAlignment="1" applyProtection="1">
      <alignment horizontal="center" vertical="center"/>
      <protection locked="0"/>
    </xf>
    <xf numFmtId="177" fontId="7" fillId="0" borderId="179" xfId="4" applyNumberFormat="1" applyFont="1" applyBorder="1" applyAlignment="1" applyProtection="1">
      <alignment horizontal="center" vertical="center"/>
      <protection locked="0"/>
    </xf>
    <xf numFmtId="0" fontId="24" fillId="0" borderId="202" xfId="4" applyFont="1" applyBorder="1" applyAlignment="1" applyProtection="1">
      <alignment horizontal="center" vertical="center"/>
      <protection locked="0"/>
    </xf>
    <xf numFmtId="0" fontId="24" fillId="0" borderId="0" xfId="4" applyFont="1" applyBorder="1" applyAlignment="1" applyProtection="1">
      <alignment horizontal="right" vertical="center"/>
      <protection locked="0"/>
    </xf>
    <xf numFmtId="198" fontId="24" fillId="4" borderId="0" xfId="4" applyNumberFormat="1" applyFont="1" applyFill="1" applyAlignment="1" applyProtection="1">
      <alignment horizontal="center" vertical="center"/>
    </xf>
    <xf numFmtId="178" fontId="24" fillId="4" borderId="0" xfId="4" applyNumberFormat="1" applyFont="1" applyFill="1" applyAlignment="1" applyProtection="1">
      <alignment horizontal="center" vertical="center"/>
    </xf>
    <xf numFmtId="0" fontId="7" fillId="0" borderId="207"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7" fillId="0" borderId="64" xfId="4" applyFont="1" applyBorder="1" applyAlignment="1" applyProtection="1">
      <alignment horizontal="center" vertical="center"/>
      <protection locked="0"/>
    </xf>
    <xf numFmtId="0" fontId="7" fillId="0" borderId="66" xfId="4" applyFont="1" applyBorder="1" applyAlignment="1" applyProtection="1">
      <alignment horizontal="center" vertical="center"/>
      <protection locked="0"/>
    </xf>
    <xf numFmtId="0" fontId="7" fillId="0" borderId="17" xfId="4" applyFont="1" applyBorder="1" applyAlignment="1" applyProtection="1">
      <alignment horizontal="center" vertical="center" wrapText="1"/>
      <protection locked="0"/>
    </xf>
    <xf numFmtId="0" fontId="7" fillId="0" borderId="42" xfId="4" applyFont="1" applyBorder="1" applyAlignment="1" applyProtection="1">
      <alignment horizontal="center" vertical="center"/>
      <protection locked="0"/>
    </xf>
    <xf numFmtId="0" fontId="7" fillId="0" borderId="43" xfId="4" applyFont="1" applyBorder="1" applyAlignment="1" applyProtection="1">
      <alignment horizontal="center" vertical="center"/>
      <protection locked="0"/>
    </xf>
    <xf numFmtId="0" fontId="7" fillId="0" borderId="36" xfId="4" applyFont="1" applyFill="1" applyBorder="1" applyAlignment="1" applyProtection="1">
      <alignment horizontal="center" vertical="center"/>
      <protection locked="0"/>
    </xf>
    <xf numFmtId="0" fontId="7" fillId="0" borderId="111" xfId="4" applyFont="1" applyFill="1" applyBorder="1" applyAlignment="1" applyProtection="1">
      <alignment horizontal="center" vertical="center"/>
      <protection locked="0"/>
    </xf>
    <xf numFmtId="0" fontId="7" fillId="0" borderId="206" xfId="4" applyFont="1" applyBorder="1" applyAlignment="1" applyProtection="1">
      <alignment horizontal="center" vertical="center"/>
      <protection locked="0"/>
    </xf>
    <xf numFmtId="0" fontId="7" fillId="0" borderId="179" xfId="4" applyFont="1" applyBorder="1" applyAlignment="1" applyProtection="1">
      <alignment horizontal="center" vertical="center"/>
      <protection locked="0"/>
    </xf>
    <xf numFmtId="0" fontId="6" fillId="0" borderId="203" xfId="4" applyFont="1" applyBorder="1" applyAlignment="1" applyProtection="1">
      <alignment horizontal="center" vertical="center"/>
      <protection locked="0"/>
    </xf>
    <xf numFmtId="0" fontId="6" fillId="0" borderId="204" xfId="4" applyFont="1" applyBorder="1" applyAlignment="1" applyProtection="1">
      <alignment horizontal="center" vertical="center"/>
      <protection locked="0"/>
    </xf>
    <xf numFmtId="0" fontId="6" fillId="0" borderId="205" xfId="4" applyFont="1" applyBorder="1" applyAlignment="1" applyProtection="1">
      <alignment horizontal="center" vertical="center"/>
      <protection locked="0"/>
    </xf>
    <xf numFmtId="0" fontId="6" fillId="0" borderId="2" xfId="4" applyFont="1" applyBorder="1" applyAlignment="1" applyProtection="1">
      <alignment horizontal="center" vertical="center" shrinkToFit="1"/>
    </xf>
    <xf numFmtId="0" fontId="7" fillId="0" borderId="29" xfId="4" applyFont="1" applyFill="1" applyBorder="1" applyAlignment="1" applyProtection="1">
      <alignment horizontal="center" vertical="center"/>
      <protection locked="0"/>
    </xf>
    <xf numFmtId="0" fontId="7" fillId="0" borderId="39" xfId="4" applyFont="1" applyFill="1" applyBorder="1" applyAlignment="1" applyProtection="1">
      <alignment horizontal="center" vertical="center"/>
      <protection locked="0"/>
    </xf>
    <xf numFmtId="0" fontId="28" fillId="0" borderId="20" xfId="4" applyFont="1" applyFill="1" applyBorder="1" applyAlignment="1" applyProtection="1">
      <alignment horizontal="center" vertical="center"/>
      <protection locked="0"/>
    </xf>
    <xf numFmtId="0" fontId="28" fillId="0" borderId="22" xfId="4" applyFont="1" applyFill="1" applyBorder="1" applyAlignment="1" applyProtection="1">
      <alignment horizontal="center" vertical="center"/>
      <protection locked="0"/>
    </xf>
    <xf numFmtId="0" fontId="28" fillId="0" borderId="198" xfId="4" applyFont="1" applyBorder="1" applyAlignment="1" applyProtection="1">
      <alignment horizontal="center" vertical="center"/>
      <protection locked="0"/>
    </xf>
    <xf numFmtId="0" fontId="28" fillId="0" borderId="20" xfId="4" applyFont="1" applyFill="1" applyBorder="1" applyAlignment="1" applyProtection="1">
      <alignment horizontal="center" vertical="center" shrinkToFit="1"/>
      <protection locked="0"/>
    </xf>
    <xf numFmtId="0" fontId="28" fillId="0" borderId="22" xfId="4" applyFont="1" applyFill="1" applyBorder="1" applyAlignment="1" applyProtection="1">
      <alignment horizontal="center" vertical="center" shrinkToFit="1"/>
      <protection locked="0"/>
    </xf>
    <xf numFmtId="0" fontId="7" fillId="0" borderId="46" xfId="4" applyFont="1" applyBorder="1" applyAlignment="1" applyProtection="1">
      <alignment horizontal="center" vertical="center"/>
      <protection locked="0"/>
    </xf>
    <xf numFmtId="0" fontId="7" fillId="0" borderId="47"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wrapText="1"/>
      <protection locked="0"/>
    </xf>
    <xf numFmtId="0" fontId="7" fillId="0" borderId="13" xfId="4" applyFont="1" applyBorder="1" applyAlignment="1" applyProtection="1">
      <alignment horizontal="center" vertical="center" wrapText="1"/>
      <protection locked="0"/>
    </xf>
    <xf numFmtId="0" fontId="7" fillId="0" borderId="12" xfId="4" applyFont="1" applyBorder="1" applyAlignment="1" applyProtection="1">
      <alignment horizontal="center" vertical="center" wrapText="1"/>
      <protection locked="0"/>
    </xf>
    <xf numFmtId="0" fontId="7" fillId="0" borderId="242" xfId="4" applyFont="1" applyBorder="1" applyAlignment="1" applyProtection="1">
      <alignment horizontal="center" vertical="center"/>
      <protection locked="0"/>
    </xf>
    <xf numFmtId="0" fontId="7" fillId="0" borderId="70" xfId="4" applyFont="1" applyBorder="1" applyAlignment="1" applyProtection="1">
      <alignment horizontal="center" vertical="center"/>
      <protection locked="0"/>
    </xf>
    <xf numFmtId="0" fontId="7" fillId="0" borderId="70" xfId="4" applyFont="1" applyBorder="1" applyAlignment="1" applyProtection="1">
      <alignment horizontal="center" vertical="center" wrapText="1" shrinkToFit="1"/>
      <protection locked="0"/>
    </xf>
    <xf numFmtId="0" fontId="7" fillId="0" borderId="204" xfId="4" applyFont="1" applyBorder="1" applyAlignment="1" applyProtection="1">
      <alignment horizontal="center" vertical="center" wrapText="1"/>
      <protection locked="0"/>
    </xf>
    <xf numFmtId="0" fontId="7" fillId="0" borderId="202"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176" fontId="7" fillId="0" borderId="82" xfId="4" applyNumberFormat="1" applyFont="1" applyBorder="1" applyAlignment="1" applyProtection="1">
      <alignment horizontal="center" vertical="center"/>
      <protection locked="0"/>
    </xf>
    <xf numFmtId="176" fontId="7" fillId="0" borderId="73" xfId="4" applyNumberFormat="1" applyFont="1" applyBorder="1" applyAlignment="1" applyProtection="1">
      <alignment horizontal="center" vertical="center"/>
      <protection locked="0"/>
    </xf>
    <xf numFmtId="0" fontId="7" fillId="0" borderId="64"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protection locked="0"/>
    </xf>
    <xf numFmtId="176" fontId="7" fillId="0" borderId="64" xfId="4" applyNumberFormat="1" applyFont="1" applyBorder="1" applyAlignment="1" applyProtection="1">
      <alignment horizontal="center" vertical="center"/>
      <protection locked="0"/>
    </xf>
    <xf numFmtId="0" fontId="7" fillId="0" borderId="73" xfId="4" applyFont="1" applyBorder="1" applyAlignment="1" applyProtection="1">
      <alignment horizontal="center" vertical="center" wrapText="1"/>
      <protection locked="0"/>
    </xf>
    <xf numFmtId="176" fontId="7" fillId="0" borderId="114"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7" fillId="0" borderId="203" xfId="4" applyFont="1" applyBorder="1" applyAlignment="1" applyProtection="1">
      <alignment horizontal="center" vertical="center" wrapText="1" shrinkToFit="1"/>
      <protection locked="0"/>
    </xf>
    <xf numFmtId="0" fontId="7" fillId="0" borderId="204" xfId="4" applyFont="1" applyBorder="1" applyAlignment="1" applyProtection="1">
      <alignment horizontal="center" vertical="center" wrapText="1" shrinkToFit="1"/>
      <protection locked="0"/>
    </xf>
    <xf numFmtId="176" fontId="7" fillId="0" borderId="203"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wrapText="1" shrinkToFit="1"/>
      <protection locked="0"/>
    </xf>
    <xf numFmtId="176" fontId="7" fillId="0" borderId="15" xfId="4" applyNumberFormat="1" applyFont="1" applyBorder="1" applyAlignment="1" applyProtection="1">
      <alignment horizontal="center" vertical="center" shrinkToFit="1"/>
      <protection locked="0"/>
    </xf>
    <xf numFmtId="0" fontId="7" fillId="0" borderId="194" xfId="4" applyFont="1" applyFill="1" applyBorder="1" applyAlignment="1" applyProtection="1">
      <alignment horizontal="center" vertical="center" shrinkToFit="1"/>
      <protection locked="0"/>
    </xf>
    <xf numFmtId="0" fontId="7" fillId="0" borderId="195" xfId="4" applyFont="1" applyFill="1" applyBorder="1" applyAlignment="1" applyProtection="1">
      <alignment horizontal="center" vertical="center" shrinkToFit="1"/>
      <protection locked="0"/>
    </xf>
    <xf numFmtId="0" fontId="7" fillId="0" borderId="0" xfId="4" applyFont="1" applyFill="1" applyBorder="1" applyAlignment="1" applyProtection="1">
      <alignment horizontal="center" vertical="center"/>
      <protection locked="0"/>
    </xf>
    <xf numFmtId="0" fontId="28" fillId="0" borderId="0" xfId="4" applyFont="1" applyFill="1" applyBorder="1" applyAlignment="1">
      <alignment horizontal="center" vertical="center"/>
    </xf>
    <xf numFmtId="177" fontId="7" fillId="0" borderId="8"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77" fontId="7" fillId="3" borderId="203" xfId="4" applyNumberFormat="1" applyFont="1" applyFill="1" applyBorder="1" applyAlignment="1" applyProtection="1">
      <alignment horizontal="center" vertical="center"/>
    </xf>
    <xf numFmtId="177" fontId="7" fillId="3" borderId="204" xfId="4" applyNumberFormat="1" applyFont="1" applyFill="1" applyBorder="1" applyAlignment="1" applyProtection="1">
      <alignment horizontal="center" vertical="center"/>
    </xf>
    <xf numFmtId="177" fontId="7" fillId="0" borderId="206" xfId="4" applyNumberFormat="1" applyFont="1" applyFill="1" applyBorder="1" applyAlignment="1" applyProtection="1">
      <alignment horizontal="center" vertical="center"/>
      <protection locked="0"/>
    </xf>
    <xf numFmtId="177" fontId="7" fillId="0" borderId="179" xfId="4" applyNumberFormat="1" applyFont="1" applyFill="1" applyBorder="1" applyAlignment="1" applyProtection="1">
      <alignment horizontal="center" vertical="center"/>
      <protection locked="0"/>
    </xf>
    <xf numFmtId="177" fontId="7" fillId="0" borderId="29" xfId="4" applyNumberFormat="1" applyFont="1" applyFill="1" applyBorder="1" applyAlignment="1" applyProtection="1">
      <alignment horizontal="center" vertical="center"/>
    </xf>
    <xf numFmtId="177" fontId="7" fillId="0" borderId="39" xfId="4" applyNumberFormat="1" applyFont="1" applyFill="1" applyBorder="1" applyAlignment="1" applyProtection="1">
      <alignment horizontal="center" vertical="center"/>
    </xf>
    <xf numFmtId="177" fontId="7" fillId="4" borderId="114" xfId="4" applyNumberFormat="1" applyFont="1" applyFill="1" applyBorder="1" applyAlignment="1" applyProtection="1">
      <alignment horizontal="center" vertical="center"/>
    </xf>
    <xf numFmtId="177" fontId="7" fillId="4" borderId="13" xfId="4" applyNumberFormat="1" applyFont="1" applyFill="1" applyBorder="1" applyAlignment="1" applyProtection="1">
      <alignment horizontal="center" vertical="center"/>
    </xf>
    <xf numFmtId="177" fontId="7" fillId="0" borderId="8" xfId="4" applyNumberFormat="1" applyFont="1" applyFill="1" applyBorder="1" applyAlignment="1" applyProtection="1">
      <alignment horizontal="center" vertical="center"/>
      <protection locked="0"/>
    </xf>
    <xf numFmtId="177" fontId="7" fillId="0" borderId="12" xfId="4" applyNumberFormat="1" applyFont="1" applyFill="1" applyBorder="1" applyAlignment="1" applyProtection="1">
      <alignment horizontal="center" vertical="center"/>
      <protection locked="0"/>
    </xf>
    <xf numFmtId="0" fontId="28" fillId="0" borderId="0" xfId="4" applyFont="1" applyFill="1" applyBorder="1" applyAlignment="1">
      <alignment horizontal="center" vertical="center" shrinkToFit="1"/>
    </xf>
    <xf numFmtId="0" fontId="30" fillId="0" borderId="0" xfId="4" applyFont="1" applyBorder="1" applyAlignment="1">
      <alignment horizontal="right"/>
    </xf>
    <xf numFmtId="176" fontId="7" fillId="0" borderId="72" xfId="4" applyNumberFormat="1" applyFont="1" applyBorder="1" applyAlignment="1" applyProtection="1">
      <alignment horizontal="center" vertical="center" shrinkToFit="1"/>
      <protection locked="0"/>
    </xf>
    <xf numFmtId="0" fontId="30" fillId="0" borderId="0" xfId="4" applyFont="1" applyBorder="1" applyAlignment="1">
      <alignment horizontal="center"/>
    </xf>
    <xf numFmtId="0" fontId="11" fillId="0" borderId="74" xfId="4" applyFont="1" applyBorder="1" applyAlignment="1" applyProtection="1">
      <alignment horizontal="center" vertical="center" wrapText="1" shrinkToFit="1"/>
      <protection locked="0"/>
    </xf>
    <xf numFmtId="0" fontId="11" fillId="0" borderId="3" xfId="4" applyFont="1" applyBorder="1" applyAlignment="1" applyProtection="1">
      <alignment horizontal="center" vertical="center" wrapText="1" shrinkToFit="1"/>
      <protection locked="0"/>
    </xf>
    <xf numFmtId="0" fontId="11" fillId="0" borderId="17" xfId="4" applyFont="1" applyBorder="1" applyAlignment="1" applyProtection="1">
      <alignment horizontal="center" vertical="center" wrapText="1" shrinkToFit="1"/>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shrinkToFit="1"/>
      <protection locked="0"/>
    </xf>
    <xf numFmtId="0" fontId="11" fillId="0" borderId="73" xfId="4" applyFont="1" applyBorder="1" applyAlignment="1" applyProtection="1">
      <alignment horizontal="center" vertical="center" wrapText="1" shrinkToFit="1"/>
      <protection locked="0"/>
    </xf>
    <xf numFmtId="0" fontId="11" fillId="0" borderId="13" xfId="4" applyFont="1" applyBorder="1" applyAlignment="1" applyProtection="1">
      <alignment horizontal="center" vertical="center" wrapText="1" shrinkToFit="1"/>
      <protection locked="0"/>
    </xf>
    <xf numFmtId="0" fontId="11" fillId="0" borderId="12" xfId="4" applyFont="1" applyBorder="1" applyAlignment="1" applyProtection="1">
      <alignment horizontal="center" vertical="center" wrapText="1" shrinkToFit="1"/>
      <protection locked="0"/>
    </xf>
    <xf numFmtId="0" fontId="7" fillId="0" borderId="108"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11" fillId="0" borderId="207" xfId="4" applyFont="1" applyBorder="1" applyAlignment="1" applyProtection="1">
      <alignment horizontal="center" vertical="center" wrapText="1" shrinkToFit="1"/>
      <protection locked="0"/>
    </xf>
    <xf numFmtId="0" fontId="11" fillId="0" borderId="108" xfId="4" applyFont="1" applyBorder="1" applyAlignment="1" applyProtection="1">
      <alignment horizontal="center" vertical="center" wrapText="1" shrinkToFit="1"/>
      <protection locked="0"/>
    </xf>
    <xf numFmtId="0" fontId="11" fillId="0" borderId="65" xfId="4" applyFont="1" applyBorder="1" applyAlignment="1" applyProtection="1">
      <alignment horizontal="center" vertical="center" wrapText="1" shrinkToFit="1"/>
      <protection locked="0"/>
    </xf>
    <xf numFmtId="0" fontId="4" fillId="0" borderId="0" xfId="4" applyFont="1" applyAlignment="1">
      <alignment horizontal="left" vertical="center" wrapText="1"/>
    </xf>
    <xf numFmtId="176" fontId="7" fillId="0" borderId="74" xfId="4" applyNumberFormat="1" applyFont="1" applyBorder="1" applyAlignment="1" applyProtection="1">
      <alignment horizontal="center" vertical="center"/>
      <protection locked="0"/>
    </xf>
    <xf numFmtId="0" fontId="12" fillId="0" borderId="0" xfId="4" applyFont="1" applyAlignment="1">
      <alignment horizontal="left" vertical="center" wrapText="1"/>
    </xf>
    <xf numFmtId="0" fontId="7" fillId="0" borderId="72" xfId="4" applyFont="1" applyBorder="1" applyAlignment="1" applyProtection="1">
      <alignment horizontal="center" vertical="center"/>
      <protection locked="0"/>
    </xf>
    <xf numFmtId="176" fontId="5" fillId="0" borderId="8" xfId="4" applyNumberFormat="1" applyFont="1" applyBorder="1" applyAlignment="1" applyProtection="1">
      <alignment horizontal="center" vertical="center"/>
      <protection locked="0"/>
    </xf>
    <xf numFmtId="176" fontId="5" fillId="0" borderId="12" xfId="4" applyNumberFormat="1" applyFont="1" applyBorder="1" applyAlignment="1" applyProtection="1">
      <alignment horizontal="center" vertical="center"/>
      <protection locked="0"/>
    </xf>
    <xf numFmtId="176" fontId="5" fillId="0" borderId="8" xfId="4" applyNumberFormat="1" applyFont="1" applyBorder="1" applyAlignment="1">
      <alignment horizontal="center" vertical="center"/>
    </xf>
    <xf numFmtId="176" fontId="5" fillId="0" borderId="12" xfId="4" applyNumberFormat="1" applyFont="1" applyBorder="1" applyAlignment="1">
      <alignment horizontal="center" vertical="center"/>
    </xf>
    <xf numFmtId="0" fontId="7" fillId="0" borderId="82" xfId="4" applyFont="1" applyBorder="1" applyAlignment="1" applyProtection="1">
      <alignment horizontal="center" vertical="center"/>
      <protection locked="0"/>
    </xf>
    <xf numFmtId="0" fontId="7" fillId="0" borderId="64" xfId="4" applyFont="1" applyBorder="1" applyAlignment="1" applyProtection="1">
      <alignment horizontal="left" vertical="center" wrapText="1" shrinkToFit="1"/>
      <protection locked="0"/>
    </xf>
    <xf numFmtId="0" fontId="7" fillId="0" borderId="65" xfId="4" applyFont="1" applyBorder="1" applyAlignment="1" applyProtection="1">
      <alignment horizontal="left" vertical="center" wrapText="1" shrinkToFit="1"/>
      <protection locked="0"/>
    </xf>
    <xf numFmtId="0" fontId="7" fillId="0" borderId="66" xfId="4" applyFont="1" applyBorder="1" applyAlignment="1" applyProtection="1">
      <alignment horizontal="left" vertical="center" wrapText="1" shrinkToFit="1"/>
      <protection locked="0"/>
    </xf>
    <xf numFmtId="0" fontId="7" fillId="0" borderId="64" xfId="4" applyFont="1" applyBorder="1" applyAlignment="1" applyProtection="1">
      <alignment horizontal="left" vertical="center"/>
      <protection locked="0"/>
    </xf>
    <xf numFmtId="0" fontId="7" fillId="0" borderId="65" xfId="4" applyFont="1" applyBorder="1" applyAlignment="1" applyProtection="1">
      <alignment horizontal="left" vertical="center"/>
      <protection locked="0"/>
    </xf>
    <xf numFmtId="0" fontId="7" fillId="0" borderId="66" xfId="4" applyFont="1" applyBorder="1" applyAlignment="1" applyProtection="1">
      <alignment horizontal="left" vertical="center"/>
      <protection locked="0"/>
    </xf>
    <xf numFmtId="192" fontId="30" fillId="0" borderId="0" xfId="3" applyNumberFormat="1" applyFont="1" applyBorder="1" applyAlignment="1">
      <alignment horizontal="right"/>
    </xf>
    <xf numFmtId="0" fontId="11" fillId="0" borderId="179" xfId="4" applyFont="1" applyBorder="1" applyAlignment="1" applyProtection="1">
      <alignment horizontal="center" vertical="center" wrapText="1" shrinkToFit="1"/>
      <protection locked="0"/>
    </xf>
    <xf numFmtId="0" fontId="7" fillId="0" borderId="202" xfId="4" applyFont="1" applyBorder="1" applyAlignment="1" applyProtection="1">
      <alignment horizontal="center" vertical="center"/>
      <protection locked="0"/>
    </xf>
    <xf numFmtId="0" fontId="24" fillId="0" borderId="0" xfId="4" applyFont="1" applyBorder="1" applyAlignment="1">
      <alignment horizontal="center" vertical="center" wrapText="1"/>
    </xf>
    <xf numFmtId="0" fontId="2" fillId="0" borderId="13" xfId="0" applyFont="1" applyBorder="1" applyProtection="1">
      <protection locked="0"/>
    </xf>
    <xf numFmtId="0" fontId="2" fillId="0" borderId="15" xfId="0" applyFont="1" applyBorder="1" applyProtection="1">
      <protection locked="0"/>
    </xf>
    <xf numFmtId="176" fontId="7" fillId="0" borderId="206" xfId="4" applyNumberFormat="1" applyFont="1" applyBorder="1" applyAlignment="1" applyProtection="1">
      <alignment horizontal="center" vertical="center" shrinkToFit="1"/>
      <protection locked="0"/>
    </xf>
    <xf numFmtId="0" fontId="7" fillId="0" borderId="178" xfId="4" applyFont="1" applyBorder="1" applyAlignment="1" applyProtection="1">
      <alignment horizontal="center" vertical="center" wrapText="1"/>
      <protection locked="0"/>
    </xf>
    <xf numFmtId="0" fontId="7" fillId="0" borderId="0" xfId="4" applyFont="1" applyBorder="1" applyAlignment="1" applyProtection="1">
      <alignment horizontal="center" vertical="center" wrapText="1"/>
      <protection locked="0"/>
    </xf>
    <xf numFmtId="0" fontId="7" fillId="0" borderId="2" xfId="4" applyFont="1" applyBorder="1" applyAlignment="1" applyProtection="1">
      <alignment horizontal="center" vertical="center" wrapText="1"/>
      <protection locked="0"/>
    </xf>
    <xf numFmtId="0" fontId="0" fillId="0" borderId="8" xfId="0" applyFont="1" applyBorder="1" applyAlignment="1">
      <alignment horizontal="right"/>
    </xf>
    <xf numFmtId="0" fontId="0" fillId="0" borderId="2" xfId="0" applyFont="1" applyBorder="1" applyAlignment="1">
      <alignment horizontal="right"/>
    </xf>
    <xf numFmtId="0" fontId="0" fillId="0" borderId="145" xfId="0" applyFont="1" applyBorder="1" applyAlignment="1">
      <alignment horizontal="right"/>
    </xf>
    <xf numFmtId="38" fontId="0" fillId="4" borderId="146" xfId="1" applyFont="1" applyFill="1" applyBorder="1" applyAlignment="1">
      <alignment horizontal="right"/>
    </xf>
    <xf numFmtId="38" fontId="0" fillId="4" borderId="49" xfId="1" applyFont="1" applyFill="1" applyBorder="1" applyAlignment="1">
      <alignment horizontal="right"/>
    </xf>
    <xf numFmtId="38" fontId="0" fillId="4" borderId="147" xfId="1" applyFont="1" applyFill="1" applyBorder="1" applyAlignment="1">
      <alignment horizontal="right"/>
    </xf>
    <xf numFmtId="0" fontId="0" fillId="0" borderId="12" xfId="0" applyFont="1" applyBorder="1" applyAlignment="1">
      <alignment horizontal="right"/>
    </xf>
    <xf numFmtId="38" fontId="0" fillId="5" borderId="136" xfId="1" applyFont="1" applyFill="1" applyBorder="1" applyAlignment="1">
      <alignment horizontal="right"/>
    </xf>
    <xf numFmtId="38" fontId="0" fillId="5" borderId="138" xfId="1" applyFont="1" applyFill="1" applyBorder="1" applyAlignment="1">
      <alignment horizontal="right"/>
    </xf>
    <xf numFmtId="38" fontId="0" fillId="5" borderId="148" xfId="1" applyFont="1" applyFill="1" applyBorder="1" applyAlignment="1">
      <alignment horizontal="right"/>
    </xf>
    <xf numFmtId="38" fontId="0" fillId="5" borderId="149" xfId="1" applyFont="1" applyFill="1" applyBorder="1" applyAlignment="1">
      <alignment horizontal="right"/>
    </xf>
    <xf numFmtId="38" fontId="0" fillId="5" borderId="141" xfId="1" applyFont="1" applyFill="1" applyBorder="1" applyAlignment="1">
      <alignment horizontal="right"/>
    </xf>
    <xf numFmtId="38" fontId="0" fillId="5" borderId="143" xfId="1" applyFont="1" applyFill="1" applyBorder="1" applyAlignment="1">
      <alignment horizontal="right"/>
    </xf>
    <xf numFmtId="38" fontId="0" fillId="5" borderId="150" xfId="1" applyFont="1" applyFill="1" applyBorder="1" applyAlignment="1">
      <alignment horizontal="right"/>
    </xf>
    <xf numFmtId="38" fontId="0" fillId="5" borderId="151" xfId="1" applyFont="1" applyFill="1" applyBorder="1" applyAlignment="1">
      <alignment horizontal="right"/>
    </xf>
    <xf numFmtId="0" fontId="0" fillId="0" borderId="206" xfId="0" applyFont="1" applyBorder="1" applyAlignment="1">
      <alignment horizontal="center" wrapText="1" shrinkToFit="1"/>
    </xf>
    <xf numFmtId="0" fontId="0" fillId="0" borderId="178" xfId="0" applyFont="1" applyBorder="1" applyAlignment="1">
      <alignment horizontal="center" wrapText="1" shrinkToFit="1"/>
    </xf>
    <xf numFmtId="0" fontId="0" fillId="0" borderId="179" xfId="0" applyFont="1" applyBorder="1" applyAlignment="1">
      <alignment horizontal="center" wrapText="1" shrinkToFit="1"/>
    </xf>
    <xf numFmtId="0" fontId="0" fillId="0" borderId="206" xfId="0" applyFont="1" applyBorder="1" applyAlignment="1">
      <alignment horizontal="center"/>
    </xf>
    <xf numFmtId="0" fontId="0" fillId="0" borderId="178" xfId="0" applyFont="1" applyBorder="1" applyAlignment="1">
      <alignment horizontal="center"/>
    </xf>
    <xf numFmtId="0" fontId="0" fillId="0" borderId="179" xfId="0" applyFont="1" applyBorder="1" applyAlignment="1">
      <alignment horizontal="center"/>
    </xf>
    <xf numFmtId="0" fontId="0" fillId="0" borderId="114" xfId="0" applyFont="1" applyBorder="1" applyAlignment="1">
      <alignment horizontal="center"/>
    </xf>
    <xf numFmtId="0" fontId="0" fillId="0" borderId="0" xfId="0" applyFont="1" applyBorder="1" applyAlignment="1">
      <alignment horizontal="center"/>
    </xf>
    <xf numFmtId="0" fontId="0" fillId="0" borderId="13" xfId="0" applyFont="1" applyBorder="1" applyAlignment="1">
      <alignment horizontal="center"/>
    </xf>
    <xf numFmtId="0" fontId="0" fillId="0" borderId="0" xfId="0" applyFont="1" applyAlignment="1">
      <alignment horizontal="left" shrinkToFit="1"/>
    </xf>
    <xf numFmtId="0" fontId="0" fillId="0" borderId="0" xfId="0" applyFont="1" applyAlignment="1">
      <alignment shrinkToFit="1"/>
    </xf>
    <xf numFmtId="0" fontId="6" fillId="0" borderId="5"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19" xfId="4" applyFont="1" applyBorder="1" applyAlignment="1" applyProtection="1">
      <alignment horizontal="center" vertical="center"/>
      <protection locked="0"/>
    </xf>
    <xf numFmtId="0" fontId="7" fillId="0" borderId="36" xfId="4" applyFont="1" applyBorder="1" applyAlignment="1" applyProtection="1">
      <alignment horizontal="center" vertical="center"/>
    </xf>
    <xf numFmtId="0" fontId="7" fillId="0" borderId="113" xfId="4" applyFont="1" applyBorder="1" applyAlignment="1" applyProtection="1">
      <alignment horizontal="center" vertical="center"/>
    </xf>
    <xf numFmtId="0" fontId="4" fillId="0" borderId="0" xfId="4" applyFont="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6" fillId="0" borderId="0" xfId="4" applyFont="1" applyBorder="1" applyAlignment="1" applyProtection="1">
      <alignment horizontal="left" vertical="center" shrinkToFit="1"/>
      <protection locked="0"/>
    </xf>
    <xf numFmtId="0" fontId="4" fillId="0" borderId="0" xfId="4" applyFont="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24" fillId="0" borderId="5" xfId="4" applyFont="1" applyBorder="1" applyAlignment="1" applyProtection="1">
      <alignment horizontal="center" vertical="center"/>
      <protection locked="0"/>
    </xf>
    <xf numFmtId="0" fontId="24" fillId="0" borderId="6" xfId="4" applyFont="1" applyBorder="1" applyAlignment="1" applyProtection="1">
      <alignment horizontal="center" vertical="center"/>
      <protection locked="0"/>
    </xf>
    <xf numFmtId="0" fontId="24" fillId="0" borderId="19" xfId="4" applyFont="1" applyBorder="1" applyAlignment="1" applyProtection="1">
      <alignment horizontal="center" vertical="center"/>
      <protection locked="0"/>
    </xf>
    <xf numFmtId="0" fontId="24" fillId="0" borderId="2" xfId="4" applyFont="1" applyBorder="1" applyAlignment="1" applyProtection="1">
      <alignment horizontal="center" vertical="center" shrinkToFit="1"/>
    </xf>
    <xf numFmtId="0" fontId="37" fillId="0" borderId="114" xfId="4" applyFont="1" applyBorder="1" applyAlignment="1" applyProtection="1">
      <alignment horizontal="center" vertical="center"/>
      <protection locked="0"/>
    </xf>
    <xf numFmtId="0" fontId="7" fillId="0" borderId="29" xfId="4" applyFont="1" applyFill="1" applyBorder="1" applyAlignment="1" applyProtection="1">
      <alignment horizontal="left" vertical="center" shrinkToFit="1"/>
      <protection locked="0"/>
    </xf>
    <xf numFmtId="0" fontId="7" fillId="0" borderId="39" xfId="4" applyFont="1" applyFill="1" applyBorder="1" applyAlignment="1" applyProtection="1">
      <alignment horizontal="left" vertical="center" shrinkToFit="1"/>
      <protection locked="0"/>
    </xf>
    <xf numFmtId="0" fontId="37" fillId="0" borderId="29" xfId="4" applyFont="1" applyBorder="1" applyAlignment="1" applyProtection="1">
      <alignment horizontal="center" vertical="center"/>
      <protection locked="0"/>
    </xf>
    <xf numFmtId="0" fontId="37" fillId="0" borderId="39" xfId="4" applyFont="1" applyBorder="1" applyAlignment="1" applyProtection="1">
      <alignment horizontal="center" vertical="center"/>
      <protection locked="0"/>
    </xf>
    <xf numFmtId="176" fontId="37" fillId="0" borderId="206" xfId="4" applyNumberFormat="1" applyFont="1" applyBorder="1" applyAlignment="1" applyProtection="1">
      <alignment horizontal="center" vertical="center"/>
      <protection locked="0"/>
    </xf>
    <xf numFmtId="176" fontId="37" fillId="0" borderId="8" xfId="4" applyNumberFormat="1" applyFont="1" applyBorder="1" applyAlignment="1" applyProtection="1">
      <alignment horizontal="center" vertical="center"/>
      <protection locked="0"/>
    </xf>
    <xf numFmtId="0" fontId="37" fillId="0" borderId="179" xfId="4" applyFont="1" applyBorder="1" applyAlignment="1" applyProtection="1">
      <alignment horizontal="left" vertical="center"/>
      <protection locked="0"/>
    </xf>
    <xf numFmtId="0" fontId="37" fillId="0" borderId="12" xfId="4" applyFont="1" applyBorder="1" applyAlignment="1" applyProtection="1">
      <alignment horizontal="left" vertical="center"/>
      <protection locked="0"/>
    </xf>
    <xf numFmtId="0" fontId="37" fillId="0" borderId="114" xfId="4" applyFont="1" applyFill="1" applyBorder="1" applyAlignment="1" applyProtection="1">
      <alignment horizontal="center" vertical="center"/>
      <protection locked="0"/>
    </xf>
    <xf numFmtId="0" fontId="4" fillId="0" borderId="29" xfId="4" applyFont="1" applyBorder="1" applyAlignment="1" applyProtection="1">
      <alignment horizontal="center" vertical="center"/>
      <protection locked="0"/>
    </xf>
    <xf numFmtId="0" fontId="4" fillId="0" borderId="39" xfId="4" applyFont="1" applyBorder="1" applyAlignment="1" applyProtection="1">
      <alignment horizontal="center" vertical="center"/>
      <protection locked="0"/>
    </xf>
    <xf numFmtId="0" fontId="7" fillId="0" borderId="203" xfId="4" applyFont="1" applyBorder="1" applyAlignment="1" applyProtection="1">
      <alignment horizontal="left" vertical="center" shrinkToFit="1"/>
      <protection locked="0"/>
    </xf>
    <xf numFmtId="0" fontId="7" fillId="0" borderId="204" xfId="4" applyFont="1" applyBorder="1" applyAlignment="1" applyProtection="1">
      <alignment horizontal="left" vertical="center" shrinkToFit="1"/>
      <protection locked="0"/>
    </xf>
    <xf numFmtId="0" fontId="37" fillId="0" borderId="114" xfId="4" applyFont="1" applyBorder="1" applyAlignment="1" applyProtection="1">
      <alignment vertical="center"/>
      <protection locked="0"/>
    </xf>
    <xf numFmtId="0" fontId="37" fillId="0" borderId="114" xfId="4" applyFont="1" applyBorder="1" applyProtection="1">
      <alignment vertical="center"/>
      <protection locked="0"/>
    </xf>
    <xf numFmtId="0" fontId="7" fillId="0" borderId="114" xfId="4" applyFont="1" applyFill="1" applyBorder="1" applyAlignment="1" applyProtection="1">
      <alignment horizontal="center" vertical="center"/>
      <protection locked="0"/>
    </xf>
    <xf numFmtId="0" fontId="12" fillId="0" borderId="179" xfId="4" applyFont="1" applyBorder="1" applyAlignment="1" applyProtection="1">
      <alignment horizontal="left" vertical="center"/>
      <protection locked="0"/>
    </xf>
    <xf numFmtId="0" fontId="12" fillId="0" borderId="12" xfId="4" applyFont="1" applyBorder="1" applyAlignment="1" applyProtection="1">
      <alignment horizontal="left" vertical="center"/>
      <protection locked="0"/>
    </xf>
    <xf numFmtId="0" fontId="12" fillId="0" borderId="179" xfId="4" applyFont="1" applyBorder="1" applyProtection="1">
      <alignment vertical="center"/>
      <protection locked="0"/>
    </xf>
    <xf numFmtId="0" fontId="12" fillId="0" borderId="12" xfId="4" applyFont="1" applyBorder="1" applyProtection="1">
      <alignment vertical="center"/>
      <protection locked="0"/>
    </xf>
    <xf numFmtId="0" fontId="12" fillId="0" borderId="179" xfId="4" applyFont="1" applyBorder="1" applyAlignment="1" applyProtection="1">
      <alignment vertical="center"/>
      <protection locked="0"/>
    </xf>
    <xf numFmtId="0" fontId="12" fillId="0" borderId="12" xfId="4" applyFont="1" applyBorder="1" applyAlignment="1" applyProtection="1">
      <alignment vertical="center"/>
      <protection locked="0"/>
    </xf>
    <xf numFmtId="0" fontId="37" fillId="0" borderId="179" xfId="4" applyFont="1" applyBorder="1" applyAlignment="1" applyProtection="1">
      <alignment vertical="center"/>
      <protection locked="0"/>
    </xf>
    <xf numFmtId="0" fontId="37" fillId="0" borderId="12" xfId="4" applyFont="1" applyBorder="1" applyAlignment="1" applyProtection="1">
      <alignment vertical="center"/>
      <protection locked="0"/>
    </xf>
    <xf numFmtId="0" fontId="20" fillId="0" borderId="12" xfId="0" applyFont="1" applyBorder="1" applyAlignment="1" applyProtection="1">
      <alignment vertical="center"/>
      <protection locked="0"/>
    </xf>
    <xf numFmtId="0" fontId="7" fillId="0" borderId="179" xfId="4" applyFont="1" applyBorder="1" applyAlignment="1" applyProtection="1">
      <alignment horizontal="left" vertical="center"/>
      <protection locked="0"/>
    </xf>
    <xf numFmtId="0" fontId="7" fillId="0" borderId="12" xfId="4" applyFont="1" applyBorder="1" applyAlignment="1" applyProtection="1">
      <alignment horizontal="left" vertical="center"/>
      <protection locked="0"/>
    </xf>
    <xf numFmtId="0" fontId="24" fillId="0" borderId="203" xfId="4" applyFont="1" applyBorder="1" applyAlignment="1" applyProtection="1">
      <alignment horizontal="center" vertical="center"/>
      <protection locked="0"/>
    </xf>
    <xf numFmtId="0" fontId="24" fillId="0" borderId="204" xfId="4" applyFont="1" applyBorder="1" applyAlignment="1" applyProtection="1">
      <alignment horizontal="center" vertical="center"/>
      <protection locked="0"/>
    </xf>
    <xf numFmtId="0" fontId="24" fillId="0" borderId="205" xfId="4"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7" fillId="0" borderId="18" xfId="4" applyFont="1" applyFill="1" applyBorder="1" applyAlignment="1" applyProtection="1">
      <alignment horizontal="center" vertical="center"/>
      <protection locked="0"/>
    </xf>
    <xf numFmtId="0" fontId="7" fillId="0" borderId="8"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shrinkToFit="1"/>
      <protection locked="0"/>
    </xf>
    <xf numFmtId="0" fontId="6" fillId="0" borderId="64" xfId="4" applyFont="1" applyBorder="1" applyAlignment="1" applyProtection="1">
      <alignment horizontal="center" vertical="center"/>
      <protection locked="0"/>
    </xf>
    <xf numFmtId="0" fontId="6" fillId="0" borderId="66" xfId="4" applyFont="1" applyBorder="1" applyAlignment="1" applyProtection="1">
      <alignment horizontal="center" vertical="center"/>
      <protection locked="0"/>
    </xf>
    <xf numFmtId="0" fontId="6" fillId="0" borderId="64" xfId="4" applyFont="1" applyBorder="1" applyAlignment="1" applyProtection="1">
      <alignment horizontal="center" vertical="center" shrinkToFit="1"/>
      <protection locked="0"/>
    </xf>
    <xf numFmtId="0" fontId="6" fillId="0" borderId="65" xfId="4" applyFont="1" applyBorder="1" applyAlignment="1" applyProtection="1">
      <alignment horizontal="center" vertical="center" shrinkToFit="1"/>
      <protection locked="0"/>
    </xf>
    <xf numFmtId="0" fontId="6" fillId="0" borderId="66" xfId="4" applyFont="1" applyBorder="1" applyAlignment="1" applyProtection="1">
      <alignment horizontal="center" vertical="center" shrinkToFit="1"/>
      <protection locked="0"/>
    </xf>
    <xf numFmtId="0" fontId="7" fillId="0" borderId="50" xfId="4" applyFont="1" applyBorder="1" applyAlignment="1" applyProtection="1">
      <alignment horizontal="center" vertical="center"/>
      <protection locked="0"/>
    </xf>
    <xf numFmtId="0" fontId="7" fillId="0" borderId="51" xfId="4" applyFont="1" applyBorder="1" applyAlignment="1" applyProtection="1">
      <alignment horizontal="center" vertical="center"/>
      <protection locked="0"/>
    </xf>
    <xf numFmtId="0" fontId="28" fillId="0" borderId="50" xfId="4" applyFont="1" applyBorder="1" applyAlignment="1" applyProtection="1">
      <alignment horizontal="center" vertical="center"/>
      <protection locked="0"/>
    </xf>
    <xf numFmtId="0" fontId="28" fillId="0" borderId="51" xfId="4" applyFont="1" applyBorder="1" applyAlignment="1" applyProtection="1">
      <alignment horizontal="center" vertical="center"/>
      <protection locked="0"/>
    </xf>
    <xf numFmtId="0" fontId="7" fillId="0" borderId="81" xfId="4" applyFont="1" applyFill="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72"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shrinkToFit="1"/>
      <protection locked="0"/>
    </xf>
    <xf numFmtId="0" fontId="4" fillId="0" borderId="8"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177" fontId="7" fillId="0" borderId="74" xfId="4" applyNumberFormat="1" applyFont="1" applyBorder="1" applyAlignment="1" applyProtection="1">
      <alignment horizontal="center" vertical="center" wrapText="1"/>
      <protection locked="0"/>
    </xf>
    <xf numFmtId="177"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0" fontId="12" fillId="0" borderId="0" xfId="4" applyFont="1" applyAlignment="1" applyProtection="1">
      <alignment horizontal="left" vertical="top" wrapText="1"/>
      <protection locked="0"/>
    </xf>
    <xf numFmtId="180" fontId="7" fillId="0" borderId="207" xfId="4" applyNumberFormat="1" applyFont="1" applyBorder="1" applyAlignment="1" applyProtection="1">
      <alignment horizontal="center" vertical="center" wrapText="1"/>
      <protection locked="0"/>
    </xf>
    <xf numFmtId="180" fontId="7" fillId="0" borderId="108" xfId="4" applyNumberFormat="1" applyFont="1" applyBorder="1" applyAlignment="1" applyProtection="1">
      <alignment horizontal="center" vertical="center" wrapText="1"/>
      <protection locked="0"/>
    </xf>
    <xf numFmtId="184" fontId="7" fillId="0" borderId="206" xfId="4" applyNumberFormat="1" applyFont="1" applyBorder="1" applyAlignment="1" applyProtection="1">
      <alignment horizontal="center" vertical="center"/>
      <protection locked="0"/>
    </xf>
    <xf numFmtId="184" fontId="7" fillId="0" borderId="179" xfId="4" applyNumberFormat="1" applyFont="1" applyBorder="1" applyAlignment="1" applyProtection="1">
      <alignment horizontal="center" vertical="center"/>
      <protection locked="0"/>
    </xf>
    <xf numFmtId="176" fontId="7" fillId="0" borderId="40" xfId="4" applyNumberFormat="1" applyFont="1" applyBorder="1" applyAlignment="1" applyProtection="1">
      <alignment horizontal="center" vertical="center"/>
      <protection locked="0"/>
    </xf>
    <xf numFmtId="176" fontId="7" fillId="0" borderId="48" xfId="4" applyNumberFormat="1" applyFont="1" applyBorder="1" applyAlignment="1" applyProtection="1">
      <alignment horizontal="center" vertical="center"/>
      <protection locked="0"/>
    </xf>
    <xf numFmtId="184" fontId="11" fillId="0" borderId="207" xfId="4" applyNumberFormat="1" applyFont="1" applyBorder="1" applyAlignment="1" applyProtection="1">
      <alignment horizontal="left" vertical="center" wrapText="1" shrinkToFit="1"/>
      <protection locked="0"/>
    </xf>
    <xf numFmtId="184" fontId="11" fillId="0" borderId="3" xfId="4" applyNumberFormat="1" applyFont="1" applyBorder="1" applyAlignment="1" applyProtection="1">
      <alignment horizontal="left" vertical="center" wrapText="1" shrinkToFit="1"/>
      <protection locked="0"/>
    </xf>
    <xf numFmtId="184" fontId="11" fillId="0" borderId="108" xfId="4" applyNumberFormat="1" applyFont="1" applyBorder="1" applyAlignment="1" applyProtection="1">
      <alignment horizontal="left" vertical="center" wrapText="1" shrinkToFit="1"/>
      <protection locked="0"/>
    </xf>
    <xf numFmtId="180" fontId="7" fillId="0" borderId="3" xfId="4" applyNumberFormat="1" applyFont="1" applyBorder="1" applyAlignment="1" applyProtection="1">
      <alignment horizontal="center" vertical="center" wrapText="1"/>
      <protection locked="0"/>
    </xf>
    <xf numFmtId="176" fontId="7" fillId="0" borderId="29" xfId="4" applyNumberFormat="1" applyFont="1" applyBorder="1" applyAlignment="1" applyProtection="1">
      <alignment horizontal="center" vertical="center"/>
      <protection locked="0"/>
    </xf>
    <xf numFmtId="178" fontId="7" fillId="0" borderId="3" xfId="4" applyNumberFormat="1" applyFont="1" applyFill="1" applyBorder="1" applyAlignment="1" applyProtection="1">
      <alignment horizontal="center" vertical="center" shrinkToFit="1"/>
      <protection locked="0"/>
    </xf>
    <xf numFmtId="178" fontId="7" fillId="0" borderId="202" xfId="4" applyNumberFormat="1" applyFont="1" applyFill="1" applyBorder="1" applyAlignment="1" applyProtection="1">
      <alignment horizontal="center" vertical="center" shrinkToFit="1"/>
      <protection locked="0"/>
    </xf>
    <xf numFmtId="0" fontId="27" fillId="0" borderId="25" xfId="0" applyNumberFormat="1" applyFont="1" applyFill="1" applyBorder="1" applyAlignment="1" applyProtection="1">
      <alignment horizontal="center" vertical="center"/>
      <protection locked="0"/>
    </xf>
    <xf numFmtId="0" fontId="27" fillId="0" borderId="10" xfId="0" applyNumberFormat="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protection locked="0"/>
    </xf>
    <xf numFmtId="3" fontId="27" fillId="4" borderId="2" xfId="0" applyNumberFormat="1" applyFont="1" applyFill="1" applyBorder="1" applyAlignment="1" applyProtection="1">
      <alignment horizontal="center" vertical="center"/>
    </xf>
    <xf numFmtId="0" fontId="27" fillId="4" borderId="2" xfId="0" applyFont="1" applyFill="1" applyBorder="1" applyAlignment="1" applyProtection="1">
      <alignment horizontal="center" vertical="center"/>
    </xf>
    <xf numFmtId="187" fontId="27" fillId="4" borderId="2" xfId="0" applyNumberFormat="1" applyFont="1" applyFill="1" applyBorder="1" applyAlignment="1" applyProtection="1">
      <alignment horizontal="center" vertical="center"/>
    </xf>
    <xf numFmtId="0" fontId="27" fillId="0" borderId="0" xfId="0" applyFont="1" applyAlignment="1" applyProtection="1">
      <alignment horizontal="center" vertical="center"/>
      <protection locked="0"/>
    </xf>
    <xf numFmtId="178" fontId="27" fillId="4" borderId="20" xfId="0" applyNumberFormat="1" applyFont="1" applyFill="1" applyBorder="1" applyAlignment="1" applyProtection="1">
      <alignment horizontal="center" vertical="center"/>
    </xf>
    <xf numFmtId="178" fontId="27" fillId="4" borderId="21" xfId="0" applyNumberFormat="1" applyFont="1" applyFill="1" applyBorder="1" applyAlignment="1" applyProtection="1">
      <alignment horizontal="center" vertical="center"/>
    </xf>
    <xf numFmtId="178" fontId="27" fillId="4" borderId="22" xfId="0" applyNumberFormat="1" applyFont="1" applyFill="1" applyBorder="1" applyAlignment="1" applyProtection="1">
      <alignment horizontal="center" vertical="center"/>
    </xf>
    <xf numFmtId="0" fontId="27" fillId="0" borderId="0" xfId="0" applyNumberFormat="1" applyFont="1" applyAlignment="1" applyProtection="1">
      <alignment horizontal="left" vertical="center"/>
      <protection locked="0"/>
    </xf>
    <xf numFmtId="3" fontId="27" fillId="4" borderId="71" xfId="0" applyNumberFormat="1"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33" fillId="0" borderId="0" xfId="0" applyNumberFormat="1" applyFont="1" applyFill="1" applyBorder="1" applyAlignment="1" applyProtection="1">
      <alignment horizontal="center" wrapText="1"/>
      <protection locked="0"/>
    </xf>
    <xf numFmtId="0" fontId="27" fillId="7" borderId="128" xfId="0" applyNumberFormat="1" applyFont="1" applyFill="1" applyBorder="1" applyAlignment="1" applyProtection="1">
      <alignment horizontal="center" vertical="center"/>
      <protection locked="0"/>
    </xf>
    <xf numFmtId="0" fontId="27" fillId="7" borderId="129" xfId="0" applyNumberFormat="1" applyFont="1" applyFill="1" applyBorder="1" applyAlignment="1" applyProtection="1">
      <alignment horizontal="center" vertical="center"/>
      <protection locked="0"/>
    </xf>
    <xf numFmtId="0" fontId="27" fillId="7" borderId="13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wrapText="1"/>
      <protection locked="0"/>
    </xf>
    <xf numFmtId="0" fontId="27" fillId="0" borderId="0" xfId="0" applyFont="1" applyFill="1" applyBorder="1" applyAlignment="1" applyProtection="1">
      <alignment horizontal="center" wrapText="1"/>
      <protection locked="0"/>
    </xf>
    <xf numFmtId="3" fontId="27" fillId="4" borderId="25" xfId="0" applyNumberFormat="1" applyFont="1" applyFill="1" applyBorder="1" applyAlignment="1" applyProtection="1">
      <alignment horizontal="center" vertical="center"/>
    </xf>
    <xf numFmtId="0" fontId="33" fillId="0" borderId="0" xfId="0" applyNumberFormat="1" applyFont="1" applyFill="1" applyBorder="1" applyAlignment="1">
      <alignment horizontal="center" wrapText="1"/>
    </xf>
    <xf numFmtId="3" fontId="27" fillId="7" borderId="128" xfId="0" applyNumberFormat="1" applyFont="1" applyFill="1" applyBorder="1" applyAlignment="1" applyProtection="1">
      <alignment horizontal="center" vertical="center"/>
      <protection locked="0"/>
    </xf>
    <xf numFmtId="3" fontId="27" fillId="7" borderId="129" xfId="0" applyNumberFormat="1" applyFont="1" applyFill="1" applyBorder="1" applyAlignment="1" applyProtection="1">
      <alignment horizontal="center" vertical="center"/>
      <protection locked="0"/>
    </xf>
    <xf numFmtId="3" fontId="27" fillId="7" borderId="130" xfId="0" applyNumberFormat="1" applyFont="1" applyFill="1" applyBorder="1" applyAlignment="1" applyProtection="1">
      <alignment horizontal="center" vertical="center"/>
      <protection locked="0"/>
    </xf>
    <xf numFmtId="0" fontId="27" fillId="7" borderId="0" xfId="0" applyNumberFormat="1" applyFont="1" applyFill="1" applyBorder="1" applyAlignment="1">
      <alignment horizontal="center" vertical="center"/>
    </xf>
    <xf numFmtId="3" fontId="27" fillId="0" borderId="0" xfId="0" applyNumberFormat="1" applyFont="1" applyFill="1" applyBorder="1" applyAlignment="1" applyProtection="1">
      <alignment horizontal="center" wrapText="1"/>
      <protection locked="0"/>
    </xf>
    <xf numFmtId="3" fontId="35" fillId="0" borderId="0" xfId="0" applyNumberFormat="1" applyFont="1" applyFill="1" applyBorder="1" applyAlignment="1" applyProtection="1">
      <alignment horizontal="center" wrapText="1"/>
      <protection locked="0"/>
    </xf>
    <xf numFmtId="0" fontId="33" fillId="0" borderId="0" xfId="0" applyFont="1" applyBorder="1" applyAlignment="1" applyProtection="1">
      <alignment horizontal="center" wrapText="1"/>
      <protection locked="0"/>
    </xf>
    <xf numFmtId="0" fontId="34" fillId="0" borderId="0" xfId="0"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11" borderId="128" xfId="0" applyNumberFormat="1" applyFont="1" applyFill="1" applyBorder="1" applyAlignment="1" applyProtection="1">
      <alignment horizontal="center" vertical="center"/>
      <protection locked="0"/>
    </xf>
    <xf numFmtId="3" fontId="27" fillId="11" borderId="129" xfId="0" applyNumberFormat="1" applyFont="1" applyFill="1" applyBorder="1" applyAlignment="1" applyProtection="1">
      <alignment horizontal="center" vertical="center"/>
      <protection locked="0"/>
    </xf>
    <xf numFmtId="3" fontId="27" fillId="11" borderId="130" xfId="0" applyNumberFormat="1" applyFont="1" applyFill="1" applyBorder="1" applyAlignment="1" applyProtection="1">
      <alignment horizontal="center" vertical="center"/>
      <protection locked="0"/>
    </xf>
    <xf numFmtId="0" fontId="30" fillId="9" borderId="166" xfId="8" applyNumberFormat="1" applyFont="1" applyFill="1" applyBorder="1" applyAlignment="1" applyProtection="1">
      <alignment horizontal="center" vertical="center"/>
      <protection locked="0"/>
    </xf>
    <xf numFmtId="0" fontId="30" fillId="9" borderId="167" xfId="8" applyNumberFormat="1" applyFont="1" applyFill="1" applyBorder="1" applyAlignment="1" applyProtection="1">
      <alignment horizontal="center" vertical="center"/>
      <protection locked="0"/>
    </xf>
    <xf numFmtId="0" fontId="30" fillId="9" borderId="168" xfId="8" applyNumberFormat="1" applyFont="1" applyFill="1" applyBorder="1" applyAlignment="1" applyProtection="1">
      <alignment horizontal="center" vertical="center"/>
      <protection locked="0"/>
    </xf>
    <xf numFmtId="2" fontId="30" fillId="0" borderId="154" xfId="8" applyNumberFormat="1" applyFont="1" applyBorder="1" applyAlignment="1" applyProtection="1">
      <alignment horizontal="center" vertical="center"/>
    </xf>
    <xf numFmtId="2" fontId="30" fillId="0" borderId="65" xfId="8" applyNumberFormat="1" applyFont="1" applyBorder="1" applyAlignment="1" applyProtection="1">
      <alignment horizontal="center" vertical="center"/>
    </xf>
    <xf numFmtId="2" fontId="30" fillId="0" borderId="66" xfId="8" applyNumberFormat="1" applyFont="1" applyBorder="1" applyAlignment="1" applyProtection="1">
      <alignment horizontal="center" vertical="center"/>
    </xf>
    <xf numFmtId="195" fontId="30" fillId="0" borderId="79" xfId="8" applyNumberFormat="1" applyFont="1" applyBorder="1" applyAlignment="1" applyProtection="1">
      <alignment vertical="center"/>
    </xf>
    <xf numFmtId="195" fontId="30" fillId="0" borderId="77" xfId="8" applyNumberFormat="1" applyFont="1" applyBorder="1" applyAlignment="1" applyProtection="1">
      <alignment vertical="center"/>
    </xf>
    <xf numFmtId="195" fontId="30" fillId="0" borderId="78" xfId="8" applyNumberFormat="1" applyFont="1" applyBorder="1" applyAlignment="1" applyProtection="1">
      <alignment vertical="center"/>
    </xf>
    <xf numFmtId="192" fontId="30" fillId="0" borderId="64" xfId="8" applyNumberFormat="1" applyFont="1" applyBorder="1" applyAlignment="1" applyProtection="1">
      <alignment horizontal="center" vertical="center"/>
    </xf>
    <xf numFmtId="192" fontId="30" fillId="0" borderId="65" xfId="8" applyNumberFormat="1" applyFont="1" applyBorder="1" applyAlignment="1" applyProtection="1">
      <alignment horizontal="center" vertical="center"/>
    </xf>
    <xf numFmtId="192" fontId="30" fillId="0" borderId="66" xfId="8" applyNumberFormat="1" applyFont="1" applyBorder="1" applyAlignment="1" applyProtection="1">
      <alignment horizontal="center" vertical="center"/>
    </xf>
    <xf numFmtId="195" fontId="30" fillId="0" borderId="84" xfId="8" applyNumberFormat="1" applyFont="1" applyBorder="1" applyAlignment="1" applyProtection="1">
      <alignment vertical="center"/>
    </xf>
    <xf numFmtId="0" fontId="30" fillId="6" borderId="93" xfId="8" applyNumberFormat="1" applyFont="1" applyFill="1" applyBorder="1" applyAlignment="1" applyProtection="1">
      <alignment horizontal="center" vertical="center"/>
    </xf>
    <xf numFmtId="0" fontId="30" fillId="6" borderId="94" xfId="8" applyNumberFormat="1" applyFont="1" applyFill="1" applyBorder="1" applyAlignment="1" applyProtection="1">
      <alignment horizontal="center" vertical="center"/>
    </xf>
    <xf numFmtId="0" fontId="30" fillId="6" borderId="95" xfId="8" applyNumberFormat="1" applyFont="1" applyFill="1" applyBorder="1" applyAlignment="1" applyProtection="1">
      <alignment horizontal="center" vertical="center"/>
    </xf>
    <xf numFmtId="0" fontId="30" fillId="9" borderId="164" xfId="8" applyNumberFormat="1" applyFont="1" applyFill="1" applyBorder="1" applyAlignment="1" applyProtection="1">
      <alignment horizontal="center" vertical="center"/>
      <protection locked="0"/>
    </xf>
    <xf numFmtId="0" fontId="30" fillId="9" borderId="154" xfId="8" applyNumberFormat="1" applyFont="1" applyFill="1" applyBorder="1" applyAlignment="1" applyProtection="1">
      <alignment horizontal="center" vertical="center"/>
      <protection locked="0"/>
    </xf>
    <xf numFmtId="0" fontId="30" fillId="9" borderId="165" xfId="8" applyNumberFormat="1" applyFont="1" applyFill="1" applyBorder="1" applyAlignment="1" applyProtection="1">
      <alignment horizontal="center" vertical="center"/>
      <protection locked="0"/>
    </xf>
    <xf numFmtId="0" fontId="30" fillId="6" borderId="92" xfId="8" applyNumberFormat="1" applyFont="1" applyFill="1" applyBorder="1" applyAlignment="1" applyProtection="1">
      <alignment horizontal="center" vertical="center"/>
    </xf>
    <xf numFmtId="0" fontId="30" fillId="6" borderId="65" xfId="8" applyNumberFormat="1" applyFont="1" applyFill="1" applyBorder="1" applyAlignment="1" applyProtection="1">
      <alignment horizontal="center" vertical="center"/>
    </xf>
    <xf numFmtId="0" fontId="30" fillId="6" borderId="67" xfId="8" applyNumberFormat="1" applyFont="1" applyFill="1" applyBorder="1" applyAlignment="1" applyProtection="1">
      <alignment horizontal="center" vertical="center"/>
    </xf>
    <xf numFmtId="177" fontId="30" fillId="9" borderId="162" xfId="8" applyNumberFormat="1" applyFont="1" applyFill="1" applyBorder="1" applyAlignment="1" applyProtection="1">
      <alignment vertical="center"/>
      <protection locked="0"/>
    </xf>
    <xf numFmtId="177" fontId="30" fillId="9" borderId="153" xfId="8" applyNumberFormat="1" applyFont="1" applyFill="1" applyBorder="1" applyAlignment="1" applyProtection="1">
      <alignment vertical="center"/>
      <protection locked="0"/>
    </xf>
    <xf numFmtId="177" fontId="30" fillId="9" borderId="163" xfId="8" applyNumberFormat="1" applyFont="1" applyFill="1" applyBorder="1" applyAlignment="1" applyProtection="1">
      <alignment vertical="center"/>
      <protection locked="0"/>
    </xf>
    <xf numFmtId="2" fontId="30" fillId="0" borderId="153" xfId="8" applyNumberFormat="1" applyFont="1" applyBorder="1" applyAlignment="1" applyProtection="1">
      <alignment horizontal="center" vertical="center"/>
    </xf>
    <xf numFmtId="2" fontId="30" fillId="0" borderId="80" xfId="8" applyNumberFormat="1" applyFont="1" applyBorder="1" applyAlignment="1" applyProtection="1">
      <alignment horizontal="center" vertical="center"/>
    </xf>
    <xf numFmtId="2" fontId="30" fillId="0" borderId="88" xfId="8" applyNumberFormat="1" applyFont="1" applyBorder="1" applyAlignment="1" applyProtection="1">
      <alignment horizontal="center" vertical="center"/>
    </xf>
    <xf numFmtId="192" fontId="30" fillId="0" borderId="83" xfId="8" applyNumberFormat="1" applyFont="1" applyBorder="1" applyAlignment="1" applyProtection="1">
      <alignment horizontal="center" vertical="center"/>
    </xf>
    <xf numFmtId="192" fontId="30" fillId="0" borderId="80" xfId="8" applyNumberFormat="1" applyFont="1" applyBorder="1" applyAlignment="1" applyProtection="1">
      <alignment horizontal="center" vertical="center"/>
    </xf>
    <xf numFmtId="192" fontId="30" fillId="0" borderId="88" xfId="8" applyNumberFormat="1" applyFont="1" applyBorder="1" applyAlignment="1" applyProtection="1">
      <alignment horizontal="center" vertical="center"/>
    </xf>
    <xf numFmtId="181" fontId="30" fillId="6" borderId="89" xfId="8" applyNumberFormat="1" applyFont="1" applyFill="1" applyBorder="1" applyAlignment="1" applyProtection="1">
      <alignment horizontal="center" vertical="center"/>
    </xf>
    <xf numFmtId="181" fontId="30" fillId="6" borderId="90" xfId="8" applyNumberFormat="1" applyFont="1" applyFill="1" applyBorder="1" applyAlignment="1" applyProtection="1">
      <alignment horizontal="center" vertical="center"/>
    </xf>
    <xf numFmtId="181" fontId="30" fillId="6" borderId="91" xfId="8" applyNumberFormat="1" applyFont="1" applyFill="1" applyBorder="1" applyAlignment="1" applyProtection="1">
      <alignment horizontal="center" vertical="center"/>
    </xf>
    <xf numFmtId="177" fontId="30" fillId="9" borderId="160" xfId="8" applyNumberFormat="1" applyFont="1" applyFill="1" applyBorder="1" applyAlignment="1" applyProtection="1">
      <alignment vertical="center"/>
      <protection locked="0"/>
    </xf>
    <xf numFmtId="177" fontId="30" fillId="9" borderId="152" xfId="8" applyNumberFormat="1" applyFont="1" applyFill="1" applyBorder="1" applyAlignment="1" applyProtection="1">
      <alignment vertical="center"/>
      <protection locked="0"/>
    </xf>
    <xf numFmtId="177" fontId="30" fillId="9" borderId="161" xfId="8" applyNumberFormat="1" applyFont="1" applyFill="1" applyBorder="1" applyAlignment="1" applyProtection="1">
      <alignment vertical="center"/>
      <protection locked="0"/>
    </xf>
    <xf numFmtId="2" fontId="30" fillId="0" borderId="152" xfId="8" applyNumberFormat="1" applyFont="1" applyBorder="1" applyAlignment="1" applyProtection="1">
      <alignment horizontal="center" vertical="center"/>
    </xf>
    <xf numFmtId="2" fontId="30" fillId="0" borderId="77" xfId="8" applyNumberFormat="1" applyFont="1" applyBorder="1" applyAlignment="1" applyProtection="1">
      <alignment horizontal="center" vertical="center"/>
    </xf>
    <xf numFmtId="2" fontId="30" fillId="0" borderId="78" xfId="8" applyNumberFormat="1" applyFont="1" applyBorder="1" applyAlignment="1" applyProtection="1">
      <alignment horizontal="center" vertical="center"/>
    </xf>
    <xf numFmtId="192" fontId="30" fillId="0" borderId="79" xfId="8" applyNumberFormat="1" applyFont="1" applyBorder="1" applyAlignment="1" applyProtection="1">
      <alignment horizontal="center" vertical="center"/>
    </xf>
    <xf numFmtId="192" fontId="30" fillId="0" borderId="77" xfId="8" applyNumberFormat="1" applyFont="1" applyBorder="1" applyAlignment="1" applyProtection="1">
      <alignment horizontal="center" vertical="center"/>
    </xf>
    <xf numFmtId="192" fontId="30" fillId="0" borderId="78" xfId="8" applyNumberFormat="1" applyFont="1" applyBorder="1" applyAlignment="1" applyProtection="1">
      <alignment horizontal="center" vertical="center"/>
    </xf>
    <xf numFmtId="181" fontId="30" fillId="6" borderId="87" xfId="8" applyNumberFormat="1" applyFont="1" applyFill="1" applyBorder="1" applyAlignment="1" applyProtection="1">
      <alignment horizontal="center" vertical="center"/>
    </xf>
    <xf numFmtId="181" fontId="30" fillId="6" borderId="77" xfId="8" applyNumberFormat="1" applyFont="1" applyFill="1" applyBorder="1" applyAlignment="1" applyProtection="1">
      <alignment horizontal="center" vertical="center"/>
    </xf>
    <xf numFmtId="181" fontId="30" fillId="6" borderId="84" xfId="8" applyNumberFormat="1" applyFont="1" applyFill="1" applyBorder="1" applyAlignment="1" applyProtection="1">
      <alignment horizontal="center" vertical="center"/>
    </xf>
    <xf numFmtId="177" fontId="30" fillId="0" borderId="155" xfId="8" applyNumberFormat="1" applyFont="1" applyBorder="1" applyAlignment="1" applyProtection="1">
      <alignment vertical="center"/>
      <protection locked="0"/>
    </xf>
    <xf numFmtId="177" fontId="30" fillId="0" borderId="153" xfId="8" applyNumberFormat="1" applyFont="1" applyBorder="1" applyAlignment="1" applyProtection="1">
      <alignment vertical="center"/>
      <protection locked="0"/>
    </xf>
    <xf numFmtId="177" fontId="30" fillId="0" borderId="156" xfId="8" applyNumberFormat="1" applyFont="1" applyBorder="1" applyAlignment="1" applyProtection="1">
      <alignment vertical="center"/>
      <protection locked="0"/>
    </xf>
    <xf numFmtId="0" fontId="30" fillId="0" borderId="61" xfId="8" applyNumberFormat="1" applyFont="1" applyBorder="1" applyAlignment="1" applyProtection="1">
      <alignment horizontal="center" vertical="center"/>
      <protection locked="0"/>
    </xf>
    <xf numFmtId="0" fontId="30" fillId="0" borderId="62" xfId="8" applyNumberFormat="1" applyFont="1" applyBorder="1" applyAlignment="1" applyProtection="1">
      <alignment horizontal="center" vertical="center"/>
      <protection locked="0"/>
    </xf>
    <xf numFmtId="0" fontId="30" fillId="0" borderId="63" xfId="8" applyNumberFormat="1" applyFont="1" applyBorder="1" applyAlignment="1" applyProtection="1">
      <alignment horizontal="center" vertical="center"/>
      <protection locked="0"/>
    </xf>
    <xf numFmtId="194" fontId="30" fillId="0" borderId="79" xfId="8" applyNumberFormat="1" applyFont="1" applyBorder="1" applyAlignment="1" applyProtection="1">
      <alignment vertical="center"/>
      <protection locked="0"/>
    </xf>
    <xf numFmtId="194" fontId="30" fillId="0" borderId="77" xfId="8" applyNumberFormat="1" applyFont="1" applyBorder="1" applyAlignment="1" applyProtection="1">
      <alignment vertical="center"/>
      <protection locked="0"/>
    </xf>
    <xf numFmtId="194" fontId="30" fillId="0" borderId="78" xfId="8" applyNumberFormat="1" applyFont="1" applyBorder="1" applyAlignment="1" applyProtection="1">
      <alignment vertical="center"/>
      <protection locked="0"/>
    </xf>
    <xf numFmtId="194" fontId="30" fillId="0" borderId="84" xfId="8" applyNumberFormat="1" applyFont="1" applyBorder="1" applyAlignment="1" applyProtection="1">
      <alignment vertical="center"/>
      <protection locked="0"/>
    </xf>
    <xf numFmtId="177" fontId="30" fillId="9" borderId="157" xfId="8" applyNumberFormat="1" applyFont="1" applyFill="1" applyBorder="1" applyAlignment="1" applyProtection="1">
      <alignment vertical="center"/>
      <protection locked="0"/>
    </xf>
    <xf numFmtId="177" fontId="30" fillId="9" borderId="158" xfId="8" applyNumberFormat="1" applyFont="1" applyFill="1" applyBorder="1" applyAlignment="1" applyProtection="1">
      <alignment vertical="center"/>
      <protection locked="0"/>
    </xf>
    <xf numFmtId="177" fontId="30" fillId="9" borderId="159" xfId="8" applyNumberFormat="1" applyFont="1" applyFill="1" applyBorder="1" applyAlignment="1" applyProtection="1">
      <alignment vertical="center"/>
      <protection locked="0"/>
    </xf>
    <xf numFmtId="0" fontId="30" fillId="0" borderId="152" xfId="8" applyNumberFormat="1" applyFont="1" applyBorder="1" applyAlignment="1" applyProtection="1">
      <alignment horizontal="center" vertical="center"/>
    </xf>
    <xf numFmtId="0" fontId="30" fillId="0" borderId="77" xfId="8" applyNumberFormat="1" applyFont="1" applyBorder="1" applyAlignment="1" applyProtection="1">
      <alignment horizontal="center" vertical="center"/>
    </xf>
    <xf numFmtId="0" fontId="30" fillId="0" borderId="78" xfId="8" applyNumberFormat="1" applyFont="1" applyBorder="1" applyAlignment="1" applyProtection="1">
      <alignment horizontal="center" vertical="center"/>
    </xf>
    <xf numFmtId="0" fontId="30" fillId="0" borderId="0" xfId="8" applyNumberFormat="1" applyFont="1" applyBorder="1" applyAlignment="1" applyProtection="1">
      <alignment horizontal="center" vertical="center"/>
      <protection locked="0"/>
    </xf>
    <xf numFmtId="177" fontId="30" fillId="0" borderId="2" xfId="8" applyNumberFormat="1" applyFont="1" applyFill="1" applyBorder="1" applyAlignment="1" applyProtection="1">
      <alignment horizontal="center" vertical="center"/>
    </xf>
    <xf numFmtId="0" fontId="30" fillId="0" borderId="2" xfId="8" applyNumberFormat="1" applyFont="1" applyFill="1" applyBorder="1" applyAlignment="1" applyProtection="1">
      <alignment horizontal="center" vertical="center"/>
    </xf>
    <xf numFmtId="0" fontId="30" fillId="0" borderId="0" xfId="8" applyNumberFormat="1" applyFont="1" applyBorder="1" applyAlignment="1" applyProtection="1">
      <alignment horizontal="center" vertical="center"/>
    </xf>
    <xf numFmtId="38" fontId="30" fillId="6" borderId="20" xfId="1" applyFont="1" applyFill="1" applyBorder="1" applyAlignment="1" applyProtection="1">
      <alignment horizontal="center" vertical="center"/>
    </xf>
    <xf numFmtId="38" fontId="30" fillId="6" borderId="21" xfId="1" applyFont="1" applyFill="1" applyBorder="1" applyAlignment="1" applyProtection="1">
      <alignment horizontal="center" vertical="center"/>
    </xf>
    <xf numFmtId="38" fontId="30" fillId="6" borderId="22" xfId="1" applyFont="1" applyFill="1" applyBorder="1" applyAlignment="1" applyProtection="1">
      <alignment horizontal="center" vertical="center"/>
    </xf>
    <xf numFmtId="38" fontId="30" fillId="6" borderId="24" xfId="1" applyFont="1" applyFill="1" applyBorder="1" applyAlignment="1" applyProtection="1">
      <alignment horizontal="center" vertical="center"/>
    </xf>
    <xf numFmtId="38" fontId="30" fillId="6" borderId="25" xfId="1" applyFont="1" applyFill="1" applyBorder="1" applyAlignment="1" applyProtection="1">
      <alignment horizontal="center" vertical="center"/>
    </xf>
    <xf numFmtId="38" fontId="30" fillId="6" borderId="10" xfId="1" applyFont="1" applyFill="1" applyBorder="1" applyAlignment="1" applyProtection="1">
      <alignment horizontal="center" vertical="center"/>
    </xf>
    <xf numFmtId="177" fontId="30" fillId="0" borderId="81" xfId="8" applyNumberFormat="1" applyFont="1" applyBorder="1" applyAlignment="1" applyProtection="1">
      <alignment horizontal="center" vertical="center"/>
      <protection locked="0"/>
    </xf>
    <xf numFmtId="177" fontId="30" fillId="0" borderId="0" xfId="8" applyNumberFormat="1" applyFont="1" applyBorder="1" applyAlignment="1" applyProtection="1">
      <alignment horizontal="center" vertical="center"/>
      <protection locked="0"/>
    </xf>
    <xf numFmtId="177" fontId="30" fillId="0" borderId="82" xfId="8" applyNumberFormat="1" applyFont="1" applyFill="1" applyBorder="1" applyAlignment="1" applyProtection="1">
      <alignment horizontal="center" vertical="center"/>
    </xf>
    <xf numFmtId="0" fontId="30" fillId="0" borderId="82" xfId="8" applyNumberFormat="1" applyFont="1" applyFill="1" applyBorder="1" applyAlignment="1" applyProtection="1">
      <alignment horizontal="center" vertical="center"/>
    </xf>
    <xf numFmtId="0" fontId="30" fillId="0" borderId="70" xfId="8" applyNumberFormat="1" applyFont="1" applyBorder="1" applyAlignment="1" applyProtection="1">
      <alignment horizontal="center" vertical="center"/>
      <protection locked="0"/>
    </xf>
    <xf numFmtId="0" fontId="30" fillId="0" borderId="97" xfId="8" applyNumberFormat="1" applyFont="1" applyBorder="1" applyAlignment="1" applyProtection="1">
      <alignment horizontal="center" vertical="center"/>
      <protection locked="0"/>
    </xf>
    <xf numFmtId="38" fontId="30" fillId="9" borderId="128" xfId="1" applyFont="1" applyFill="1" applyBorder="1" applyAlignment="1" applyProtection="1">
      <alignment horizontal="right" vertical="center"/>
      <protection locked="0"/>
    </xf>
    <xf numFmtId="38" fontId="30" fillId="9" borderId="129" xfId="1" applyFont="1" applyFill="1" applyBorder="1" applyAlignment="1" applyProtection="1">
      <alignment horizontal="right" vertical="center"/>
      <protection locked="0"/>
    </xf>
    <xf numFmtId="38" fontId="30" fillId="9" borderId="130" xfId="1" applyFont="1" applyFill="1" applyBorder="1" applyAlignment="1" applyProtection="1">
      <alignment horizontal="right" vertical="center"/>
      <protection locked="0"/>
    </xf>
    <xf numFmtId="0" fontId="30" fillId="0" borderId="77" xfId="8" applyNumberFormat="1" applyFont="1" applyBorder="1" applyAlignment="1" applyProtection="1">
      <alignment horizontal="center" vertical="center"/>
      <protection locked="0"/>
    </xf>
    <xf numFmtId="0" fontId="30" fillId="0" borderId="78" xfId="8" applyNumberFormat="1" applyFont="1" applyBorder="1" applyAlignment="1" applyProtection="1">
      <alignment horizontal="center" vertical="center"/>
      <protection locked="0"/>
    </xf>
    <xf numFmtId="0" fontId="30" fillId="0" borderId="55" xfId="8" applyNumberFormat="1" applyFont="1" applyBorder="1" applyAlignment="1" applyProtection="1">
      <alignment horizontal="center" vertical="center"/>
      <protection locked="0"/>
    </xf>
    <xf numFmtId="177" fontId="30" fillId="9" borderId="128" xfId="8" applyNumberFormat="1" applyFont="1" applyFill="1" applyBorder="1" applyAlignment="1" applyProtection="1">
      <alignment vertical="center"/>
      <protection locked="0"/>
    </xf>
    <xf numFmtId="177" fontId="30" fillId="9" borderId="129" xfId="8" applyNumberFormat="1" applyFont="1" applyFill="1" applyBorder="1" applyAlignment="1" applyProtection="1">
      <alignment vertical="center"/>
      <protection locked="0"/>
    </xf>
    <xf numFmtId="177" fontId="30" fillId="9" borderId="130" xfId="8" applyNumberFormat="1" applyFont="1" applyFill="1" applyBorder="1" applyAlignment="1" applyProtection="1">
      <alignment vertical="center"/>
      <protection locked="0"/>
    </xf>
    <xf numFmtId="181" fontId="30" fillId="0" borderId="0" xfId="8" applyNumberFormat="1" applyFont="1" applyBorder="1" applyAlignment="1" applyProtection="1">
      <alignment vertical="center"/>
      <protection locked="0"/>
    </xf>
    <xf numFmtId="0" fontId="27"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shrinkToFit="1"/>
      <protection locked="0"/>
    </xf>
    <xf numFmtId="0" fontId="27" fillId="0" borderId="2" xfId="0" applyFont="1" applyBorder="1" applyAlignment="1" applyProtection="1">
      <alignment horizontal="center" vertical="center"/>
      <protection locked="0"/>
    </xf>
    <xf numFmtId="178" fontId="27" fillId="4" borderId="194" xfId="0" applyNumberFormat="1" applyFont="1" applyFill="1" applyBorder="1" applyAlignment="1" applyProtection="1">
      <alignment vertical="center"/>
    </xf>
    <xf numFmtId="178" fontId="27" fillId="4" borderId="188" xfId="0" applyNumberFormat="1" applyFont="1" applyFill="1" applyBorder="1" applyAlignment="1" applyProtection="1">
      <alignment vertical="center"/>
    </xf>
    <xf numFmtId="178" fontId="27" fillId="4" borderId="195" xfId="0" applyNumberFormat="1" applyFont="1" applyFill="1" applyBorder="1" applyAlignment="1" applyProtection="1">
      <alignment vertical="center"/>
    </xf>
    <xf numFmtId="178" fontId="27" fillId="4" borderId="24" xfId="0" applyNumberFormat="1" applyFont="1" applyFill="1" applyBorder="1" applyAlignment="1" applyProtection="1">
      <alignment vertical="center"/>
    </xf>
    <xf numFmtId="178" fontId="27" fillId="4" borderId="25" xfId="0" applyNumberFormat="1" applyFont="1" applyFill="1" applyBorder="1" applyAlignment="1" applyProtection="1">
      <alignment vertical="center"/>
    </xf>
    <xf numFmtId="178" fontId="27" fillId="4" borderId="10" xfId="0" applyNumberFormat="1" applyFont="1" applyFill="1" applyBorder="1" applyAlignment="1" applyProtection="1">
      <alignment vertical="center"/>
    </xf>
    <xf numFmtId="0" fontId="27" fillId="0" borderId="0" xfId="0" applyFont="1" applyAlignment="1" applyProtection="1">
      <alignment horizontal="center" vertical="center" wrapText="1"/>
      <protection locked="0"/>
    </xf>
    <xf numFmtId="178" fontId="27" fillId="0" borderId="0" xfId="0" applyNumberFormat="1" applyFont="1" applyAlignment="1" applyProtection="1">
      <alignment horizontal="center" vertical="center"/>
      <protection locked="0"/>
    </xf>
    <xf numFmtId="178" fontId="27" fillId="4" borderId="0" xfId="0" applyNumberFormat="1" applyFont="1" applyFill="1" applyBorder="1" applyAlignment="1" applyProtection="1">
      <alignment vertical="center"/>
    </xf>
    <xf numFmtId="0" fontId="27" fillId="0" borderId="81" xfId="0" applyFont="1" applyBorder="1" applyAlignment="1" applyProtection="1">
      <alignment horizontal="center" vertical="center"/>
      <protection locked="0"/>
    </xf>
    <xf numFmtId="187" fontId="27" fillId="4" borderId="0" xfId="0" applyNumberFormat="1" applyFont="1" applyFill="1" applyBorder="1" applyAlignment="1" applyProtection="1">
      <alignment vertical="center"/>
    </xf>
    <xf numFmtId="196" fontId="27" fillId="0" borderId="0" xfId="0" applyNumberFormat="1" applyFont="1" applyFill="1" applyBorder="1" applyAlignment="1" applyProtection="1">
      <alignment vertical="center"/>
    </xf>
    <xf numFmtId="187" fontId="27" fillId="0" borderId="0" xfId="0" applyNumberFormat="1" applyFont="1" applyFill="1" applyBorder="1" applyAlignment="1" applyProtection="1">
      <alignment horizontal="right" vertical="center"/>
    </xf>
    <xf numFmtId="178" fontId="27" fillId="0" borderId="0" xfId="0" applyNumberFormat="1" applyFont="1" applyAlignment="1" applyProtection="1">
      <alignment horizontal="center" vertical="center"/>
    </xf>
    <xf numFmtId="0" fontId="27" fillId="0" borderId="2" xfId="0" applyFont="1" applyBorder="1" applyAlignment="1" applyProtection="1">
      <alignment horizontal="center" vertical="center"/>
    </xf>
    <xf numFmtId="187" fontId="27" fillId="4" borderId="2" xfId="0" applyNumberFormat="1" applyFont="1" applyFill="1" applyBorder="1" applyAlignment="1" applyProtection="1">
      <alignment vertical="center"/>
    </xf>
    <xf numFmtId="3" fontId="27" fillId="5" borderId="178" xfId="0" applyNumberFormat="1" applyFont="1" applyFill="1" applyBorder="1" applyAlignment="1" applyProtection="1">
      <alignment horizontal="center" vertical="center"/>
    </xf>
    <xf numFmtId="3" fontId="27" fillId="5" borderId="2" xfId="0" applyNumberFormat="1" applyFont="1" applyFill="1" applyBorder="1" applyAlignment="1" applyProtection="1">
      <alignment horizontal="center" vertical="center"/>
    </xf>
    <xf numFmtId="0" fontId="27" fillId="0" borderId="178" xfId="0" applyFont="1" applyBorder="1" applyAlignment="1" applyProtection="1">
      <alignment horizontal="center" vertical="center"/>
      <protection locked="0"/>
    </xf>
    <xf numFmtId="0" fontId="7" fillId="0" borderId="29" xfId="4" applyFont="1" applyBorder="1" applyProtection="1">
      <alignment vertical="center"/>
      <protection locked="0"/>
    </xf>
    <xf numFmtId="0" fontId="7" fillId="0" borderId="39" xfId="4" applyFont="1" applyBorder="1" applyProtection="1">
      <alignment vertical="center"/>
      <protection locked="0"/>
    </xf>
    <xf numFmtId="184" fontId="30" fillId="6" borderId="2" xfId="9" applyNumberFormat="1" applyFont="1" applyFill="1" applyBorder="1" applyProtection="1"/>
    <xf numFmtId="0" fontId="30" fillId="0" borderId="2" xfId="9" applyFont="1" applyBorder="1" applyAlignment="1" applyProtection="1">
      <alignment horizontal="center"/>
    </xf>
    <xf numFmtId="184" fontId="30" fillId="9" borderId="2" xfId="9" applyNumberFormat="1" applyFont="1" applyFill="1" applyBorder="1" applyAlignment="1" applyProtection="1"/>
    <xf numFmtId="184" fontId="30" fillId="9" borderId="2" xfId="9" applyNumberFormat="1" applyFont="1" applyFill="1" applyBorder="1" applyProtection="1"/>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0" fontId="30" fillId="0" borderId="2" xfId="9" applyFont="1" applyBorder="1" applyAlignment="1" applyProtection="1">
      <alignment horizontal="center"/>
      <protection locked="0"/>
    </xf>
    <xf numFmtId="0" fontId="30" fillId="0" borderId="0" xfId="9" applyFont="1" applyBorder="1" applyAlignment="1" applyProtection="1">
      <alignment vertical="center"/>
      <protection locked="0"/>
    </xf>
    <xf numFmtId="0" fontId="30" fillId="0" borderId="2" xfId="9" applyFont="1" applyBorder="1" applyAlignment="1" applyProtection="1">
      <alignment vertical="center"/>
      <protection locked="0"/>
    </xf>
    <xf numFmtId="0" fontId="30" fillId="6" borderId="0" xfId="9" applyFont="1" applyFill="1" applyBorder="1" applyProtection="1"/>
    <xf numFmtId="0" fontId="30" fillId="6" borderId="2" xfId="9" applyFont="1" applyFill="1" applyBorder="1" applyProtection="1"/>
    <xf numFmtId="0" fontId="30" fillId="0" borderId="0" xfId="9" applyFont="1" applyBorder="1" applyAlignment="1" applyProtection="1">
      <alignment horizontal="center"/>
      <protection locked="0"/>
    </xf>
    <xf numFmtId="177" fontId="30" fillId="0" borderId="0" xfId="9" applyNumberFormat="1" applyFont="1" applyBorder="1" applyAlignment="1" applyProtection="1">
      <protection locked="0"/>
    </xf>
    <xf numFmtId="3" fontId="30" fillId="0" borderId="0" xfId="2" applyNumberFormat="1" applyFont="1" applyBorder="1" applyAlignment="1" applyProtection="1">
      <alignment shrinkToFit="1"/>
      <protection locked="0"/>
    </xf>
    <xf numFmtId="0" fontId="30" fillId="0" borderId="0" xfId="9" applyFont="1" applyBorder="1" applyAlignment="1" applyProtection="1">
      <alignment shrinkToFit="1"/>
      <protection locked="0"/>
    </xf>
    <xf numFmtId="4" fontId="30" fillId="0" borderId="0" xfId="9" applyNumberFormat="1" applyFont="1" applyProtection="1"/>
    <xf numFmtId="192" fontId="30" fillId="6" borderId="0" xfId="9" applyNumberFormat="1" applyFont="1" applyFill="1" applyBorder="1" applyProtection="1"/>
    <xf numFmtId="3" fontId="30" fillId="0" borderId="0" xfId="9" applyNumberFormat="1" applyFont="1" applyProtection="1"/>
    <xf numFmtId="3" fontId="30" fillId="6" borderId="0" xfId="9" applyNumberFormat="1" applyFont="1" applyFill="1" applyBorder="1" applyAlignment="1" applyProtection="1"/>
    <xf numFmtId="0" fontId="30" fillId="6" borderId="0" xfId="9" applyFont="1" applyFill="1" applyBorder="1" applyAlignment="1" applyProtection="1"/>
    <xf numFmtId="0" fontId="30" fillId="0" borderId="72" xfId="9" applyFont="1" applyBorder="1" applyAlignment="1" applyProtection="1">
      <alignment vertical="center"/>
      <protection locked="0"/>
    </xf>
    <xf numFmtId="0" fontId="30" fillId="0" borderId="8" xfId="9" applyFont="1" applyBorder="1" applyAlignment="1" applyProtection="1">
      <alignment vertical="center"/>
      <protection locked="0"/>
    </xf>
    <xf numFmtId="178" fontId="30" fillId="6" borderId="71" xfId="9" applyNumberFormat="1" applyFont="1" applyFill="1" applyBorder="1" applyAlignment="1" applyProtection="1">
      <alignment vertical="center"/>
    </xf>
    <xf numFmtId="178" fontId="30" fillId="6" borderId="2" xfId="9" applyNumberFormat="1" applyFont="1" applyFill="1" applyBorder="1" applyAlignment="1" applyProtection="1">
      <alignment vertical="center"/>
    </xf>
    <xf numFmtId="178" fontId="30" fillId="0" borderId="65" xfId="9" applyNumberFormat="1" applyFont="1" applyBorder="1" applyProtection="1"/>
    <xf numFmtId="0" fontId="9" fillId="0" borderId="70"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2" xfId="0" applyFont="1" applyBorder="1" applyAlignment="1" applyProtection="1">
      <alignment horizontal="center" vertical="center"/>
    </xf>
    <xf numFmtId="0" fontId="0" fillId="0" borderId="202" xfId="0" applyFont="1" applyBorder="1" applyAlignment="1" applyProtection="1">
      <alignment horizontal="center" vertical="center" shrinkToFit="1"/>
      <protection locked="0"/>
    </xf>
    <xf numFmtId="0" fontId="0" fillId="0" borderId="206" xfId="0" applyFont="1" applyBorder="1" applyAlignment="1" applyProtection="1">
      <alignment horizontal="center" vertical="center" shrinkToFit="1"/>
      <protection locked="0"/>
    </xf>
    <xf numFmtId="0" fontId="0" fillId="0" borderId="178" xfId="0" applyFont="1" applyBorder="1" applyAlignment="1" applyProtection="1">
      <alignment horizontal="center" vertical="center" shrinkToFit="1"/>
      <protection locked="0"/>
    </xf>
    <xf numFmtId="0" fontId="0" fillId="0" borderId="179" xfId="0" applyFont="1" applyBorder="1" applyAlignment="1" applyProtection="1">
      <alignment horizontal="center" vertical="center" shrinkToFit="1"/>
      <protection locked="0"/>
    </xf>
    <xf numFmtId="0" fontId="0" fillId="0" borderId="8"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12" xfId="0" applyFont="1" applyBorder="1" applyAlignment="1" applyProtection="1">
      <alignment horizontal="center" vertical="center" shrinkToFit="1"/>
      <protection locked="0"/>
    </xf>
    <xf numFmtId="0" fontId="0" fillId="0" borderId="70" xfId="0" applyFont="1" applyBorder="1" applyAlignment="1" applyProtection="1">
      <alignment horizontal="center" vertical="center" shrinkToFit="1"/>
      <protection locked="0"/>
    </xf>
    <xf numFmtId="0" fontId="0" fillId="0" borderId="97" xfId="0" applyFont="1" applyBorder="1" applyAlignment="1" applyProtection="1">
      <alignment horizontal="center" vertical="center" shrinkToFit="1"/>
      <protection locked="0"/>
    </xf>
    <xf numFmtId="192" fontId="0" fillId="5" borderId="169" xfId="0" applyNumberFormat="1" applyFont="1" applyFill="1" applyBorder="1" applyAlignment="1" applyProtection="1">
      <alignment vertical="center" shrinkToFit="1"/>
      <protection locked="0"/>
    </xf>
    <xf numFmtId="192" fontId="0" fillId="5" borderId="170" xfId="0" applyNumberFormat="1" applyFont="1" applyFill="1" applyBorder="1" applyAlignment="1" applyProtection="1">
      <alignment vertical="center" shrinkToFit="1"/>
      <protection locked="0"/>
    </xf>
    <xf numFmtId="192" fontId="0" fillId="5" borderId="171" xfId="0" applyNumberFormat="1" applyFont="1" applyFill="1" applyBorder="1" applyAlignment="1" applyProtection="1">
      <alignment vertical="center" shrinkToFit="1"/>
      <protection locked="0"/>
    </xf>
    <xf numFmtId="0" fontId="0" fillId="0" borderId="14" xfId="0" applyFont="1" applyBorder="1" applyAlignment="1" applyProtection="1">
      <alignment horizontal="center" vertical="center" shrinkToFit="1"/>
    </xf>
    <xf numFmtId="178" fontId="0" fillId="0" borderId="202" xfId="0" applyNumberFormat="1" applyFont="1" applyBorder="1" applyAlignment="1" applyProtection="1">
      <alignment horizontal="center" vertical="center" shrinkToFit="1"/>
    </xf>
    <xf numFmtId="177" fontId="0" fillId="4" borderId="203" xfId="0" applyNumberFormat="1" applyFont="1" applyFill="1" applyBorder="1" applyAlignment="1" applyProtection="1">
      <alignment vertical="center" shrinkToFit="1"/>
    </xf>
    <xf numFmtId="177" fontId="0" fillId="4" borderId="205" xfId="0" applyNumberFormat="1" applyFont="1" applyFill="1" applyBorder="1" applyAlignment="1" applyProtection="1">
      <alignment vertical="center" shrinkToFit="1"/>
    </xf>
    <xf numFmtId="177" fontId="0" fillId="4" borderId="204" xfId="0" applyNumberFormat="1" applyFont="1" applyFill="1" applyBorder="1" applyAlignment="1" applyProtection="1">
      <alignment vertical="center" shrinkToFit="1"/>
    </xf>
    <xf numFmtId="192" fontId="0" fillId="5" borderId="172" xfId="0" applyNumberFormat="1" applyFont="1" applyFill="1" applyBorder="1" applyAlignment="1" applyProtection="1">
      <alignment vertical="center" shrinkToFit="1"/>
      <protection locked="0"/>
    </xf>
    <xf numFmtId="192" fontId="0" fillId="5" borderId="96" xfId="0" applyNumberFormat="1" applyFont="1" applyFill="1" applyBorder="1" applyAlignment="1" applyProtection="1">
      <alignment vertical="center" shrinkToFit="1"/>
      <protection locked="0"/>
    </xf>
    <xf numFmtId="192" fontId="0" fillId="5" borderId="173" xfId="0" applyNumberFormat="1" applyFont="1" applyFill="1" applyBorder="1" applyAlignment="1" applyProtection="1">
      <alignment vertical="center" shrinkToFit="1"/>
      <protection locked="0"/>
    </xf>
    <xf numFmtId="178" fontId="0" fillId="4" borderId="202" xfId="0" applyNumberFormat="1" applyFont="1" applyFill="1" applyBorder="1" applyAlignment="1" applyProtection="1">
      <alignment horizontal="center" vertical="center" shrinkToFit="1"/>
    </xf>
    <xf numFmtId="0" fontId="0" fillId="4" borderId="202" xfId="0" applyFont="1" applyFill="1" applyBorder="1" applyAlignment="1" applyProtection="1">
      <alignment horizontal="center" vertical="center" shrinkToFit="1"/>
    </xf>
    <xf numFmtId="178" fontId="0" fillId="10" borderId="202" xfId="0" applyNumberFormat="1" applyFont="1" applyFill="1" applyBorder="1" applyAlignment="1" applyProtection="1">
      <alignment horizontal="center" vertical="center" shrinkToFit="1"/>
    </xf>
    <xf numFmtId="191" fontId="0" fillId="0" borderId="202" xfId="0" applyNumberFormat="1" applyFont="1" applyBorder="1" applyAlignment="1" applyProtection="1">
      <alignment horizontal="center" vertical="center" shrinkToFit="1"/>
    </xf>
    <xf numFmtId="192" fontId="0" fillId="5" borderId="174" xfId="0" applyNumberFormat="1" applyFont="1" applyFill="1" applyBorder="1" applyAlignment="1" applyProtection="1">
      <alignment vertical="center" shrinkToFit="1"/>
      <protection locked="0"/>
    </xf>
    <xf numFmtId="192" fontId="0" fillId="5" borderId="175" xfId="0" applyNumberFormat="1" applyFont="1" applyFill="1" applyBorder="1" applyAlignment="1" applyProtection="1">
      <alignment vertical="center" shrinkToFit="1"/>
      <protection locked="0"/>
    </xf>
    <xf numFmtId="192" fontId="0" fillId="5" borderId="176" xfId="0" applyNumberFormat="1" applyFont="1" applyFill="1" applyBorder="1" applyAlignment="1" applyProtection="1">
      <alignment vertical="center" shrinkToFit="1"/>
      <protection locked="0"/>
    </xf>
    <xf numFmtId="178" fontId="0" fillId="0" borderId="207" xfId="0" applyNumberFormat="1" applyFont="1" applyBorder="1" applyAlignment="1" applyProtection="1">
      <alignment horizontal="center" vertical="center" shrinkToFit="1"/>
    </xf>
    <xf numFmtId="177" fontId="0" fillId="4" borderId="210" xfId="0" applyNumberFormat="1" applyFont="1" applyFill="1" applyBorder="1" applyAlignment="1" applyProtection="1">
      <alignment vertical="center" shrinkToFit="1"/>
    </xf>
    <xf numFmtId="177" fontId="0" fillId="4" borderId="211" xfId="0" applyNumberFormat="1" applyFont="1" applyFill="1" applyBorder="1" applyAlignment="1" applyProtection="1">
      <alignment vertical="center" shrinkToFit="1"/>
    </xf>
    <xf numFmtId="177" fontId="0" fillId="4" borderId="212" xfId="0" applyNumberFormat="1" applyFont="1" applyFill="1" applyBorder="1" applyAlignment="1" applyProtection="1">
      <alignment vertical="center" shrinkToFit="1"/>
    </xf>
    <xf numFmtId="0" fontId="0" fillId="0" borderId="194" xfId="0" applyFont="1" applyBorder="1" applyAlignment="1" applyProtection="1">
      <alignment horizontal="center" vertical="center" wrapText="1" shrinkToFit="1"/>
      <protection locked="0"/>
    </xf>
    <xf numFmtId="0" fontId="0" fillId="0" borderId="188" xfId="0" applyFont="1" applyBorder="1" applyAlignment="1" applyProtection="1">
      <alignment horizontal="center" vertical="center" shrinkToFit="1"/>
      <protection locked="0"/>
    </xf>
    <xf numFmtId="0" fontId="0" fillId="0" borderId="195"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194" xfId="0" applyFont="1" applyBorder="1" applyAlignment="1" applyProtection="1">
      <alignment horizontal="center" vertical="center" shrinkToFit="1"/>
      <protection locked="0"/>
    </xf>
    <xf numFmtId="189" fontId="15" fillId="4" borderId="24" xfId="0" applyNumberFormat="1" applyFont="1" applyFill="1" applyBorder="1" applyAlignment="1" applyProtection="1">
      <alignment horizontal="right" vertical="center" shrinkToFit="1"/>
    </xf>
    <xf numFmtId="189" fontId="15" fillId="4" borderId="25" xfId="0" applyNumberFormat="1" applyFont="1" applyFill="1" applyBorder="1" applyAlignment="1" applyProtection="1">
      <alignment horizontal="right" vertical="center" shrinkToFit="1"/>
    </xf>
    <xf numFmtId="189" fontId="15" fillId="4" borderId="10" xfId="0" applyNumberFormat="1" applyFont="1" applyFill="1" applyBorder="1" applyAlignment="1" applyProtection="1">
      <alignment horizontal="right" vertical="center" shrinkToFit="1"/>
    </xf>
    <xf numFmtId="0" fontId="0" fillId="0" borderId="0" xfId="0" applyNumberFormat="1" applyFont="1" applyAlignment="1" applyProtection="1">
      <alignment horizontal="center" vertical="center"/>
    </xf>
    <xf numFmtId="3" fontId="0" fillId="4" borderId="2" xfId="0" applyNumberFormat="1" applyFont="1" applyFill="1" applyBorder="1" applyAlignment="1" applyProtection="1">
      <alignment horizontal="center" vertical="center"/>
    </xf>
    <xf numFmtId="3" fontId="0" fillId="4" borderId="103" xfId="0" applyNumberFormat="1" applyFont="1" applyFill="1" applyBorder="1" applyAlignment="1" applyProtection="1">
      <alignment horizontal="center" vertical="center"/>
    </xf>
    <xf numFmtId="0" fontId="0" fillId="0" borderId="213" xfId="0" applyFont="1" applyBorder="1" applyAlignment="1" applyProtection="1">
      <alignment horizontal="center" vertical="center" wrapText="1"/>
      <protection locked="0"/>
    </xf>
    <xf numFmtId="0" fontId="0" fillId="0" borderId="214" xfId="0" applyFont="1" applyBorder="1" applyAlignment="1" applyProtection="1">
      <alignment horizontal="center" vertical="center"/>
      <protection locked="0"/>
    </xf>
    <xf numFmtId="0" fontId="0" fillId="0" borderId="215" xfId="0" applyFont="1" applyBorder="1" applyAlignment="1" applyProtection="1">
      <alignment horizontal="center" vertical="center"/>
      <protection locked="0"/>
    </xf>
    <xf numFmtId="0" fontId="0" fillId="0" borderId="216" xfId="0" applyFont="1" applyBorder="1" applyAlignment="1" applyProtection="1">
      <alignment horizontal="center" vertical="center"/>
      <protection locked="0"/>
    </xf>
    <xf numFmtId="0" fontId="0" fillId="0" borderId="202" xfId="0" applyFont="1" applyBorder="1" applyAlignment="1" applyProtection="1">
      <alignment horizontal="center" vertical="center"/>
      <protection locked="0"/>
    </xf>
    <xf numFmtId="0" fontId="0" fillId="0" borderId="217" xfId="0" applyFont="1" applyBorder="1" applyAlignment="1" applyProtection="1">
      <alignment horizontal="center" vertical="center"/>
      <protection locked="0"/>
    </xf>
    <xf numFmtId="0" fontId="0" fillId="0" borderId="177" xfId="0" applyFont="1" applyBorder="1" applyAlignment="1" applyProtection="1">
      <alignment horizontal="center" vertical="center"/>
      <protection locked="0"/>
    </xf>
    <xf numFmtId="0" fontId="0" fillId="0" borderId="178" xfId="0" applyFont="1" applyBorder="1" applyAlignment="1" applyProtection="1">
      <alignment horizontal="center" vertical="center"/>
      <protection locked="0"/>
    </xf>
    <xf numFmtId="0" fontId="0" fillId="0" borderId="179" xfId="0" applyFont="1" applyBorder="1" applyAlignment="1" applyProtection="1">
      <alignment horizontal="center" vertical="center"/>
      <protection locked="0"/>
    </xf>
    <xf numFmtId="0" fontId="0" fillId="0" borderId="3" xfId="0" applyFont="1" applyBorder="1" applyAlignment="1" applyProtection="1">
      <alignment horizontal="left" vertical="center"/>
      <protection locked="0"/>
    </xf>
    <xf numFmtId="0" fontId="0" fillId="5" borderId="135" xfId="0" applyFont="1" applyFill="1" applyBorder="1" applyAlignment="1" applyProtection="1">
      <alignment horizontal="center" vertical="center"/>
      <protection locked="0"/>
    </xf>
    <xf numFmtId="0" fontId="0" fillId="5" borderId="138" xfId="0" applyFont="1" applyFill="1" applyBorder="1" applyAlignment="1" applyProtection="1">
      <alignment horizontal="center" vertical="center"/>
      <protection locked="0"/>
    </xf>
    <xf numFmtId="0" fontId="0" fillId="5" borderId="149" xfId="0" applyFont="1" applyFill="1" applyBorder="1" applyAlignment="1" applyProtection="1">
      <alignment horizontal="center" vertical="center"/>
      <protection locked="0"/>
    </xf>
    <xf numFmtId="187" fontId="0" fillId="0" borderId="14" xfId="0" applyNumberFormat="1" applyFont="1" applyBorder="1" applyAlignment="1" applyProtection="1">
      <alignment horizontal="right" vertical="center"/>
    </xf>
    <xf numFmtId="0" fontId="0" fillId="0" borderId="14" xfId="0" applyFont="1" applyBorder="1" applyAlignment="1" applyProtection="1">
      <alignment horizontal="center" vertical="center"/>
    </xf>
    <xf numFmtId="0" fontId="0" fillId="0" borderId="29" xfId="0" applyFont="1" applyBorder="1" applyAlignment="1" applyProtection="1">
      <alignment horizontal="center" vertical="center"/>
    </xf>
    <xf numFmtId="178" fontId="0" fillId="4" borderId="216" xfId="0" applyNumberFormat="1" applyFont="1" applyFill="1" applyBorder="1" applyAlignment="1" applyProtection="1">
      <alignment horizontal="right" vertical="center"/>
    </xf>
    <xf numFmtId="178" fontId="0" fillId="4" borderId="202" xfId="0" applyNumberFormat="1" applyFont="1" applyFill="1" applyBorder="1" applyAlignment="1" applyProtection="1">
      <alignment horizontal="right" vertical="center"/>
    </xf>
    <xf numFmtId="178" fontId="0" fillId="4" borderId="217" xfId="0" applyNumberFormat="1" applyFont="1" applyFill="1" applyBorder="1" applyAlignment="1" applyProtection="1">
      <alignment horizontal="right" vertical="center"/>
    </xf>
    <xf numFmtId="0" fontId="0" fillId="0" borderId="100"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65" xfId="0" applyFont="1" applyBorder="1" applyAlignment="1" applyProtection="1">
      <alignment horizontal="center" vertical="center"/>
      <protection locked="0"/>
    </xf>
    <xf numFmtId="0" fontId="0" fillId="0" borderId="66" xfId="0" applyFont="1" applyBorder="1" applyAlignment="1" applyProtection="1">
      <alignment horizontal="center" vertical="center"/>
      <protection locked="0"/>
    </xf>
    <xf numFmtId="0" fontId="0" fillId="0" borderId="202" xfId="0" applyFont="1" applyBorder="1" applyAlignment="1" applyProtection="1">
      <alignment horizontal="center" vertical="center" wrapText="1"/>
      <protection locked="0"/>
    </xf>
    <xf numFmtId="0" fontId="0" fillId="0" borderId="203" xfId="0" applyFont="1" applyBorder="1" applyAlignment="1" applyProtection="1">
      <alignment horizontal="center" vertical="center"/>
      <protection locked="0"/>
    </xf>
    <xf numFmtId="0" fontId="0" fillId="0" borderId="202" xfId="0" applyFont="1" applyBorder="1" applyAlignment="1" applyProtection="1">
      <alignment horizontal="left" vertical="center"/>
      <protection locked="0"/>
    </xf>
    <xf numFmtId="0" fontId="0" fillId="5" borderId="180" xfId="0" applyFont="1" applyFill="1" applyBorder="1" applyAlignment="1" applyProtection="1">
      <alignment horizontal="center" vertical="center"/>
      <protection locked="0"/>
    </xf>
    <xf numFmtId="0" fontId="0" fillId="5" borderId="178" xfId="0" applyFont="1" applyFill="1" applyBorder="1" applyAlignment="1" applyProtection="1">
      <alignment horizontal="center" vertical="center"/>
      <protection locked="0"/>
    </xf>
    <xf numFmtId="0" fontId="0" fillId="5" borderId="181" xfId="0" applyFont="1" applyFill="1" applyBorder="1" applyAlignment="1" applyProtection="1">
      <alignment horizontal="center" vertical="center"/>
      <protection locked="0"/>
    </xf>
    <xf numFmtId="187" fontId="0" fillId="0" borderId="202" xfId="0" applyNumberFormat="1" applyFont="1" applyBorder="1" applyAlignment="1" applyProtection="1">
      <alignment horizontal="right" vertical="center"/>
    </xf>
    <xf numFmtId="189" fontId="0" fillId="0" borderId="202" xfId="0" applyNumberFormat="1" applyFont="1" applyBorder="1" applyAlignment="1" applyProtection="1">
      <alignment horizontal="right" vertical="center"/>
    </xf>
    <xf numFmtId="0" fontId="0" fillId="0" borderId="202" xfId="0" applyFont="1" applyBorder="1" applyAlignment="1" applyProtection="1">
      <alignment horizontal="right" vertical="center"/>
    </xf>
    <xf numFmtId="0" fontId="0" fillId="0" borderId="203" xfId="0" applyFont="1" applyBorder="1" applyAlignment="1" applyProtection="1">
      <alignment horizontal="right" vertical="center"/>
    </xf>
    <xf numFmtId="3" fontId="0" fillId="0" borderId="202" xfId="0" applyNumberFormat="1" applyFont="1" applyBorder="1" applyAlignment="1" applyProtection="1">
      <alignment horizontal="right" vertical="center"/>
    </xf>
    <xf numFmtId="0" fontId="0" fillId="5" borderId="182" xfId="0" applyFont="1" applyFill="1" applyBorder="1" applyAlignment="1" applyProtection="1">
      <alignment horizontal="center" vertical="center"/>
      <protection locked="0"/>
    </xf>
    <xf numFmtId="0" fontId="0" fillId="5" borderId="183" xfId="0" applyFont="1" applyFill="1" applyBorder="1" applyAlignment="1" applyProtection="1">
      <alignment horizontal="center" vertical="center"/>
      <protection locked="0"/>
    </xf>
    <xf numFmtId="0" fontId="0" fillId="5" borderId="184" xfId="0" applyFont="1" applyFill="1" applyBorder="1" applyAlignment="1" applyProtection="1">
      <alignment horizontal="center" vertical="center"/>
      <protection locked="0"/>
    </xf>
    <xf numFmtId="178" fontId="0" fillId="4" borderId="218" xfId="0" applyNumberFormat="1" applyFont="1" applyFill="1" applyBorder="1" applyAlignment="1" applyProtection="1">
      <alignment horizontal="right" vertical="center"/>
    </xf>
    <xf numFmtId="178" fontId="0" fillId="4" borderId="209" xfId="0" applyNumberFormat="1" applyFont="1" applyFill="1" applyBorder="1" applyAlignment="1" applyProtection="1">
      <alignment horizontal="right" vertical="center"/>
    </xf>
    <xf numFmtId="178" fontId="0" fillId="4" borderId="219" xfId="0" applyNumberFormat="1" applyFont="1" applyFill="1" applyBorder="1" applyAlignment="1" applyProtection="1">
      <alignment horizontal="right" vertical="center"/>
    </xf>
    <xf numFmtId="0" fontId="6" fillId="0" borderId="0" xfId="4" applyFont="1" applyFill="1" applyBorder="1" applyAlignment="1">
      <alignment horizontal="center" vertical="center"/>
    </xf>
    <xf numFmtId="180" fontId="6" fillId="0" borderId="0" xfId="4" applyNumberFormat="1" applyFont="1" applyFill="1" applyBorder="1" applyAlignment="1">
      <alignment horizontal="center" vertical="center"/>
    </xf>
    <xf numFmtId="0" fontId="6" fillId="0" borderId="0" xfId="4" applyFont="1" applyBorder="1" applyAlignment="1">
      <alignment horizontal="center" vertical="center"/>
    </xf>
    <xf numFmtId="0" fontId="0" fillId="4" borderId="2" xfId="0" applyFont="1" applyFill="1" applyBorder="1" applyAlignment="1" applyProtection="1">
      <alignment horizontal="center" vertical="center"/>
    </xf>
    <xf numFmtId="187" fontId="0" fillId="4" borderId="2" xfId="0" applyNumberFormat="1" applyFont="1" applyFill="1" applyBorder="1" applyAlignment="1" applyProtection="1">
      <alignment horizontal="center" vertical="center"/>
    </xf>
    <xf numFmtId="178" fontId="0" fillId="4" borderId="20" xfId="0" applyNumberFormat="1" applyFont="1" applyFill="1" applyBorder="1" applyAlignment="1" applyProtection="1">
      <alignment horizontal="center" vertical="center"/>
    </xf>
    <xf numFmtId="178" fontId="0" fillId="4" borderId="21" xfId="0" applyNumberFormat="1" applyFont="1" applyFill="1" applyBorder="1" applyAlignment="1" applyProtection="1">
      <alignment horizontal="center" vertical="center"/>
    </xf>
    <xf numFmtId="178" fontId="0" fillId="4" borderId="22" xfId="0" applyNumberFormat="1" applyFont="1" applyFill="1" applyBorder="1" applyAlignment="1" applyProtection="1">
      <alignment horizontal="center" vertical="center"/>
    </xf>
    <xf numFmtId="178" fontId="0" fillId="4" borderId="24" xfId="0" applyNumberFormat="1" applyFont="1" applyFill="1" applyBorder="1" applyAlignment="1" applyProtection="1">
      <alignment horizontal="center" vertical="center"/>
    </xf>
    <xf numFmtId="178" fontId="0" fillId="4" borderId="25" xfId="0" applyNumberFormat="1" applyFont="1" applyFill="1" applyBorder="1" applyAlignment="1" applyProtection="1">
      <alignment horizontal="center" vertical="center"/>
    </xf>
    <xf numFmtId="178" fontId="0" fillId="4" borderId="10" xfId="0" applyNumberFormat="1" applyFont="1" applyFill="1" applyBorder="1" applyAlignment="1" applyProtection="1">
      <alignment horizontal="center" vertical="center"/>
    </xf>
    <xf numFmtId="0" fontId="0" fillId="4" borderId="103" xfId="0" applyFont="1" applyFill="1" applyBorder="1" applyAlignment="1" applyProtection="1">
      <alignment horizontal="center" vertical="center"/>
    </xf>
    <xf numFmtId="0" fontId="7" fillId="0" borderId="31" xfId="4" applyFont="1" applyFill="1" applyBorder="1" applyAlignment="1" applyProtection="1">
      <alignment horizontal="center" vertical="center"/>
      <protection locked="0"/>
    </xf>
    <xf numFmtId="0" fontId="11" fillId="0" borderId="8" xfId="4" applyFont="1" applyBorder="1" applyAlignment="1" applyProtection="1">
      <alignment horizontal="center" vertical="center" wrapText="1"/>
      <protection locked="0"/>
    </xf>
    <xf numFmtId="0" fontId="11" fillId="0" borderId="12" xfId="4" applyFont="1" applyBorder="1" applyAlignment="1" applyProtection="1">
      <alignment horizontal="center" vertical="center"/>
      <protection locked="0"/>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207" xfId="4" applyFont="1" applyBorder="1" applyAlignment="1" applyProtection="1">
      <alignment horizontal="left" vertical="center" shrinkToFit="1"/>
      <protection locked="0"/>
    </xf>
    <xf numFmtId="0" fontId="7" fillId="0" borderId="3" xfId="4" applyFont="1" applyBorder="1" applyAlignment="1" applyProtection="1">
      <alignment horizontal="left" vertical="center" shrinkToFit="1"/>
      <protection locked="0"/>
    </xf>
    <xf numFmtId="0" fontId="7" fillId="0" borderId="103" xfId="4" applyFont="1" applyBorder="1" applyAlignment="1" applyProtection="1">
      <alignment horizontal="center"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2" xfId="4" applyFont="1" applyBorder="1" applyAlignment="1" applyProtection="1">
      <alignment horizontal="left" vertical="center" shrinkToFit="1"/>
      <protection locked="0"/>
    </xf>
    <xf numFmtId="0" fontId="6" fillId="0" borderId="203" xfId="4" applyFont="1" applyBorder="1" applyAlignment="1" applyProtection="1">
      <alignment horizontal="center" vertical="center" shrinkToFit="1"/>
      <protection locked="0"/>
    </xf>
    <xf numFmtId="0" fontId="6" fillId="0" borderId="205" xfId="4" applyFont="1" applyBorder="1" applyAlignment="1" applyProtection="1">
      <alignment horizontal="center" vertical="center" shrinkToFit="1"/>
      <protection locked="0"/>
    </xf>
    <xf numFmtId="0" fontId="6" fillId="0" borderId="204" xfId="4" applyFont="1" applyBorder="1" applyAlignment="1" applyProtection="1">
      <alignment horizontal="center" vertical="center" shrinkToFit="1"/>
      <protection locked="0"/>
    </xf>
    <xf numFmtId="0" fontId="7" fillId="0" borderId="178" xfId="4" applyFont="1" applyBorder="1" applyAlignment="1" applyProtection="1">
      <alignment horizontal="center" vertical="center"/>
      <protection locked="0"/>
    </xf>
  </cellXfs>
  <cellStyles count="1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4000000}"/>
    <cellStyle name="通貨 2 2 3" xfId="15" xr:uid="{00000000-0005-0000-0000-000003000000}"/>
    <cellStyle name="通貨 2 3" xfId="12" xr:uid="{00000000-0005-0000-0000-000005000000}"/>
    <cellStyle name="通貨 2 3 2" xfId="16" xr:uid="{00000000-0005-0000-0000-000005000000}"/>
    <cellStyle name="通貨 2 4" xfId="14" xr:uid="{00000000-0005-0000-0000-000002000000}"/>
    <cellStyle name="標準" xfId="0" builtinId="0"/>
    <cellStyle name="標準 2" xfId="4" xr:uid="{00000000-0005-0000-0000-000007000000}"/>
    <cellStyle name="標準 2 2" xfId="5" xr:uid="{00000000-0005-0000-0000-000008000000}"/>
    <cellStyle name="標準 2 3" xfId="6" xr:uid="{00000000-0005-0000-0000-000009000000}"/>
    <cellStyle name="標準 2 4" xfId="7" xr:uid="{00000000-0005-0000-0000-00000A000000}"/>
    <cellStyle name="標準 3" xfId="11" xr:uid="{00000000-0005-0000-0000-00000B000000}"/>
    <cellStyle name="標準_190711正誤（地下鉄）　⑲地域振興費（県分）★算出資料★（事業費補正）" xfId="8" xr:uid="{00000000-0005-0000-0000-00000C000000}"/>
    <cellStyle name="標準_H20算定用　算出資料（その他の土木費・市分）仮エクセル化しました" xfId="9" xr:uid="{00000000-0005-0000-0000-00000D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57162" y="3994549"/>
            <a:ext cx="326127" cy="16448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28</xdr:row>
      <xdr:rowOff>1</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248276"/>
          <a:ext cx="6073774" cy="523875"/>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26" Type="http://schemas.openxmlformats.org/officeDocument/2006/relationships/printerSettings" Target="../printerSettings/printerSettings35.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5" Type="http://schemas.openxmlformats.org/officeDocument/2006/relationships/printerSettings" Target="../printerSettings/printerSettings34.bin"/><Relationship Id="rId33" Type="http://schemas.openxmlformats.org/officeDocument/2006/relationships/drawing" Target="../drawings/drawing2.xml"/><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29" Type="http://schemas.openxmlformats.org/officeDocument/2006/relationships/printerSettings" Target="../printerSettings/printerSettings38.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24" Type="http://schemas.openxmlformats.org/officeDocument/2006/relationships/printerSettings" Target="../printerSettings/printerSettings33.bin"/><Relationship Id="rId32" Type="http://schemas.openxmlformats.org/officeDocument/2006/relationships/printerSettings" Target="../printerSettings/printerSettings41.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23" Type="http://schemas.openxmlformats.org/officeDocument/2006/relationships/printerSettings" Target="../printerSettings/printerSettings32.bin"/><Relationship Id="rId28" Type="http://schemas.openxmlformats.org/officeDocument/2006/relationships/printerSettings" Target="../printerSettings/printerSettings37.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31" Type="http://schemas.openxmlformats.org/officeDocument/2006/relationships/printerSettings" Target="../printerSettings/printerSettings40.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printerSettings" Target="../printerSettings/printerSettings31.bin"/><Relationship Id="rId27" Type="http://schemas.openxmlformats.org/officeDocument/2006/relationships/printerSettings" Target="../printerSettings/printerSettings36.bin"/><Relationship Id="rId30"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printerSettings" Target="../printerSettings/printerSettings434.bin"/><Relationship Id="rId3" Type="http://schemas.openxmlformats.org/officeDocument/2006/relationships/printerSettings" Target="../printerSettings/printerSettings419.bin"/><Relationship Id="rId21" Type="http://schemas.openxmlformats.org/officeDocument/2006/relationships/printerSettings" Target="../printerSettings/printerSettings437.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20" Type="http://schemas.openxmlformats.org/officeDocument/2006/relationships/printerSettings" Target="../printerSettings/printerSettings436.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10" Type="http://schemas.openxmlformats.org/officeDocument/2006/relationships/printerSettings" Target="../printerSettings/printerSettings426.bin"/><Relationship Id="rId19" Type="http://schemas.openxmlformats.org/officeDocument/2006/relationships/printerSettings" Target="../printerSettings/printerSettings435.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45.bin"/><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18" Type="http://schemas.openxmlformats.org/officeDocument/2006/relationships/printerSettings" Target="../printerSettings/printerSettings476.bin"/><Relationship Id="rId3" Type="http://schemas.openxmlformats.org/officeDocument/2006/relationships/printerSettings" Target="../printerSettings/printerSettings461.bin"/><Relationship Id="rId21" Type="http://schemas.openxmlformats.org/officeDocument/2006/relationships/printerSettings" Target="../printerSettings/printerSettings479.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17" Type="http://schemas.openxmlformats.org/officeDocument/2006/relationships/printerSettings" Target="../printerSettings/printerSettings475.bin"/><Relationship Id="rId2" Type="http://schemas.openxmlformats.org/officeDocument/2006/relationships/printerSettings" Target="../printerSettings/printerSettings460.bin"/><Relationship Id="rId16" Type="http://schemas.openxmlformats.org/officeDocument/2006/relationships/printerSettings" Target="../printerSettings/printerSettings474.bin"/><Relationship Id="rId20" Type="http://schemas.openxmlformats.org/officeDocument/2006/relationships/printerSettings" Target="../printerSettings/printerSettings478.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5" Type="http://schemas.openxmlformats.org/officeDocument/2006/relationships/printerSettings" Target="../printerSettings/printerSettings463.bin"/><Relationship Id="rId15" Type="http://schemas.openxmlformats.org/officeDocument/2006/relationships/printerSettings" Target="../printerSettings/printerSettings473.bin"/><Relationship Id="rId10" Type="http://schemas.openxmlformats.org/officeDocument/2006/relationships/printerSettings" Target="../printerSettings/printerSettings468.bin"/><Relationship Id="rId19" Type="http://schemas.openxmlformats.org/officeDocument/2006/relationships/printerSettings" Target="../printerSettings/printerSettings477.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 Id="rId14" Type="http://schemas.openxmlformats.org/officeDocument/2006/relationships/printerSettings" Target="../printerSettings/printerSettings472.bin"/><Relationship Id="rId22"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5" Type="http://schemas.openxmlformats.org/officeDocument/2006/relationships/printerSettings" Target="../printerSettings/printerSettings505.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17.bin"/><Relationship Id="rId13" Type="http://schemas.openxmlformats.org/officeDocument/2006/relationships/printerSettings" Target="../printerSettings/printerSettings522.bin"/><Relationship Id="rId18" Type="http://schemas.openxmlformats.org/officeDocument/2006/relationships/printerSettings" Target="../printerSettings/printerSettings527.bin"/><Relationship Id="rId3" Type="http://schemas.openxmlformats.org/officeDocument/2006/relationships/printerSettings" Target="../printerSettings/printerSettings512.bin"/><Relationship Id="rId21" Type="http://schemas.openxmlformats.org/officeDocument/2006/relationships/printerSettings" Target="../printerSettings/printerSettings530.bin"/><Relationship Id="rId7" Type="http://schemas.openxmlformats.org/officeDocument/2006/relationships/printerSettings" Target="../printerSettings/printerSettings516.bin"/><Relationship Id="rId12" Type="http://schemas.openxmlformats.org/officeDocument/2006/relationships/printerSettings" Target="../printerSettings/printerSettings521.bin"/><Relationship Id="rId17" Type="http://schemas.openxmlformats.org/officeDocument/2006/relationships/printerSettings" Target="../printerSettings/printerSettings526.bin"/><Relationship Id="rId2" Type="http://schemas.openxmlformats.org/officeDocument/2006/relationships/printerSettings" Target="../printerSettings/printerSettings511.bin"/><Relationship Id="rId16" Type="http://schemas.openxmlformats.org/officeDocument/2006/relationships/printerSettings" Target="../printerSettings/printerSettings525.bin"/><Relationship Id="rId20" Type="http://schemas.openxmlformats.org/officeDocument/2006/relationships/printerSettings" Target="../printerSettings/printerSettings529.bin"/><Relationship Id="rId1" Type="http://schemas.openxmlformats.org/officeDocument/2006/relationships/printerSettings" Target="../printerSettings/printerSettings510.bin"/><Relationship Id="rId6" Type="http://schemas.openxmlformats.org/officeDocument/2006/relationships/printerSettings" Target="../printerSettings/printerSettings515.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4.bin"/><Relationship Id="rId15" Type="http://schemas.openxmlformats.org/officeDocument/2006/relationships/printerSettings" Target="../printerSettings/printerSettings524.bin"/><Relationship Id="rId10" Type="http://schemas.openxmlformats.org/officeDocument/2006/relationships/printerSettings" Target="../printerSettings/printerSettings519.bin"/><Relationship Id="rId19" Type="http://schemas.openxmlformats.org/officeDocument/2006/relationships/printerSettings" Target="../printerSettings/printerSettings528.bin"/><Relationship Id="rId4" Type="http://schemas.openxmlformats.org/officeDocument/2006/relationships/printerSettings" Target="../printerSettings/printerSettings513.bin"/><Relationship Id="rId9" Type="http://schemas.openxmlformats.org/officeDocument/2006/relationships/printerSettings" Target="../printerSettings/printerSettings518.bin"/><Relationship Id="rId14" Type="http://schemas.openxmlformats.org/officeDocument/2006/relationships/printerSettings" Target="../printerSettings/printerSettings52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9.bin"/><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3" Type="http://schemas.openxmlformats.org/officeDocument/2006/relationships/printerSettings" Target="../printerSettings/printerSettings44.bin"/><Relationship Id="rId21" Type="http://schemas.openxmlformats.org/officeDocument/2006/relationships/printerSettings" Target="../printerSettings/printerSettings62.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5.bin"/><Relationship Id="rId21" Type="http://schemas.openxmlformats.org/officeDocument/2006/relationships/printerSettings" Target="../printerSettings/printerSettings593.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01.bin"/><Relationship Id="rId3" Type="http://schemas.openxmlformats.org/officeDocument/2006/relationships/printerSettings" Target="../printerSettings/printerSettings596.bin"/><Relationship Id="rId7" Type="http://schemas.openxmlformats.org/officeDocument/2006/relationships/printerSettings" Target="../printerSettings/printerSettings600.bin"/><Relationship Id="rId2" Type="http://schemas.openxmlformats.org/officeDocument/2006/relationships/printerSettings" Target="../printerSettings/printerSettings595.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5" Type="http://schemas.openxmlformats.org/officeDocument/2006/relationships/printerSettings" Target="../printerSettings/printerSettings598.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printerSettings" Target="../printerSettings/printerSettings683.bin"/><Relationship Id="rId3" Type="http://schemas.openxmlformats.org/officeDocument/2006/relationships/printerSettings" Target="../printerSettings/printerSettings668.bin"/><Relationship Id="rId21" Type="http://schemas.openxmlformats.org/officeDocument/2006/relationships/printerSettings" Target="../printerSettings/printerSettings686.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20" Type="http://schemas.openxmlformats.org/officeDocument/2006/relationships/printerSettings" Target="../printerSettings/printerSettings685.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10" Type="http://schemas.openxmlformats.org/officeDocument/2006/relationships/printerSettings" Target="../printerSettings/printerSettings675.bin"/><Relationship Id="rId19" Type="http://schemas.openxmlformats.org/officeDocument/2006/relationships/printerSettings" Target="../printerSettings/printerSettings684.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18" Type="http://schemas.openxmlformats.org/officeDocument/2006/relationships/printerSettings" Target="../printerSettings/printerSettings788.bin"/><Relationship Id="rId3" Type="http://schemas.openxmlformats.org/officeDocument/2006/relationships/printerSettings" Target="../printerSettings/printerSettings773.bin"/><Relationship Id="rId21" Type="http://schemas.openxmlformats.org/officeDocument/2006/relationships/printerSettings" Target="../printerSettings/printerSettings791.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17" Type="http://schemas.openxmlformats.org/officeDocument/2006/relationships/printerSettings" Target="../printerSettings/printerSettings787.bin"/><Relationship Id="rId2" Type="http://schemas.openxmlformats.org/officeDocument/2006/relationships/printerSettings" Target="../printerSettings/printerSettings772.bin"/><Relationship Id="rId16" Type="http://schemas.openxmlformats.org/officeDocument/2006/relationships/printerSettings" Target="../printerSettings/printerSettings786.bin"/><Relationship Id="rId20" Type="http://schemas.openxmlformats.org/officeDocument/2006/relationships/printerSettings" Target="../printerSettings/printerSettings790.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19" Type="http://schemas.openxmlformats.org/officeDocument/2006/relationships/printerSettings" Target="../printerSettings/printerSettings789.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99.bin"/><Relationship Id="rId13" Type="http://schemas.openxmlformats.org/officeDocument/2006/relationships/printerSettings" Target="../printerSettings/printerSettings804.bin"/><Relationship Id="rId18" Type="http://schemas.openxmlformats.org/officeDocument/2006/relationships/printerSettings" Target="../printerSettings/printerSettings809.bin"/><Relationship Id="rId3" Type="http://schemas.openxmlformats.org/officeDocument/2006/relationships/printerSettings" Target="../printerSettings/printerSettings794.bin"/><Relationship Id="rId21" Type="http://schemas.openxmlformats.org/officeDocument/2006/relationships/printerSettings" Target="../printerSettings/printerSettings812.bin"/><Relationship Id="rId7" Type="http://schemas.openxmlformats.org/officeDocument/2006/relationships/printerSettings" Target="../printerSettings/printerSettings798.bin"/><Relationship Id="rId12" Type="http://schemas.openxmlformats.org/officeDocument/2006/relationships/printerSettings" Target="../printerSettings/printerSettings803.bin"/><Relationship Id="rId17" Type="http://schemas.openxmlformats.org/officeDocument/2006/relationships/printerSettings" Target="../printerSettings/printerSettings808.bin"/><Relationship Id="rId2" Type="http://schemas.openxmlformats.org/officeDocument/2006/relationships/printerSettings" Target="../printerSettings/printerSettings793.bin"/><Relationship Id="rId16" Type="http://schemas.openxmlformats.org/officeDocument/2006/relationships/printerSettings" Target="../printerSettings/printerSettings807.bin"/><Relationship Id="rId20" Type="http://schemas.openxmlformats.org/officeDocument/2006/relationships/printerSettings" Target="../printerSettings/printerSettings811.bin"/><Relationship Id="rId1" Type="http://schemas.openxmlformats.org/officeDocument/2006/relationships/printerSettings" Target="../printerSettings/printerSettings792.bin"/><Relationship Id="rId6" Type="http://schemas.openxmlformats.org/officeDocument/2006/relationships/printerSettings" Target="../printerSettings/printerSettings797.bin"/><Relationship Id="rId11" Type="http://schemas.openxmlformats.org/officeDocument/2006/relationships/printerSettings" Target="../printerSettings/printerSettings802.bin"/><Relationship Id="rId5" Type="http://schemas.openxmlformats.org/officeDocument/2006/relationships/printerSettings" Target="../printerSettings/printerSettings796.bin"/><Relationship Id="rId15" Type="http://schemas.openxmlformats.org/officeDocument/2006/relationships/printerSettings" Target="../printerSettings/printerSettings806.bin"/><Relationship Id="rId10" Type="http://schemas.openxmlformats.org/officeDocument/2006/relationships/printerSettings" Target="../printerSettings/printerSettings801.bin"/><Relationship Id="rId19" Type="http://schemas.openxmlformats.org/officeDocument/2006/relationships/printerSettings" Target="../printerSettings/printerSettings810.bin"/><Relationship Id="rId4" Type="http://schemas.openxmlformats.org/officeDocument/2006/relationships/printerSettings" Target="../printerSettings/printerSettings795.bin"/><Relationship Id="rId9" Type="http://schemas.openxmlformats.org/officeDocument/2006/relationships/printerSettings" Target="../printerSettings/printerSettings800.bin"/><Relationship Id="rId14" Type="http://schemas.openxmlformats.org/officeDocument/2006/relationships/printerSettings" Target="../printerSettings/printerSettings80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20.bin"/><Relationship Id="rId3" Type="http://schemas.openxmlformats.org/officeDocument/2006/relationships/printerSettings" Target="../printerSettings/printerSettings815.bin"/><Relationship Id="rId7" Type="http://schemas.openxmlformats.org/officeDocument/2006/relationships/printerSettings" Target="../printerSettings/printerSettings819.bin"/><Relationship Id="rId2" Type="http://schemas.openxmlformats.org/officeDocument/2006/relationships/printerSettings" Target="../printerSettings/printerSettings814.bin"/><Relationship Id="rId1" Type="http://schemas.openxmlformats.org/officeDocument/2006/relationships/printerSettings" Target="../printerSettings/printerSettings813.bin"/><Relationship Id="rId6" Type="http://schemas.openxmlformats.org/officeDocument/2006/relationships/printerSettings" Target="../printerSettings/printerSettings818.bin"/><Relationship Id="rId5" Type="http://schemas.openxmlformats.org/officeDocument/2006/relationships/printerSettings" Target="../printerSettings/printerSettings817.bin"/><Relationship Id="rId4" Type="http://schemas.openxmlformats.org/officeDocument/2006/relationships/printerSettings" Target="../printerSettings/printerSettings816.bin"/><Relationship Id="rId9" Type="http://schemas.openxmlformats.org/officeDocument/2006/relationships/printerSettings" Target="../printerSettings/printerSettings82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9.bin"/><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4"/>
  <sheetViews>
    <sheetView tabSelected="1" view="pageBreakPreview" zoomScaleNormal="100" zoomScaleSheetLayoutView="100" workbookViewId="0">
      <selection activeCell="BE10" sqref="BE10"/>
    </sheetView>
  </sheetViews>
  <sheetFormatPr defaultRowHeight="13" x14ac:dyDescent="0.2"/>
  <cols>
    <col min="1" max="40" width="2" style="73" customWidth="1"/>
    <col min="41" max="41" width="5.453125" style="73" customWidth="1"/>
    <col min="42" max="56" width="2" style="73" customWidth="1"/>
    <col min="57" max="256" width="9" style="73"/>
    <col min="257" max="296" width="2" style="73" customWidth="1"/>
    <col min="297" max="297" width="5.453125" style="73" customWidth="1"/>
    <col min="298" max="312" width="2" style="73" customWidth="1"/>
    <col min="313" max="512" width="9" style="73"/>
    <col min="513" max="552" width="2" style="73" customWidth="1"/>
    <col min="553" max="553" width="5.453125" style="73" customWidth="1"/>
    <col min="554" max="568" width="2" style="73" customWidth="1"/>
    <col min="569" max="768" width="9" style="73"/>
    <col min="769" max="808" width="2" style="73" customWidth="1"/>
    <col min="809" max="809" width="5.453125" style="73" customWidth="1"/>
    <col min="810" max="824" width="2" style="73" customWidth="1"/>
    <col min="825" max="1024" width="9" style="73"/>
    <col min="1025" max="1064" width="2" style="73" customWidth="1"/>
    <col min="1065" max="1065" width="5.453125" style="73" customWidth="1"/>
    <col min="1066" max="1080" width="2" style="73" customWidth="1"/>
    <col min="1081" max="1280" width="9" style="73"/>
    <col min="1281" max="1320" width="2" style="73" customWidth="1"/>
    <col min="1321" max="1321" width="5.453125" style="73" customWidth="1"/>
    <col min="1322" max="1336" width="2" style="73" customWidth="1"/>
    <col min="1337" max="1536" width="9" style="73"/>
    <col min="1537" max="1576" width="2" style="73" customWidth="1"/>
    <col min="1577" max="1577" width="5.453125" style="73" customWidth="1"/>
    <col min="1578" max="1592" width="2" style="73" customWidth="1"/>
    <col min="1593" max="1792" width="9" style="73"/>
    <col min="1793" max="1832" width="2" style="73" customWidth="1"/>
    <col min="1833" max="1833" width="5.453125" style="73" customWidth="1"/>
    <col min="1834" max="1848" width="2" style="73" customWidth="1"/>
    <col min="1849" max="2048" width="9" style="73"/>
    <col min="2049" max="2088" width="2" style="73" customWidth="1"/>
    <col min="2089" max="2089" width="5.453125" style="73" customWidth="1"/>
    <col min="2090" max="2104" width="2" style="73" customWidth="1"/>
    <col min="2105" max="2304" width="9" style="73"/>
    <col min="2305" max="2344" width="2" style="73" customWidth="1"/>
    <col min="2345" max="2345" width="5.453125" style="73" customWidth="1"/>
    <col min="2346" max="2360" width="2" style="73" customWidth="1"/>
    <col min="2361" max="2560" width="9" style="73"/>
    <col min="2561" max="2600" width="2" style="73" customWidth="1"/>
    <col min="2601" max="2601" width="5.453125" style="73" customWidth="1"/>
    <col min="2602" max="2616" width="2" style="73" customWidth="1"/>
    <col min="2617" max="2816" width="9" style="73"/>
    <col min="2817" max="2856" width="2" style="73" customWidth="1"/>
    <col min="2857" max="2857" width="5.453125" style="73" customWidth="1"/>
    <col min="2858" max="2872" width="2" style="73" customWidth="1"/>
    <col min="2873" max="3072" width="9" style="73"/>
    <col min="3073" max="3112" width="2" style="73" customWidth="1"/>
    <col min="3113" max="3113" width="5.453125" style="73" customWidth="1"/>
    <col min="3114" max="3128" width="2" style="73" customWidth="1"/>
    <col min="3129" max="3328" width="9" style="73"/>
    <col min="3329" max="3368" width="2" style="73" customWidth="1"/>
    <col min="3369" max="3369" width="5.453125" style="73" customWidth="1"/>
    <col min="3370" max="3384" width="2" style="73" customWidth="1"/>
    <col min="3385" max="3584" width="9" style="73"/>
    <col min="3585" max="3624" width="2" style="73" customWidth="1"/>
    <col min="3625" max="3625" width="5.453125" style="73" customWidth="1"/>
    <col min="3626" max="3640" width="2" style="73" customWidth="1"/>
    <col min="3641" max="3840" width="9" style="73"/>
    <col min="3841" max="3880" width="2" style="73" customWidth="1"/>
    <col min="3881" max="3881" width="5.453125" style="73" customWidth="1"/>
    <col min="3882" max="3896" width="2" style="73" customWidth="1"/>
    <col min="3897" max="4096" width="9" style="73"/>
    <col min="4097" max="4136" width="2" style="73" customWidth="1"/>
    <col min="4137" max="4137" width="5.453125" style="73" customWidth="1"/>
    <col min="4138" max="4152" width="2" style="73" customWidth="1"/>
    <col min="4153" max="4352" width="9" style="73"/>
    <col min="4353" max="4392" width="2" style="73" customWidth="1"/>
    <col min="4393" max="4393" width="5.453125" style="73" customWidth="1"/>
    <col min="4394" max="4408" width="2" style="73" customWidth="1"/>
    <col min="4409" max="4608" width="9" style="73"/>
    <col min="4609" max="4648" width="2" style="73" customWidth="1"/>
    <col min="4649" max="4649" width="5.453125" style="73" customWidth="1"/>
    <col min="4650" max="4664" width="2" style="73" customWidth="1"/>
    <col min="4665" max="4864" width="9" style="73"/>
    <col min="4865" max="4904" width="2" style="73" customWidth="1"/>
    <col min="4905" max="4905" width="5.453125" style="73" customWidth="1"/>
    <col min="4906" max="4920" width="2" style="73" customWidth="1"/>
    <col min="4921" max="5120" width="9" style="73"/>
    <col min="5121" max="5160" width="2" style="73" customWidth="1"/>
    <col min="5161" max="5161" width="5.453125" style="73" customWidth="1"/>
    <col min="5162" max="5176" width="2" style="73" customWidth="1"/>
    <col min="5177" max="5376" width="9" style="73"/>
    <col min="5377" max="5416" width="2" style="73" customWidth="1"/>
    <col min="5417" max="5417" width="5.453125" style="73" customWidth="1"/>
    <col min="5418" max="5432" width="2" style="73" customWidth="1"/>
    <col min="5433" max="5632" width="9" style="73"/>
    <col min="5633" max="5672" width="2" style="73" customWidth="1"/>
    <col min="5673" max="5673" width="5.453125" style="73" customWidth="1"/>
    <col min="5674" max="5688" width="2" style="73" customWidth="1"/>
    <col min="5689" max="5888" width="9" style="73"/>
    <col min="5889" max="5928" width="2" style="73" customWidth="1"/>
    <col min="5929" max="5929" width="5.453125" style="73" customWidth="1"/>
    <col min="5930" max="5944" width="2" style="73" customWidth="1"/>
    <col min="5945" max="6144" width="9" style="73"/>
    <col min="6145" max="6184" width="2" style="73" customWidth="1"/>
    <col min="6185" max="6185" width="5.453125" style="73" customWidth="1"/>
    <col min="6186" max="6200" width="2" style="73" customWidth="1"/>
    <col min="6201" max="6400" width="9" style="73"/>
    <col min="6401" max="6440" width="2" style="73" customWidth="1"/>
    <col min="6441" max="6441" width="5.453125" style="73" customWidth="1"/>
    <col min="6442" max="6456" width="2" style="73" customWidth="1"/>
    <col min="6457" max="6656" width="9" style="73"/>
    <col min="6657" max="6696" width="2" style="73" customWidth="1"/>
    <col min="6697" max="6697" width="5.453125" style="73" customWidth="1"/>
    <col min="6698" max="6712" width="2" style="73" customWidth="1"/>
    <col min="6713" max="6912" width="9" style="73"/>
    <col min="6913" max="6952" width="2" style="73" customWidth="1"/>
    <col min="6953" max="6953" width="5.453125" style="73" customWidth="1"/>
    <col min="6954" max="6968" width="2" style="73" customWidth="1"/>
    <col min="6969" max="7168" width="9" style="73"/>
    <col min="7169" max="7208" width="2" style="73" customWidth="1"/>
    <col min="7209" max="7209" width="5.453125" style="73" customWidth="1"/>
    <col min="7210" max="7224" width="2" style="73" customWidth="1"/>
    <col min="7225" max="7424" width="9" style="73"/>
    <col min="7425" max="7464" width="2" style="73" customWidth="1"/>
    <col min="7465" max="7465" width="5.453125" style="73" customWidth="1"/>
    <col min="7466" max="7480" width="2" style="73" customWidth="1"/>
    <col min="7481" max="7680" width="9" style="73"/>
    <col min="7681" max="7720" width="2" style="73" customWidth="1"/>
    <col min="7721" max="7721" width="5.453125" style="73" customWidth="1"/>
    <col min="7722" max="7736" width="2" style="73" customWidth="1"/>
    <col min="7737" max="7936" width="9" style="73"/>
    <col min="7937" max="7976" width="2" style="73" customWidth="1"/>
    <col min="7977" max="7977" width="5.453125" style="73" customWidth="1"/>
    <col min="7978" max="7992" width="2" style="73" customWidth="1"/>
    <col min="7993" max="8192" width="9" style="73"/>
    <col min="8193" max="8232" width="2" style="73" customWidth="1"/>
    <col min="8233" max="8233" width="5.453125" style="73" customWidth="1"/>
    <col min="8234" max="8248" width="2" style="73" customWidth="1"/>
    <col min="8249" max="8448" width="9" style="73"/>
    <col min="8449" max="8488" width="2" style="73" customWidth="1"/>
    <col min="8489" max="8489" width="5.453125" style="73" customWidth="1"/>
    <col min="8490" max="8504" width="2" style="73" customWidth="1"/>
    <col min="8505" max="8704" width="9" style="73"/>
    <col min="8705" max="8744" width="2" style="73" customWidth="1"/>
    <col min="8745" max="8745" width="5.453125" style="73" customWidth="1"/>
    <col min="8746" max="8760" width="2" style="73" customWidth="1"/>
    <col min="8761" max="8960" width="9" style="73"/>
    <col min="8961" max="9000" width="2" style="73" customWidth="1"/>
    <col min="9001" max="9001" width="5.453125" style="73" customWidth="1"/>
    <col min="9002" max="9016" width="2" style="73" customWidth="1"/>
    <col min="9017" max="9216" width="9" style="73"/>
    <col min="9217" max="9256" width="2" style="73" customWidth="1"/>
    <col min="9257" max="9257" width="5.453125" style="73" customWidth="1"/>
    <col min="9258" max="9272" width="2" style="73" customWidth="1"/>
    <col min="9273" max="9472" width="9" style="73"/>
    <col min="9473" max="9512" width="2" style="73" customWidth="1"/>
    <col min="9513" max="9513" width="5.453125" style="73" customWidth="1"/>
    <col min="9514" max="9528" width="2" style="73" customWidth="1"/>
    <col min="9529" max="9728" width="9" style="73"/>
    <col min="9729" max="9768" width="2" style="73" customWidth="1"/>
    <col min="9769" max="9769" width="5.453125" style="73" customWidth="1"/>
    <col min="9770" max="9784" width="2" style="73" customWidth="1"/>
    <col min="9785" max="9984" width="9" style="73"/>
    <col min="9985" max="10024" width="2" style="73" customWidth="1"/>
    <col min="10025" max="10025" width="5.453125" style="73" customWidth="1"/>
    <col min="10026" max="10040" width="2" style="73" customWidth="1"/>
    <col min="10041" max="10240" width="9" style="73"/>
    <col min="10241" max="10280" width="2" style="73" customWidth="1"/>
    <col min="10281" max="10281" width="5.453125" style="73" customWidth="1"/>
    <col min="10282" max="10296" width="2" style="73" customWidth="1"/>
    <col min="10297" max="10496" width="9" style="73"/>
    <col min="10497" max="10536" width="2" style="73" customWidth="1"/>
    <col min="10537" max="10537" width="5.453125" style="73" customWidth="1"/>
    <col min="10538" max="10552" width="2" style="73" customWidth="1"/>
    <col min="10553" max="10752" width="9" style="73"/>
    <col min="10753" max="10792" width="2" style="73" customWidth="1"/>
    <col min="10793" max="10793" width="5.453125" style="73" customWidth="1"/>
    <col min="10794" max="10808" width="2" style="73" customWidth="1"/>
    <col min="10809" max="11008" width="9" style="73"/>
    <col min="11009" max="11048" width="2" style="73" customWidth="1"/>
    <col min="11049" max="11049" width="5.453125" style="73" customWidth="1"/>
    <col min="11050" max="11064" width="2" style="73" customWidth="1"/>
    <col min="11065" max="11264" width="9" style="73"/>
    <col min="11265" max="11304" width="2" style="73" customWidth="1"/>
    <col min="11305" max="11305" width="5.453125" style="73" customWidth="1"/>
    <col min="11306" max="11320" width="2" style="73" customWidth="1"/>
    <col min="11321" max="11520" width="9" style="73"/>
    <col min="11521" max="11560" width="2" style="73" customWidth="1"/>
    <col min="11561" max="11561" width="5.453125" style="73" customWidth="1"/>
    <col min="11562" max="11576" width="2" style="73" customWidth="1"/>
    <col min="11577" max="11776" width="9" style="73"/>
    <col min="11777" max="11816" width="2" style="73" customWidth="1"/>
    <col min="11817" max="11817" width="5.453125" style="73" customWidth="1"/>
    <col min="11818" max="11832" width="2" style="73" customWidth="1"/>
    <col min="11833" max="12032" width="9" style="73"/>
    <col min="12033" max="12072" width="2" style="73" customWidth="1"/>
    <col min="12073" max="12073" width="5.453125" style="73" customWidth="1"/>
    <col min="12074" max="12088" width="2" style="73" customWidth="1"/>
    <col min="12089" max="12288" width="9" style="73"/>
    <col min="12289" max="12328" width="2" style="73" customWidth="1"/>
    <col min="12329" max="12329" width="5.453125" style="73" customWidth="1"/>
    <col min="12330" max="12344" width="2" style="73" customWidth="1"/>
    <col min="12345" max="12544" width="9" style="73"/>
    <col min="12545" max="12584" width="2" style="73" customWidth="1"/>
    <col min="12585" max="12585" width="5.453125" style="73" customWidth="1"/>
    <col min="12586" max="12600" width="2" style="73" customWidth="1"/>
    <col min="12601" max="12800" width="9" style="73"/>
    <col min="12801" max="12840" width="2" style="73" customWidth="1"/>
    <col min="12841" max="12841" width="5.453125" style="73" customWidth="1"/>
    <col min="12842" max="12856" width="2" style="73" customWidth="1"/>
    <col min="12857" max="13056" width="9" style="73"/>
    <col min="13057" max="13096" width="2" style="73" customWidth="1"/>
    <col min="13097" max="13097" width="5.453125" style="73" customWidth="1"/>
    <col min="13098" max="13112" width="2" style="73" customWidth="1"/>
    <col min="13113" max="13312" width="9" style="73"/>
    <col min="13313" max="13352" width="2" style="73" customWidth="1"/>
    <col min="13353" max="13353" width="5.453125" style="73" customWidth="1"/>
    <col min="13354" max="13368" width="2" style="73" customWidth="1"/>
    <col min="13369" max="13568" width="9" style="73"/>
    <col min="13569" max="13608" width="2" style="73" customWidth="1"/>
    <col min="13609" max="13609" width="5.453125" style="73" customWidth="1"/>
    <col min="13610" max="13624" width="2" style="73" customWidth="1"/>
    <col min="13625" max="13824" width="9" style="73"/>
    <col min="13825" max="13864" width="2" style="73" customWidth="1"/>
    <col min="13865" max="13865" width="5.453125" style="73" customWidth="1"/>
    <col min="13866" max="13880" width="2" style="73" customWidth="1"/>
    <col min="13881" max="14080" width="9" style="73"/>
    <col min="14081" max="14120" width="2" style="73" customWidth="1"/>
    <col min="14121" max="14121" width="5.453125" style="73" customWidth="1"/>
    <col min="14122" max="14136" width="2" style="73" customWidth="1"/>
    <col min="14137" max="14336" width="9" style="73"/>
    <col min="14337" max="14376" width="2" style="73" customWidth="1"/>
    <col min="14377" max="14377" width="5.453125" style="73" customWidth="1"/>
    <col min="14378" max="14392" width="2" style="73" customWidth="1"/>
    <col min="14393" max="14592" width="9" style="73"/>
    <col min="14593" max="14632" width="2" style="73" customWidth="1"/>
    <col min="14633" max="14633" width="5.453125" style="73" customWidth="1"/>
    <col min="14634" max="14648" width="2" style="73" customWidth="1"/>
    <col min="14649" max="14848" width="9" style="73"/>
    <col min="14849" max="14888" width="2" style="73" customWidth="1"/>
    <col min="14889" max="14889" width="5.453125" style="73" customWidth="1"/>
    <col min="14890" max="14904" width="2" style="73" customWidth="1"/>
    <col min="14905" max="15104" width="9" style="73"/>
    <col min="15105" max="15144" width="2" style="73" customWidth="1"/>
    <col min="15145" max="15145" width="5.453125" style="73" customWidth="1"/>
    <col min="15146" max="15160" width="2" style="73" customWidth="1"/>
    <col min="15161" max="15360" width="9" style="73"/>
    <col min="15361" max="15400" width="2" style="73" customWidth="1"/>
    <col min="15401" max="15401" width="5.453125" style="73" customWidth="1"/>
    <col min="15402" max="15416" width="2" style="73" customWidth="1"/>
    <col min="15417" max="15616" width="9" style="73"/>
    <col min="15617" max="15656" width="2" style="73" customWidth="1"/>
    <col min="15657" max="15657" width="5.453125" style="73" customWidth="1"/>
    <col min="15658" max="15672" width="2" style="73" customWidth="1"/>
    <col min="15673" max="15872" width="9" style="73"/>
    <col min="15873" max="15912" width="2" style="73" customWidth="1"/>
    <col min="15913" max="15913" width="5.453125" style="73" customWidth="1"/>
    <col min="15914" max="15928" width="2" style="73" customWidth="1"/>
    <col min="15929" max="16128" width="9" style="73"/>
    <col min="16129" max="16168" width="2" style="73" customWidth="1"/>
    <col min="16169" max="16169" width="5.453125" style="73" customWidth="1"/>
    <col min="16170" max="16184" width="2" style="73" customWidth="1"/>
    <col min="16185" max="16384" width="9" style="73"/>
  </cols>
  <sheetData>
    <row r="1" spans="1:57" ht="17.25" customHeight="1" x14ac:dyDescent="0.2">
      <c r="A1" s="1560" t="s">
        <v>5505</v>
      </c>
      <c r="B1" s="1560"/>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c r="AN1" s="1560"/>
      <c r="AO1" s="1560"/>
    </row>
    <row r="2" spans="1:57" ht="17.25" customHeight="1" x14ac:dyDescent="0.2">
      <c r="A2" s="1560"/>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row>
    <row r="3" spans="1:57" ht="17.25" customHeight="1" x14ac:dyDescent="0.2"/>
    <row r="4" spans="1:57" ht="13.5" customHeight="1" x14ac:dyDescent="0.2">
      <c r="A4" s="1561" t="s">
        <v>5506</v>
      </c>
      <c r="B4" s="1561"/>
      <c r="C4" s="1561"/>
      <c r="D4" s="1561"/>
      <c r="E4" s="1561"/>
      <c r="F4" s="1561"/>
      <c r="G4" s="1561"/>
      <c r="H4" s="1561"/>
      <c r="I4" s="1561"/>
      <c r="J4" s="1561"/>
      <c r="K4" s="1561"/>
      <c r="L4" s="1561"/>
      <c r="M4" s="1561"/>
      <c r="N4" s="1561"/>
      <c r="O4" s="1561"/>
      <c r="P4" s="1561"/>
      <c r="Q4" s="1561"/>
      <c r="R4" s="1561"/>
      <c r="S4" s="1561"/>
      <c r="T4" s="1561"/>
      <c r="U4" s="1561"/>
      <c r="V4" s="1561"/>
      <c r="W4" s="1561"/>
      <c r="X4" s="1561"/>
      <c r="Y4" s="1561"/>
      <c r="Z4" s="1561"/>
      <c r="AA4" s="1561"/>
      <c r="AB4" s="1561"/>
      <c r="AC4" s="1561"/>
      <c r="AD4" s="1561"/>
      <c r="AE4" s="1561"/>
      <c r="AF4" s="1561"/>
      <c r="AG4" s="1561"/>
      <c r="AH4" s="1561"/>
      <c r="AI4" s="1561"/>
      <c r="AJ4" s="1561"/>
      <c r="AK4" s="1561"/>
      <c r="AL4" s="1561"/>
      <c r="AM4" s="1561"/>
      <c r="AN4" s="1561"/>
      <c r="AO4" s="1561"/>
    </row>
    <row r="5" spans="1:57" ht="13.5" customHeight="1" x14ac:dyDescent="0.2">
      <c r="A5" s="1561"/>
      <c r="B5" s="1561"/>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1561"/>
      <c r="AF5" s="1561"/>
      <c r="AG5" s="1561"/>
      <c r="AH5" s="1561"/>
      <c r="AI5" s="1561"/>
      <c r="AJ5" s="1561"/>
      <c r="AK5" s="1561"/>
      <c r="AL5" s="1561"/>
      <c r="AM5" s="1561"/>
      <c r="AN5" s="1561"/>
      <c r="AO5" s="1561"/>
    </row>
    <row r="6" spans="1:57" ht="13.5" customHeight="1" x14ac:dyDescent="0.2">
      <c r="A6" s="1561"/>
      <c r="B6" s="1561"/>
      <c r="C6" s="1561"/>
      <c r="D6" s="1561"/>
      <c r="E6" s="1561"/>
      <c r="F6" s="1561"/>
      <c r="G6" s="1561"/>
      <c r="H6" s="1561"/>
      <c r="I6" s="1561"/>
      <c r="J6" s="1561"/>
      <c r="K6" s="1561"/>
      <c r="L6" s="1561"/>
      <c r="M6" s="1561"/>
      <c r="N6" s="1561"/>
      <c r="O6" s="1561"/>
      <c r="P6" s="1561"/>
      <c r="Q6" s="1561"/>
      <c r="R6" s="1561"/>
      <c r="S6" s="1561"/>
      <c r="T6" s="1561"/>
      <c r="U6" s="1561"/>
      <c r="V6" s="1561"/>
      <c r="W6" s="1561"/>
      <c r="X6" s="1561"/>
      <c r="Y6" s="1561"/>
      <c r="Z6" s="1561"/>
      <c r="AA6" s="1561"/>
      <c r="AB6" s="1561"/>
      <c r="AC6" s="1561"/>
      <c r="AD6" s="1561"/>
      <c r="AE6" s="1561"/>
      <c r="AF6" s="1561"/>
      <c r="AG6" s="1561"/>
      <c r="AH6" s="1561"/>
      <c r="AI6" s="1561"/>
      <c r="AJ6" s="1561"/>
      <c r="AK6" s="1561"/>
      <c r="AL6" s="1561"/>
      <c r="AM6" s="1561"/>
      <c r="AN6" s="1561"/>
      <c r="AO6" s="1561"/>
    </row>
    <row r="7" spans="1:57" ht="13.5" customHeight="1" x14ac:dyDescent="0.2">
      <c r="A7" s="1561"/>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row>
    <row r="8" spans="1:57" ht="13.5" customHeight="1" x14ac:dyDescent="0.2">
      <c r="A8" s="1561"/>
      <c r="B8" s="1561"/>
      <c r="C8" s="1561"/>
      <c r="D8" s="1561"/>
      <c r="E8" s="1561"/>
      <c r="F8" s="1561"/>
      <c r="G8" s="1561"/>
      <c r="H8" s="1561"/>
      <c r="I8" s="1561"/>
      <c r="J8" s="1561"/>
      <c r="K8" s="1561"/>
      <c r="L8" s="1561"/>
      <c r="M8" s="1561"/>
      <c r="N8" s="1561"/>
      <c r="O8" s="1561"/>
      <c r="P8" s="1561"/>
      <c r="Q8" s="1561"/>
      <c r="R8" s="1561"/>
      <c r="S8" s="1561"/>
      <c r="T8" s="1561"/>
      <c r="U8" s="1561"/>
      <c r="V8" s="1561"/>
      <c r="W8" s="1561"/>
      <c r="X8" s="1561"/>
      <c r="Y8" s="1561"/>
      <c r="Z8" s="1561"/>
      <c r="AA8" s="1561"/>
      <c r="AB8" s="1561"/>
      <c r="AC8" s="1561"/>
      <c r="AD8" s="1561"/>
      <c r="AE8" s="1561"/>
      <c r="AF8" s="1561"/>
      <c r="AG8" s="1561"/>
      <c r="AH8" s="1561"/>
      <c r="AI8" s="1561"/>
      <c r="AJ8" s="1561"/>
      <c r="AK8" s="1561"/>
      <c r="AL8" s="1561"/>
      <c r="AM8" s="1561"/>
      <c r="AN8" s="1561"/>
      <c r="AO8" s="1561"/>
    </row>
    <row r="9" spans="1:57" ht="13.5" customHeight="1" x14ac:dyDescent="0.2">
      <c r="A9" s="1561"/>
      <c r="B9" s="1561"/>
      <c r="C9" s="1561"/>
      <c r="D9" s="1561"/>
      <c r="E9" s="1561"/>
      <c r="F9" s="1561"/>
      <c r="G9" s="1561"/>
      <c r="H9" s="1561"/>
      <c r="I9" s="1561"/>
      <c r="J9" s="1561"/>
      <c r="K9" s="1561"/>
      <c r="L9" s="1561"/>
      <c r="M9" s="1561"/>
      <c r="N9" s="1561"/>
      <c r="O9" s="1561"/>
      <c r="P9" s="1561"/>
      <c r="Q9" s="1561"/>
      <c r="R9" s="1561"/>
      <c r="S9" s="1561"/>
      <c r="T9" s="1561"/>
      <c r="U9" s="1561"/>
      <c r="V9" s="1561"/>
      <c r="W9" s="1561"/>
      <c r="X9" s="1561"/>
      <c r="Y9" s="1561"/>
      <c r="Z9" s="1561"/>
      <c r="AA9" s="1561"/>
      <c r="AB9" s="1561"/>
      <c r="AC9" s="1561"/>
      <c r="AD9" s="1561"/>
      <c r="AE9" s="1561"/>
      <c r="AF9" s="1561"/>
      <c r="AG9" s="1561"/>
      <c r="AH9" s="1561"/>
      <c r="AI9" s="1561"/>
      <c r="AJ9" s="1561"/>
      <c r="AK9" s="1561"/>
      <c r="AL9" s="1561"/>
      <c r="AM9" s="1561"/>
      <c r="AN9" s="1561"/>
      <c r="AO9" s="1561"/>
    </row>
    <row r="10" spans="1:57" ht="30" customHeight="1" x14ac:dyDescent="0.2">
      <c r="A10" s="1561"/>
      <c r="B10" s="1561"/>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c r="AD10" s="1561"/>
      <c r="AE10" s="1561"/>
      <c r="AF10" s="1561"/>
      <c r="AG10" s="1561"/>
      <c r="AH10" s="1561"/>
      <c r="AI10" s="1561"/>
      <c r="AJ10" s="1561"/>
      <c r="AK10" s="1561"/>
      <c r="AL10" s="1561"/>
      <c r="AM10" s="1561"/>
      <c r="AN10" s="1561"/>
      <c r="AO10" s="1561"/>
    </row>
    <row r="11" spans="1:57" ht="30" customHeight="1" x14ac:dyDescent="0.2">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row>
    <row r="13" spans="1:57" ht="13.5" customHeight="1" x14ac:dyDescent="0.2">
      <c r="A13" s="1561" t="s">
        <v>6451</v>
      </c>
      <c r="B13" s="1561"/>
      <c r="C13" s="1561"/>
      <c r="D13" s="1561"/>
      <c r="E13" s="1561"/>
      <c r="F13" s="1561"/>
      <c r="G13" s="1561"/>
      <c r="H13" s="1561"/>
      <c r="I13" s="1561"/>
      <c r="J13" s="1561"/>
      <c r="K13" s="1561"/>
      <c r="L13" s="1561"/>
      <c r="M13" s="1561"/>
      <c r="N13" s="1561"/>
      <c r="O13" s="1561"/>
      <c r="P13" s="1561"/>
      <c r="Q13" s="1561"/>
      <c r="R13" s="1561"/>
      <c r="S13" s="1561"/>
      <c r="T13" s="1561"/>
      <c r="U13" s="1561"/>
      <c r="V13" s="1561"/>
      <c r="W13" s="1561"/>
      <c r="X13" s="1561"/>
      <c r="Y13" s="1561"/>
      <c r="Z13" s="1561"/>
      <c r="AA13" s="1561"/>
      <c r="AB13" s="1561"/>
      <c r="AC13" s="1561"/>
      <c r="AD13" s="1561"/>
      <c r="AE13" s="1561"/>
      <c r="AF13" s="1561"/>
      <c r="AG13" s="1561"/>
      <c r="AH13" s="1561"/>
      <c r="AI13" s="1561"/>
      <c r="AJ13" s="1561"/>
      <c r="AK13" s="1561"/>
      <c r="AL13" s="1561"/>
      <c r="AM13" s="1561"/>
      <c r="AN13" s="1561"/>
      <c r="AO13" s="1561"/>
      <c r="AX13" s="74"/>
      <c r="AY13" s="74"/>
      <c r="AZ13" s="74"/>
      <c r="BA13" s="74"/>
      <c r="BB13" s="74"/>
      <c r="BC13" s="74"/>
      <c r="BD13" s="74"/>
      <c r="BE13" s="74"/>
    </row>
    <row r="14" spans="1:57" ht="13.5" customHeight="1" x14ac:dyDescent="0.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c r="W14" s="1561"/>
      <c r="X14" s="1561"/>
      <c r="Y14" s="1561"/>
      <c r="Z14" s="1561"/>
      <c r="AA14" s="1561"/>
      <c r="AB14" s="1561"/>
      <c r="AC14" s="1561"/>
      <c r="AD14" s="1561"/>
      <c r="AE14" s="1561"/>
      <c r="AF14" s="1561"/>
      <c r="AG14" s="1561"/>
      <c r="AH14" s="1561"/>
      <c r="AI14" s="1561"/>
      <c r="AJ14" s="1561"/>
      <c r="AK14" s="1561"/>
      <c r="AL14" s="1561"/>
      <c r="AM14" s="1561"/>
      <c r="AN14" s="1561"/>
      <c r="AO14" s="1561"/>
      <c r="AX14" s="74"/>
      <c r="AY14" s="74"/>
      <c r="AZ14" s="74"/>
      <c r="BA14" s="74"/>
      <c r="BB14" s="74"/>
      <c r="BC14" s="74"/>
      <c r="BD14" s="74"/>
      <c r="BE14" s="74"/>
    </row>
    <row r="15" spans="1:57" ht="13.5" customHeight="1" x14ac:dyDescent="0.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c r="AL15" s="1561"/>
      <c r="AM15" s="1561"/>
      <c r="AN15" s="1561"/>
      <c r="AO15" s="1561"/>
      <c r="AX15" s="74"/>
      <c r="AY15" s="74"/>
      <c r="AZ15" s="74"/>
      <c r="BA15" s="74"/>
      <c r="BB15" s="74"/>
      <c r="BC15" s="74"/>
      <c r="BD15" s="74"/>
      <c r="BE15" s="74"/>
    </row>
    <row r="16" spans="1:57" x14ac:dyDescent="0.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c r="W16" s="1561"/>
      <c r="X16" s="1561"/>
      <c r="Y16" s="1561"/>
      <c r="Z16" s="1561"/>
      <c r="AA16" s="1561"/>
      <c r="AB16" s="1561"/>
      <c r="AC16" s="1561"/>
      <c r="AD16" s="1561"/>
      <c r="AE16" s="1561"/>
      <c r="AF16" s="1561"/>
      <c r="AG16" s="1561"/>
      <c r="AH16" s="1561"/>
      <c r="AI16" s="1561"/>
      <c r="AJ16" s="1561"/>
      <c r="AK16" s="1561"/>
      <c r="AL16" s="1561"/>
      <c r="AM16" s="1561"/>
      <c r="AN16" s="1561"/>
      <c r="AO16" s="1561"/>
      <c r="AX16" s="74"/>
      <c r="AY16" s="74"/>
      <c r="AZ16" s="74"/>
      <c r="BA16" s="74"/>
      <c r="BB16" s="74"/>
      <c r="BC16" s="74"/>
      <c r="BD16" s="74"/>
      <c r="BE16" s="74"/>
    </row>
    <row r="17" spans="1:57" x14ac:dyDescent="0.2">
      <c r="AX17" s="74"/>
      <c r="AY17" s="74"/>
      <c r="AZ17" s="74"/>
      <c r="BA17" s="74"/>
      <c r="BB17" s="74"/>
      <c r="BC17" s="74"/>
      <c r="BD17" s="74"/>
      <c r="BE17" s="74"/>
    </row>
    <row r="18" spans="1:57" ht="13.5" customHeight="1" x14ac:dyDescent="0.2">
      <c r="A18" s="1561" t="s">
        <v>5508</v>
      </c>
      <c r="B18" s="1561"/>
      <c r="C18" s="1561"/>
      <c r="D18" s="1561"/>
      <c r="E18" s="1561"/>
      <c r="F18" s="1561"/>
      <c r="G18" s="1561"/>
      <c r="H18" s="1561"/>
      <c r="I18" s="1561"/>
      <c r="J18" s="1561"/>
      <c r="K18" s="1561"/>
      <c r="L18" s="1561"/>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c r="AN18" s="1561"/>
      <c r="AO18" s="1561"/>
    </row>
    <row r="19" spans="1:57" x14ac:dyDescent="0.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c r="AN19" s="1561"/>
      <c r="AO19" s="1561"/>
    </row>
    <row r="20" spans="1:57" x14ac:dyDescent="0.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c r="AN20" s="1561"/>
      <c r="AO20" s="1561"/>
    </row>
    <row r="21" spans="1:57" x14ac:dyDescent="0.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c r="AN21" s="1561"/>
      <c r="AO21" s="1561"/>
    </row>
    <row r="22" spans="1:57" x14ac:dyDescent="0.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c r="AN22" s="1561"/>
      <c r="AO22" s="1561"/>
    </row>
    <row r="23" spans="1:57" x14ac:dyDescent="0.2">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row>
    <row r="24" spans="1:57" ht="13.5" customHeight="1" x14ac:dyDescent="0.2">
      <c r="A24" s="1559" t="s">
        <v>5507</v>
      </c>
      <c r="B24" s="1559"/>
      <c r="C24" s="1559"/>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c r="AN24" s="1559"/>
      <c r="AO24" s="1559"/>
    </row>
    <row r="25" spans="1:57" x14ac:dyDescent="0.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c r="AN25" s="1559"/>
      <c r="AO25" s="1559"/>
    </row>
    <row r="26" spans="1:57" x14ac:dyDescent="0.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c r="AN26" s="1559"/>
      <c r="AO26" s="1559"/>
    </row>
    <row r="27" spans="1:57" x14ac:dyDescent="0.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1559"/>
      <c r="AO27" s="1559"/>
    </row>
    <row r="28" spans="1:57" x14ac:dyDescent="0.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1559"/>
      <c r="AO28" s="1559"/>
    </row>
    <row r="30" spans="1:57" x14ac:dyDescent="0.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1559"/>
      <c r="AO30" s="1559"/>
    </row>
    <row r="31" spans="1:57" x14ac:dyDescent="0.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1559"/>
      <c r="AO31" s="1559"/>
    </row>
    <row r="32" spans="1:57" x14ac:dyDescent="0.2">
      <c r="A32" s="1559"/>
      <c r="B32" s="1559"/>
      <c r="C32" s="1559"/>
      <c r="D32" s="1559"/>
      <c r="E32" s="1559"/>
      <c r="F32" s="1559"/>
      <c r="G32" s="1559"/>
      <c r="H32" s="1559"/>
      <c r="I32" s="1559"/>
      <c r="J32" s="1559"/>
      <c r="K32" s="1559"/>
      <c r="L32" s="1559"/>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1559"/>
      <c r="AO32" s="1559"/>
    </row>
    <row r="33" spans="1:41" x14ac:dyDescent="0.2">
      <c r="A33" s="1559"/>
      <c r="B33" s="1559"/>
      <c r="C33" s="1559"/>
      <c r="D33" s="1559"/>
      <c r="E33" s="1559"/>
      <c r="F33" s="1559"/>
      <c r="G33" s="1559"/>
      <c r="H33" s="1559"/>
      <c r="I33" s="1559"/>
      <c r="J33" s="1559"/>
      <c r="K33" s="1559"/>
      <c r="L33" s="1559"/>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1559"/>
      <c r="AO33" s="1559"/>
    </row>
    <row r="34" spans="1:41" x14ac:dyDescent="0.2">
      <c r="A34" s="1559"/>
      <c r="B34" s="1559"/>
      <c r="C34" s="1559"/>
      <c r="D34" s="1559"/>
      <c r="E34" s="1559"/>
      <c r="F34" s="1559"/>
      <c r="G34" s="1559"/>
      <c r="H34" s="1559"/>
      <c r="I34" s="1559"/>
      <c r="J34" s="1559"/>
      <c r="K34" s="1559"/>
      <c r="L34" s="1559"/>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1559"/>
      <c r="AO34" s="1559"/>
    </row>
  </sheetData>
  <customSheetViews>
    <customSheetView guid="{A0BA9017-E5F3-4B91-9F5C-F0F36F625BCB}"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1"/>
    </customSheetView>
    <customSheetView guid="{C8B40DBF-EDE0-406A-8960-74B2A681CE9F}"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2"/>
    </customSheetView>
    <customSheetView guid="{44914D11-FA26-4FFB-9D64-353FA38F5634}"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3"/>
    </customSheetView>
    <customSheetView guid="{3DDC5261-2F80-4A3C-AB53-F803DE8B7615}"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4"/>
    </customSheetView>
    <customSheetView guid="{3B4A68D1-1B68-46E4-B8BF-4F65CEA2EB4B}"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5"/>
    </customSheetView>
    <customSheetView guid="{87FB8462-6403-4F20-8080-1AF11B55B90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6"/>
    </customSheetView>
    <customSheetView guid="{1F81339A-CB4E-4CB3-ABCA-C25ADEC8B9A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7"/>
    </customSheetView>
    <customSheetView guid="{0FF53720-42B0-4B1A-A491-0089CDA29CCF}" showPageBreaks="1" showGridLines="0" printArea="1" view="pageBreakPreview">
      <selection activeCell="A18" sqref="A18:AO22"/>
      <pageMargins left="0.70866141732283472" right="0.70866141732283472" top="0.39370078740157483" bottom="0.19685039370078741" header="0.23622047244094491" footer="0.15748031496062992"/>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1"/>
  <sheetViews>
    <sheetView zoomScale="85" zoomScaleNormal="85" workbookViewId="0">
      <selection activeCell="F219" sqref="F219"/>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06" customWidth="1"/>
    <col min="7" max="7" width="2" style="106" bestFit="1" customWidth="1"/>
    <col min="8" max="8" width="11.90625" style="126" customWidth="1"/>
    <col min="9" max="9" width="2" style="106" bestFit="1" customWidth="1"/>
    <col min="10" max="10" width="11.90625" style="119" customWidth="1"/>
    <col min="11" max="11" width="3" style="106" customWidth="1"/>
    <col min="12" max="13" width="9" style="106"/>
    <col min="14" max="14" width="7.453125" style="106" hidden="1" customWidth="1"/>
    <col min="15" max="15" width="9" style="106" hidden="1" customWidth="1"/>
    <col min="16" max="16384" width="9" style="106"/>
  </cols>
  <sheetData>
    <row r="1" spans="1:15" ht="18.75" customHeight="1" x14ac:dyDescent="0.2">
      <c r="A1" s="1708" t="s">
        <v>154</v>
      </c>
      <c r="B1" s="1709"/>
      <c r="C1" s="1708" t="s">
        <v>90</v>
      </c>
      <c r="D1" s="1710"/>
      <c r="E1" s="1709"/>
      <c r="F1" s="315"/>
      <c r="G1" s="315"/>
      <c r="H1" s="425" t="s">
        <v>153</v>
      </c>
      <c r="I1" s="1680">
        <f>総括表!H4</f>
        <v>0</v>
      </c>
      <c r="J1" s="1704"/>
      <c r="K1" s="1680"/>
    </row>
    <row r="2" spans="1:15" ht="18.75" customHeight="1" x14ac:dyDescent="0.2">
      <c r="A2" s="315"/>
      <c r="B2" s="315"/>
      <c r="C2" s="315"/>
      <c r="D2" s="315"/>
      <c r="E2" s="315"/>
      <c r="F2" s="315"/>
      <c r="G2" s="315"/>
      <c r="H2" s="426"/>
      <c r="I2" s="315"/>
      <c r="J2" s="358"/>
      <c r="K2" s="315"/>
    </row>
    <row r="3" spans="1:15" ht="18.75" customHeight="1" x14ac:dyDescent="0.2">
      <c r="A3" s="318" t="s">
        <v>973</v>
      </c>
      <c r="B3" s="319" t="s">
        <v>191</v>
      </c>
      <c r="C3" s="315"/>
      <c r="D3" s="315"/>
      <c r="E3" s="315"/>
      <c r="F3" s="315"/>
      <c r="G3" s="315"/>
      <c r="H3" s="426"/>
      <c r="I3" s="315"/>
      <c r="J3" s="357"/>
      <c r="K3" s="315"/>
    </row>
    <row r="4" spans="1:15" ht="11.25" customHeight="1" x14ac:dyDescent="0.2">
      <c r="A4" s="320"/>
      <c r="B4" s="315"/>
      <c r="C4" s="315"/>
      <c r="D4" s="315"/>
      <c r="E4" s="315"/>
      <c r="F4" s="315"/>
      <c r="G4" s="315"/>
      <c r="H4" s="426"/>
      <c r="I4" s="315"/>
      <c r="J4" s="357"/>
      <c r="K4" s="315"/>
    </row>
    <row r="5" spans="1:15" ht="15" customHeight="1" x14ac:dyDescent="0.2">
      <c r="A5" s="320"/>
      <c r="B5" s="1705" t="s">
        <v>6701</v>
      </c>
      <c r="C5" s="1705"/>
      <c r="D5" s="1705"/>
      <c r="E5" s="1705"/>
      <c r="F5" s="467"/>
      <c r="G5" s="467"/>
      <c r="H5" s="471"/>
      <c r="I5" s="467"/>
      <c r="J5" s="517"/>
      <c r="K5" s="467"/>
    </row>
    <row r="6" spans="1:15" s="112" customFormat="1" ht="15" customHeight="1" thickBot="1" x14ac:dyDescent="0.25">
      <c r="A6" s="318"/>
      <c r="B6" s="1705"/>
      <c r="C6" s="1705"/>
      <c r="D6" s="1705"/>
      <c r="E6" s="1705"/>
      <c r="F6" s="458"/>
      <c r="G6" s="458"/>
      <c r="H6" s="464" t="s">
        <v>159</v>
      </c>
      <c r="I6" s="458"/>
      <c r="J6" s="518"/>
      <c r="K6" s="458"/>
    </row>
    <row r="7" spans="1:15" s="112" customFormat="1" ht="18.75" customHeight="1" thickTop="1" thickBot="1" x14ac:dyDescent="0.25">
      <c r="A7" s="318"/>
      <c r="B7" s="1705"/>
      <c r="C7" s="1705"/>
      <c r="D7" s="1705"/>
      <c r="E7" s="1705"/>
      <c r="F7" s="223"/>
      <c r="G7" s="469" t="s">
        <v>974</v>
      </c>
      <c r="H7" s="533">
        <v>0.3</v>
      </c>
      <c r="I7" s="469" t="s">
        <v>975</v>
      </c>
      <c r="J7" s="534">
        <f>ROUND(F7*H7,0)</f>
        <v>0</v>
      </c>
      <c r="K7" s="340" t="s">
        <v>976</v>
      </c>
    </row>
    <row r="8" spans="1:15" ht="15" customHeight="1" thickTop="1" x14ac:dyDescent="0.2">
      <c r="A8" s="320"/>
      <c r="B8" s="467"/>
      <c r="C8" s="467"/>
      <c r="D8" s="467"/>
      <c r="E8" s="467"/>
      <c r="F8" s="517"/>
      <c r="G8" s="467"/>
      <c r="H8" s="471"/>
      <c r="I8" s="467"/>
      <c r="J8" s="519" t="s">
        <v>177</v>
      </c>
      <c r="K8" s="467"/>
    </row>
    <row r="9" spans="1:15" ht="15" customHeight="1" x14ac:dyDescent="0.2">
      <c r="A9" s="320"/>
      <c r="B9" s="467"/>
      <c r="C9" s="467"/>
      <c r="D9" s="467"/>
      <c r="E9" s="467"/>
      <c r="F9" s="517"/>
      <c r="G9" s="467"/>
      <c r="H9" s="471"/>
      <c r="I9" s="467"/>
      <c r="J9" s="517"/>
      <c r="K9" s="467"/>
    </row>
    <row r="10" spans="1:15" ht="18.75" customHeight="1" x14ac:dyDescent="0.2">
      <c r="A10" s="318" t="s">
        <v>977</v>
      </c>
      <c r="B10" s="458" t="s">
        <v>191</v>
      </c>
      <c r="C10" s="467"/>
      <c r="D10" s="467"/>
      <c r="E10" s="467"/>
      <c r="F10" s="517"/>
      <c r="G10" s="467"/>
      <c r="H10" s="471"/>
      <c r="I10" s="467"/>
      <c r="J10" s="517"/>
      <c r="K10" s="467"/>
    </row>
    <row r="11" spans="1:15" ht="11.25" customHeight="1" x14ac:dyDescent="0.2">
      <c r="A11" s="320"/>
      <c r="B11" s="467"/>
      <c r="C11" s="467"/>
      <c r="D11" s="467"/>
      <c r="E11" s="467"/>
      <c r="F11" s="517"/>
      <c r="G11" s="467"/>
      <c r="H11" s="471"/>
      <c r="I11" s="467"/>
      <c r="J11" s="517"/>
      <c r="K11" s="467"/>
    </row>
    <row r="12" spans="1:15" ht="18.75" customHeight="1" x14ac:dyDescent="0.2">
      <c r="A12" s="320"/>
      <c r="B12" s="1719" t="s">
        <v>181</v>
      </c>
      <c r="C12" s="1720"/>
      <c r="D12" s="1719" t="s">
        <v>139</v>
      </c>
      <c r="E12" s="1720"/>
      <c r="F12" s="520" t="s">
        <v>190</v>
      </c>
      <c r="G12" s="521"/>
      <c r="H12" s="522" t="s">
        <v>137</v>
      </c>
      <c r="I12" s="521"/>
      <c r="J12" s="520" t="s">
        <v>89</v>
      </c>
      <c r="K12" s="340"/>
    </row>
    <row r="13" spans="1:15" ht="15" customHeight="1" x14ac:dyDescent="0.2">
      <c r="A13" s="320"/>
      <c r="B13" s="523"/>
      <c r="C13" s="479"/>
      <c r="D13" s="480"/>
      <c r="E13" s="342"/>
      <c r="F13" s="524"/>
      <c r="G13" s="482"/>
      <c r="H13" s="483"/>
      <c r="I13" s="482"/>
      <c r="J13" s="525" t="s">
        <v>978</v>
      </c>
      <c r="K13" s="340"/>
    </row>
    <row r="14" spans="1:15" s="112" customFormat="1" ht="15" customHeight="1" thickBot="1" x14ac:dyDescent="0.25">
      <c r="A14" s="319"/>
      <c r="B14" s="528">
        <v>1</v>
      </c>
      <c r="C14" s="529" t="s">
        <v>125</v>
      </c>
      <c r="D14" s="1725"/>
      <c r="E14" s="1726"/>
      <c r="F14" s="535">
        <f>+基礎データ貼付用シート!E296</f>
        <v>0</v>
      </c>
      <c r="G14" s="536" t="s">
        <v>974</v>
      </c>
      <c r="H14" s="1533">
        <v>4.0000000000000001E-3</v>
      </c>
      <c r="I14" s="536" t="s">
        <v>975</v>
      </c>
      <c r="J14" s="538">
        <f>ROUND(F14*H14,0)</f>
        <v>0</v>
      </c>
      <c r="K14" s="340" t="s">
        <v>1315</v>
      </c>
      <c r="N14" s="112">
        <v>0.10970000000000001</v>
      </c>
      <c r="O14" s="114">
        <f>ROUND(N14,3)</f>
        <v>0.11</v>
      </c>
    </row>
    <row r="15" spans="1:15" s="112" customFormat="1" ht="15" customHeight="1" x14ac:dyDescent="0.2">
      <c r="A15" s="319"/>
      <c r="B15" s="344"/>
      <c r="C15" s="345"/>
      <c r="D15" s="344"/>
      <c r="E15" s="344"/>
      <c r="F15" s="530"/>
      <c r="G15" s="494"/>
      <c r="H15" s="1721" t="s">
        <v>134</v>
      </c>
      <c r="I15" s="1722"/>
      <c r="J15" s="531"/>
      <c r="K15" s="340"/>
    </row>
    <row r="16" spans="1:15" s="112" customFormat="1" ht="15" customHeight="1" thickBot="1" x14ac:dyDescent="0.25">
      <c r="A16" s="319"/>
      <c r="B16" s="340"/>
      <c r="C16" s="340"/>
      <c r="D16" s="340"/>
      <c r="E16" s="340"/>
      <c r="F16" s="340"/>
      <c r="G16" s="340"/>
      <c r="H16" s="1727" t="s">
        <v>118</v>
      </c>
      <c r="I16" s="1728"/>
      <c r="J16" s="539">
        <f>J14</f>
        <v>0</v>
      </c>
      <c r="K16" s="340" t="s">
        <v>582</v>
      </c>
    </row>
    <row r="17" spans="1:11" s="112" customFormat="1" ht="18.75" customHeight="1" x14ac:dyDescent="0.2">
      <c r="A17" s="319"/>
      <c r="B17" s="458"/>
      <c r="C17" s="458"/>
      <c r="D17" s="458"/>
      <c r="E17" s="458"/>
      <c r="F17" s="458"/>
      <c r="G17" s="458"/>
      <c r="H17" s="464"/>
      <c r="I17" s="458"/>
      <c r="J17" s="519"/>
      <c r="K17" s="458"/>
    </row>
    <row r="18" spans="1:11" s="112" customFormat="1" ht="18.75" customHeight="1" thickBot="1" x14ac:dyDescent="0.25">
      <c r="A18" s="319"/>
      <c r="B18" s="340"/>
      <c r="C18" s="340"/>
      <c r="D18" s="340"/>
      <c r="E18" s="340"/>
      <c r="F18" s="340"/>
      <c r="G18" s="530"/>
      <c r="H18" s="532"/>
      <c r="I18" s="494"/>
      <c r="J18" s="58"/>
      <c r="K18" s="340"/>
    </row>
    <row r="19" spans="1:11" s="112" customFormat="1" ht="18.75" customHeight="1" x14ac:dyDescent="0.2">
      <c r="A19" s="319"/>
      <c r="B19" s="340"/>
      <c r="C19" s="340"/>
      <c r="D19" s="340"/>
      <c r="E19" s="340"/>
      <c r="F19" s="340"/>
      <c r="G19" s="530"/>
      <c r="H19" s="1721" t="s">
        <v>592</v>
      </c>
      <c r="I19" s="1722"/>
      <c r="J19" s="531"/>
      <c r="K19" s="340"/>
    </row>
    <row r="20" spans="1:11" ht="18.75" customHeight="1" thickBot="1" x14ac:dyDescent="0.25">
      <c r="A20" s="315"/>
      <c r="B20" s="467"/>
      <c r="C20" s="467"/>
      <c r="D20" s="467"/>
      <c r="E20" s="467"/>
      <c r="F20" s="467"/>
      <c r="G20" s="467"/>
      <c r="H20" s="1723" t="s">
        <v>189</v>
      </c>
      <c r="I20" s="1724"/>
      <c r="J20" s="539">
        <f>SUM(J7,J16)</f>
        <v>0</v>
      </c>
      <c r="K20" s="340" t="s">
        <v>69</v>
      </c>
    </row>
    <row r="21" spans="1:11" ht="18.75" customHeight="1" x14ac:dyDescent="0.2">
      <c r="J21" s="137"/>
    </row>
  </sheetData>
  <sheetProtection autoFilter="0"/>
  <customSheetViews>
    <customSheetView guid="{A0BA9017-E5F3-4B91-9F5C-F0F36F625BCB}"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hiddenColumns="1" view="pageBreakPreview" topLeftCell="A72">
      <selection activeCell="B74" sqref="B74"/>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1">
    <mergeCell ref="H19:I19"/>
    <mergeCell ref="H20:I20"/>
    <mergeCell ref="D14:E14"/>
    <mergeCell ref="H15:I15"/>
    <mergeCell ref="H16:I16"/>
    <mergeCell ref="A1:B1"/>
    <mergeCell ref="C1:E1"/>
    <mergeCell ref="I1:K1"/>
    <mergeCell ref="B5:E7"/>
    <mergeCell ref="B12:C12"/>
    <mergeCell ref="D12:E12"/>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52"/>
  <sheetViews>
    <sheetView view="pageBreakPreview" topLeftCell="A311" zoomScale="85" zoomScaleNormal="100" zoomScaleSheetLayoutView="85" workbookViewId="0">
      <selection activeCell="L5" sqref="L5"/>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06" customWidth="1"/>
    <col min="7" max="7" width="3" style="106" customWidth="1"/>
    <col min="8" max="8" width="11.90625" style="138" customWidth="1"/>
    <col min="9" max="9" width="2" style="106" bestFit="1" customWidth="1"/>
    <col min="10" max="10" width="11.90625" style="106" customWidth="1"/>
    <col min="11" max="11" width="3.36328125" style="106" customWidth="1"/>
    <col min="12" max="16384" width="9" style="106"/>
  </cols>
  <sheetData>
    <row r="1" spans="1:14" ht="18.75" customHeight="1" x14ac:dyDescent="0.2">
      <c r="A1" s="1733" t="s">
        <v>154</v>
      </c>
      <c r="B1" s="1734"/>
      <c r="C1" s="1733" t="s">
        <v>92</v>
      </c>
      <c r="D1" s="1735"/>
      <c r="E1" s="1734"/>
      <c r="F1" s="315"/>
      <c r="G1" s="315"/>
      <c r="H1" s="540" t="s">
        <v>153</v>
      </c>
      <c r="I1" s="1680">
        <f>総括表!H4</f>
        <v>0</v>
      </c>
      <c r="J1" s="1680"/>
      <c r="K1" s="1680"/>
    </row>
    <row r="2" spans="1:14" ht="15" customHeight="1" x14ac:dyDescent="0.2">
      <c r="A2" s="315"/>
      <c r="B2" s="315"/>
      <c r="C2" s="315"/>
      <c r="D2" s="315"/>
      <c r="E2" s="315"/>
      <c r="F2" s="315"/>
      <c r="G2" s="315"/>
      <c r="H2" s="541"/>
      <c r="I2" s="315"/>
      <c r="J2" s="317"/>
      <c r="K2" s="315"/>
    </row>
    <row r="3" spans="1:14" ht="18.75" customHeight="1" x14ac:dyDescent="0.2">
      <c r="A3" s="318" t="s">
        <v>1465</v>
      </c>
      <c r="B3" s="319" t="s">
        <v>205</v>
      </c>
      <c r="C3" s="315"/>
      <c r="D3" s="315"/>
      <c r="E3" s="315"/>
      <c r="F3" s="315"/>
      <c r="G3" s="315"/>
      <c r="H3" s="541"/>
      <c r="I3" s="315"/>
      <c r="J3" s="315"/>
      <c r="K3" s="315"/>
    </row>
    <row r="4" spans="1:14" ht="6.75" customHeight="1" x14ac:dyDescent="0.2">
      <c r="A4" s="320"/>
      <c r="B4" s="315"/>
      <c r="C4" s="315"/>
      <c r="D4" s="315"/>
      <c r="E4" s="315"/>
      <c r="F4" s="315"/>
      <c r="G4" s="315"/>
      <c r="H4" s="541"/>
      <c r="I4" s="315"/>
      <c r="J4" s="315"/>
      <c r="K4" s="315"/>
    </row>
    <row r="5" spans="1:14" ht="15" customHeight="1" x14ac:dyDescent="0.2">
      <c r="A5" s="470"/>
      <c r="B5" s="1736" t="s">
        <v>7318</v>
      </c>
      <c r="C5" s="1736"/>
      <c r="D5" s="1736"/>
      <c r="E5" s="1736"/>
      <c r="F5" s="467"/>
      <c r="G5" s="467"/>
      <c r="H5" s="542"/>
      <c r="I5" s="467"/>
      <c r="J5" s="467"/>
      <c r="K5" s="467"/>
    </row>
    <row r="6" spans="1:14" ht="15" customHeight="1" x14ac:dyDescent="0.2">
      <c r="A6" s="470"/>
      <c r="B6" s="1736"/>
      <c r="C6" s="1736"/>
      <c r="D6" s="1736"/>
      <c r="E6" s="1736"/>
      <c r="F6" s="467"/>
      <c r="G6" s="467"/>
      <c r="H6" s="542"/>
      <c r="I6" s="467"/>
      <c r="J6" s="467"/>
      <c r="K6" s="467"/>
      <c r="L6" s="202"/>
    </row>
    <row r="7" spans="1:14" s="112" customFormat="1" ht="15" customHeight="1" thickBot="1" x14ac:dyDescent="0.25">
      <c r="A7" s="468"/>
      <c r="B7" s="1736"/>
      <c r="C7" s="1736"/>
      <c r="D7" s="1736"/>
      <c r="E7" s="1736"/>
      <c r="F7" s="543"/>
      <c r="G7" s="458"/>
      <c r="H7" s="544" t="s">
        <v>159</v>
      </c>
      <c r="I7" s="458"/>
      <c r="J7" s="458"/>
      <c r="K7" s="458"/>
      <c r="L7" s="202"/>
    </row>
    <row r="8" spans="1:14" s="112" customFormat="1" ht="18.75" customHeight="1" thickTop="1" thickBot="1" x14ac:dyDescent="0.25">
      <c r="A8" s="468"/>
      <c r="B8" s="1736"/>
      <c r="C8" s="1736"/>
      <c r="D8" s="1736"/>
      <c r="E8" s="1736"/>
      <c r="F8" s="223"/>
      <c r="G8" s="1197" t="s">
        <v>1466</v>
      </c>
      <c r="H8" s="594">
        <v>0.5</v>
      </c>
      <c r="I8" s="1197" t="s">
        <v>1467</v>
      </c>
      <c r="J8" s="534">
        <f>ROUND(F8*H8,0)</f>
        <v>0</v>
      </c>
      <c r="K8" s="340" t="s">
        <v>1468</v>
      </c>
      <c r="L8" s="376" t="s">
        <v>1466</v>
      </c>
    </row>
    <row r="9" spans="1:14" ht="15" customHeight="1" thickTop="1" x14ac:dyDescent="0.2">
      <c r="A9" s="470"/>
      <c r="B9" s="467"/>
      <c r="C9" s="467"/>
      <c r="D9" s="467"/>
      <c r="E9" s="467"/>
      <c r="F9" s="517"/>
      <c r="G9" s="467"/>
      <c r="H9" s="542"/>
      <c r="I9" s="467"/>
      <c r="J9" s="519" t="s">
        <v>177</v>
      </c>
      <c r="K9" s="467"/>
    </row>
    <row r="10" spans="1:14" ht="11.25" customHeight="1" x14ac:dyDescent="0.2">
      <c r="A10" s="470"/>
      <c r="B10" s="467"/>
      <c r="C10" s="467"/>
      <c r="D10" s="467"/>
      <c r="E10" s="467"/>
      <c r="F10" s="517"/>
      <c r="G10" s="467"/>
      <c r="H10" s="542"/>
      <c r="I10" s="467"/>
      <c r="J10" s="517"/>
      <c r="K10" s="467"/>
    </row>
    <row r="11" spans="1:14" ht="18.75" customHeight="1" x14ac:dyDescent="0.2">
      <c r="A11" s="468" t="s">
        <v>54</v>
      </c>
      <c r="B11" s="458" t="s">
        <v>204</v>
      </c>
      <c r="C11" s="467"/>
      <c r="D11" s="467"/>
      <c r="E11" s="467"/>
      <c r="F11" s="517"/>
      <c r="G11" s="467"/>
      <c r="H11" s="542"/>
      <c r="I11" s="467"/>
      <c r="J11" s="517"/>
      <c r="K11" s="467"/>
    </row>
    <row r="12" spans="1:14" ht="18.75" customHeight="1" x14ac:dyDescent="0.2">
      <c r="A12" s="468"/>
      <c r="B12" s="458" t="s">
        <v>1085</v>
      </c>
      <c r="C12" s="467"/>
      <c r="D12" s="467"/>
      <c r="E12" s="467"/>
      <c r="F12" s="517"/>
      <c r="G12" s="467"/>
      <c r="H12" s="542"/>
      <c r="I12" s="467"/>
      <c r="J12" s="517"/>
      <c r="K12" s="467"/>
    </row>
    <row r="13" spans="1:14" ht="11.25" customHeight="1" x14ac:dyDescent="0.2">
      <c r="A13" s="470"/>
      <c r="B13" s="467"/>
      <c r="C13" s="467"/>
      <c r="D13" s="467"/>
      <c r="E13" s="467"/>
      <c r="F13" s="517"/>
      <c r="G13" s="467"/>
      <c r="H13" s="542"/>
      <c r="I13" s="467"/>
      <c r="J13" s="517"/>
      <c r="K13" s="467"/>
    </row>
    <row r="14" spans="1:14" ht="14.25" customHeight="1" x14ac:dyDescent="0.2">
      <c r="A14" s="470"/>
      <c r="B14" s="1729" t="s">
        <v>181</v>
      </c>
      <c r="C14" s="1730"/>
      <c r="D14" s="1729" t="s">
        <v>139</v>
      </c>
      <c r="E14" s="1730"/>
      <c r="F14" s="545" t="s">
        <v>180</v>
      </c>
      <c r="G14" s="546"/>
      <c r="H14" s="547" t="s">
        <v>137</v>
      </c>
      <c r="I14" s="546"/>
      <c r="J14" s="545" t="s">
        <v>89</v>
      </c>
      <c r="K14" s="340"/>
      <c r="N14" s="113"/>
    </row>
    <row r="15" spans="1:14" ht="14.25" customHeight="1" x14ac:dyDescent="0.2">
      <c r="A15" s="470"/>
      <c r="B15" s="523"/>
      <c r="C15" s="479"/>
      <c r="D15" s="480"/>
      <c r="E15" s="342"/>
      <c r="F15" s="524"/>
      <c r="G15" s="482"/>
      <c r="H15" s="548"/>
      <c r="I15" s="482"/>
      <c r="J15" s="525" t="s">
        <v>136</v>
      </c>
      <c r="K15" s="340"/>
      <c r="N15" s="113"/>
    </row>
    <row r="16" spans="1:14" s="112" customFormat="1" ht="15" customHeight="1" x14ac:dyDescent="0.2">
      <c r="A16" s="458"/>
      <c r="B16" s="549">
        <v>1</v>
      </c>
      <c r="C16" s="550" t="s">
        <v>128</v>
      </c>
      <c r="D16" s="1725"/>
      <c r="E16" s="1726"/>
      <c r="F16" s="595">
        <f>+基礎データ貼付用シート!E301+基礎データ貼付用シート!E302</f>
        <v>0</v>
      </c>
      <c r="G16" s="596" t="s">
        <v>117</v>
      </c>
      <c r="H16" s="1378">
        <v>0.17100000000000001</v>
      </c>
      <c r="I16" s="596" t="s">
        <v>119</v>
      </c>
      <c r="J16" s="598">
        <f t="shared" ref="J16:J21" si="0">ROUND(F16*H16,0)</f>
        <v>0</v>
      </c>
      <c r="K16" s="340" t="s">
        <v>134</v>
      </c>
      <c r="N16" s="113"/>
    </row>
    <row r="17" spans="1:15" s="112" customFormat="1" ht="15" customHeight="1" x14ac:dyDescent="0.2">
      <c r="A17" s="458"/>
      <c r="B17" s="549">
        <v>2</v>
      </c>
      <c r="C17" s="550" t="s">
        <v>127</v>
      </c>
      <c r="D17" s="1725"/>
      <c r="E17" s="1726"/>
      <c r="F17" s="595">
        <f>+基礎データ貼付用シート!E315+基礎データ貼付用シート!E316</f>
        <v>0</v>
      </c>
      <c r="G17" s="596" t="s">
        <v>117</v>
      </c>
      <c r="H17" s="1378">
        <v>0.2</v>
      </c>
      <c r="I17" s="596" t="s">
        <v>119</v>
      </c>
      <c r="J17" s="598">
        <f t="shared" si="0"/>
        <v>0</v>
      </c>
      <c r="K17" s="340" t="s">
        <v>132</v>
      </c>
      <c r="N17" s="113"/>
    </row>
    <row r="18" spans="1:15" s="112" customFormat="1" ht="15" customHeight="1" x14ac:dyDescent="0.2">
      <c r="A18" s="458"/>
      <c r="B18" s="549">
        <v>3</v>
      </c>
      <c r="C18" s="550" t="s">
        <v>126</v>
      </c>
      <c r="D18" s="1725"/>
      <c r="E18" s="1726"/>
      <c r="F18" s="595">
        <f>+基礎データ貼付用シート!E329+基礎データ貼付用シート!E330</f>
        <v>0</v>
      </c>
      <c r="G18" s="596" t="s">
        <v>117</v>
      </c>
      <c r="H18" s="1378">
        <v>0.185</v>
      </c>
      <c r="I18" s="596" t="s">
        <v>119</v>
      </c>
      <c r="J18" s="598">
        <f t="shared" si="0"/>
        <v>0</v>
      </c>
      <c r="K18" s="340" t="s">
        <v>130</v>
      </c>
      <c r="N18" s="113"/>
      <c r="O18" s="113"/>
    </row>
    <row r="19" spans="1:15" s="112" customFormat="1" ht="15" customHeight="1" x14ac:dyDescent="0.2">
      <c r="A19" s="458"/>
      <c r="B19" s="549">
        <v>4</v>
      </c>
      <c r="C19" s="550" t="s">
        <v>125</v>
      </c>
      <c r="D19" s="1725"/>
      <c r="E19" s="1726"/>
      <c r="F19" s="595">
        <f>+基礎データ貼付用シート!E343+基礎データ貼付用シート!E344</f>
        <v>0</v>
      </c>
      <c r="G19" s="596" t="s">
        <v>117</v>
      </c>
      <c r="H19" s="1378">
        <v>0.216</v>
      </c>
      <c r="I19" s="596" t="s">
        <v>119</v>
      </c>
      <c r="J19" s="598">
        <f t="shared" si="0"/>
        <v>0</v>
      </c>
      <c r="K19" s="340" t="s">
        <v>538</v>
      </c>
      <c r="N19" s="113"/>
      <c r="O19" s="113"/>
    </row>
    <row r="20" spans="1:15" s="112" customFormat="1" ht="15" customHeight="1" x14ac:dyDescent="0.2">
      <c r="A20" s="458"/>
      <c r="B20" s="549">
        <v>5</v>
      </c>
      <c r="C20" s="550" t="s">
        <v>124</v>
      </c>
      <c r="D20" s="552"/>
      <c r="E20" s="553" t="s">
        <v>1083</v>
      </c>
      <c r="F20" s="595">
        <f>+基礎データ貼付用シート!E356+基礎データ貼付用シート!E357</f>
        <v>0</v>
      </c>
      <c r="G20" s="596" t="s">
        <v>117</v>
      </c>
      <c r="H20" s="1378">
        <v>0.192</v>
      </c>
      <c r="I20" s="596" t="s">
        <v>119</v>
      </c>
      <c r="J20" s="598">
        <f t="shared" si="0"/>
        <v>0</v>
      </c>
      <c r="K20" s="340" t="s">
        <v>537</v>
      </c>
      <c r="N20" s="113"/>
      <c r="O20" s="113"/>
    </row>
    <row r="21" spans="1:15" s="112" customFormat="1" ht="15" customHeight="1" x14ac:dyDescent="0.2">
      <c r="A21" s="458"/>
      <c r="B21" s="549">
        <v>6</v>
      </c>
      <c r="C21" s="550" t="s">
        <v>123</v>
      </c>
      <c r="D21" s="552" t="s">
        <v>533</v>
      </c>
      <c r="E21" s="553" t="s">
        <v>143</v>
      </c>
      <c r="F21" s="599" t="b">
        <f>IF(総括表!$B$4=総括表!$Q$4,基礎データ貼付用シート!E372+基礎データ貼付用シート!E373)</f>
        <v>0</v>
      </c>
      <c r="G21" s="596" t="s">
        <v>117</v>
      </c>
      <c r="H21" s="1378">
        <v>0.246</v>
      </c>
      <c r="I21" s="596" t="s">
        <v>119</v>
      </c>
      <c r="J21" s="598">
        <f t="shared" si="0"/>
        <v>0</v>
      </c>
      <c r="K21" s="340" t="s">
        <v>536</v>
      </c>
      <c r="N21" s="113"/>
      <c r="O21" s="113"/>
    </row>
    <row r="22" spans="1:15" s="112" customFormat="1" ht="15" customHeight="1" thickBot="1" x14ac:dyDescent="0.25">
      <c r="A22" s="458"/>
      <c r="B22" s="341"/>
      <c r="C22" s="493" t="s">
        <v>1083</v>
      </c>
      <c r="D22" s="552" t="s">
        <v>529</v>
      </c>
      <c r="E22" s="553" t="s">
        <v>142</v>
      </c>
      <c r="F22" s="535" t="b">
        <f>IF(総括表!$B$4=総括表!$Q$5,基礎データ貼付用シート!E372+基礎データ貼付用シート!E373)</f>
        <v>0</v>
      </c>
      <c r="G22" s="596" t="s">
        <v>117</v>
      </c>
      <c r="H22" s="1379">
        <v>0.189</v>
      </c>
      <c r="I22" s="601" t="s">
        <v>119</v>
      </c>
      <c r="J22" s="602">
        <f>ROUND(F22*H22,0)</f>
        <v>0</v>
      </c>
      <c r="K22" s="340" t="s">
        <v>535</v>
      </c>
    </row>
    <row r="23" spans="1:15" s="112" customFormat="1" ht="15" customHeight="1" x14ac:dyDescent="0.2">
      <c r="A23" s="458"/>
      <c r="B23" s="344"/>
      <c r="C23" s="345"/>
      <c r="D23" s="344"/>
      <c r="E23" s="344"/>
      <c r="F23" s="58"/>
      <c r="G23" s="494"/>
      <c r="H23" s="1721" t="s">
        <v>1084</v>
      </c>
      <c r="I23" s="1722"/>
      <c r="J23" s="531"/>
      <c r="K23" s="340"/>
    </row>
    <row r="24" spans="1:15" s="112" customFormat="1" ht="15" customHeight="1" thickBot="1" x14ac:dyDescent="0.25">
      <c r="A24" s="458"/>
      <c r="B24" s="340"/>
      <c r="C24" s="340"/>
      <c r="D24" s="340"/>
      <c r="E24" s="340"/>
      <c r="F24" s="554"/>
      <c r="G24" s="340"/>
      <c r="H24" s="1727" t="s">
        <v>118</v>
      </c>
      <c r="I24" s="1728"/>
      <c r="J24" s="539">
        <f>SUM(J16:J22)</f>
        <v>0</v>
      </c>
      <c r="K24" s="340" t="s">
        <v>1469</v>
      </c>
      <c r="L24" s="376" t="s">
        <v>1470</v>
      </c>
    </row>
    <row r="25" spans="1:15" s="112" customFormat="1" ht="12" customHeight="1" x14ac:dyDescent="0.2">
      <c r="A25" s="458"/>
      <c r="B25" s="458"/>
      <c r="C25" s="458"/>
      <c r="D25" s="458"/>
      <c r="E25" s="458"/>
      <c r="F25" s="518"/>
      <c r="G25" s="458"/>
      <c r="H25" s="544"/>
      <c r="I25" s="458"/>
      <c r="J25" s="519"/>
      <c r="K25" s="458"/>
    </row>
    <row r="26" spans="1:15" ht="13.5" customHeight="1" x14ac:dyDescent="0.2">
      <c r="A26" s="470"/>
      <c r="B26" s="1729" t="s">
        <v>163</v>
      </c>
      <c r="C26" s="1730"/>
      <c r="D26" s="1729" t="s">
        <v>139</v>
      </c>
      <c r="E26" s="1730"/>
      <c r="F26" s="545" t="s">
        <v>138</v>
      </c>
      <c r="G26" s="546"/>
      <c r="H26" s="547" t="s">
        <v>203</v>
      </c>
      <c r="I26" s="546"/>
      <c r="J26" s="545" t="s">
        <v>201</v>
      </c>
      <c r="K26" s="340"/>
      <c r="N26" s="113"/>
    </row>
    <row r="27" spans="1:15" ht="13.5" customHeight="1" x14ac:dyDescent="0.2">
      <c r="A27" s="470"/>
      <c r="B27" s="523"/>
      <c r="C27" s="479"/>
      <c r="D27" s="480"/>
      <c r="E27" s="342"/>
      <c r="F27" s="524"/>
      <c r="G27" s="482"/>
      <c r="H27" s="548"/>
      <c r="I27" s="482"/>
      <c r="J27" s="525" t="s">
        <v>1471</v>
      </c>
      <c r="K27" s="340"/>
      <c r="N27" s="113"/>
    </row>
    <row r="28" spans="1:15" s="112" customFormat="1" ht="15" customHeight="1" x14ac:dyDescent="0.2">
      <c r="A28" s="458"/>
      <c r="B28" s="549">
        <v>7</v>
      </c>
      <c r="C28" s="550" t="s">
        <v>122</v>
      </c>
      <c r="D28" s="552" t="s">
        <v>1472</v>
      </c>
      <c r="E28" s="553" t="s">
        <v>143</v>
      </c>
      <c r="F28" s="599" t="b">
        <f>IF(総括表!$B$4=総括表!$Q$4,基礎データ貼付用シート!E389+基礎データ貼付用シート!E391)</f>
        <v>0</v>
      </c>
      <c r="G28" s="596" t="s">
        <v>1470</v>
      </c>
      <c r="H28" s="1380">
        <v>0.57999999999999996</v>
      </c>
      <c r="I28" s="596" t="s">
        <v>1473</v>
      </c>
      <c r="J28" s="598">
        <f t="shared" ref="J28:J55" si="1">ROUND(F28*H28,0)</f>
        <v>0</v>
      </c>
      <c r="K28" s="340" t="s">
        <v>1474</v>
      </c>
    </row>
    <row r="29" spans="1:15" s="112" customFormat="1" ht="15" customHeight="1" x14ac:dyDescent="0.2">
      <c r="A29" s="458"/>
      <c r="B29" s="341"/>
      <c r="C29" s="342"/>
      <c r="D29" s="552" t="s">
        <v>1475</v>
      </c>
      <c r="E29" s="553" t="s">
        <v>142</v>
      </c>
      <c r="F29" s="599" t="b">
        <f>IF(総括表!$B$4=総括表!$Q$5,基礎データ貼付用シート!E389+基礎データ貼付用シート!E391)</f>
        <v>0</v>
      </c>
      <c r="G29" s="596" t="s">
        <v>1470</v>
      </c>
      <c r="H29" s="1380">
        <v>0.42799999999999999</v>
      </c>
      <c r="I29" s="596" t="s">
        <v>1473</v>
      </c>
      <c r="J29" s="598">
        <f t="shared" si="1"/>
        <v>0</v>
      </c>
      <c r="K29" s="340" t="s">
        <v>1476</v>
      </c>
    </row>
    <row r="30" spans="1:15" s="112" customFormat="1" ht="15" customHeight="1" x14ac:dyDescent="0.2">
      <c r="A30" s="458"/>
      <c r="B30" s="549">
        <v>8</v>
      </c>
      <c r="C30" s="550" t="s">
        <v>121</v>
      </c>
      <c r="D30" s="552" t="s">
        <v>1472</v>
      </c>
      <c r="E30" s="553" t="s">
        <v>143</v>
      </c>
      <c r="F30" s="599" t="b">
        <f>IF(総括表!$B$4=総括表!$Q$4,基礎データ貼付用シート!E406+基礎データ貼付用シート!E408)</f>
        <v>0</v>
      </c>
      <c r="G30" s="596" t="s">
        <v>1470</v>
      </c>
      <c r="H30" s="1380">
        <v>0.61599999999999999</v>
      </c>
      <c r="I30" s="596" t="s">
        <v>1473</v>
      </c>
      <c r="J30" s="598">
        <f t="shared" si="1"/>
        <v>0</v>
      </c>
      <c r="K30" s="340" t="s">
        <v>1477</v>
      </c>
    </row>
    <row r="31" spans="1:15" s="112" customFormat="1" ht="15" customHeight="1" x14ac:dyDescent="0.2">
      <c r="A31" s="458"/>
      <c r="B31" s="341"/>
      <c r="C31" s="342"/>
      <c r="D31" s="552" t="s">
        <v>1475</v>
      </c>
      <c r="E31" s="553" t="s">
        <v>142</v>
      </c>
      <c r="F31" s="599" t="b">
        <f>IF(総括表!$B$4=総括表!$Q$5,基礎データ貼付用シート!E406+基礎データ貼付用シート!E408)</f>
        <v>0</v>
      </c>
      <c r="G31" s="596" t="s">
        <v>1470</v>
      </c>
      <c r="H31" s="1380">
        <v>0.435</v>
      </c>
      <c r="I31" s="596" t="s">
        <v>1473</v>
      </c>
      <c r="J31" s="598">
        <f t="shared" si="1"/>
        <v>0</v>
      </c>
      <c r="K31" s="340" t="s">
        <v>1478</v>
      </c>
    </row>
    <row r="32" spans="1:15" s="112" customFormat="1" ht="15" customHeight="1" x14ac:dyDescent="0.2">
      <c r="A32" s="458"/>
      <c r="B32" s="549">
        <v>9</v>
      </c>
      <c r="C32" s="550" t="s">
        <v>120</v>
      </c>
      <c r="D32" s="552" t="s">
        <v>1472</v>
      </c>
      <c r="E32" s="553" t="s">
        <v>143</v>
      </c>
      <c r="F32" s="599" t="b">
        <f>IF(総括表!$B$4=総括表!$Q$4,基礎データ貼付用シート!E423+基礎データ貼付用シート!E425)</f>
        <v>0</v>
      </c>
      <c r="G32" s="596" t="s">
        <v>1470</v>
      </c>
      <c r="H32" s="1380">
        <v>0.63700000000000001</v>
      </c>
      <c r="I32" s="596" t="s">
        <v>1473</v>
      </c>
      <c r="J32" s="598">
        <f t="shared" si="1"/>
        <v>0</v>
      </c>
      <c r="K32" s="340" t="s">
        <v>1479</v>
      </c>
    </row>
    <row r="33" spans="1:11" s="112" customFormat="1" ht="15" customHeight="1" x14ac:dyDescent="0.2">
      <c r="A33" s="458"/>
      <c r="B33" s="341"/>
      <c r="C33" s="342"/>
      <c r="D33" s="552" t="s">
        <v>1475</v>
      </c>
      <c r="E33" s="553" t="s">
        <v>142</v>
      </c>
      <c r="F33" s="599" t="b">
        <f>IF(総括表!$B$4=総括表!$Q$5,基礎データ貼付用シート!E423+基礎データ貼付用シート!E425)</f>
        <v>0</v>
      </c>
      <c r="G33" s="596" t="s">
        <v>1470</v>
      </c>
      <c r="H33" s="1380">
        <v>0.57399999999999995</v>
      </c>
      <c r="I33" s="596" t="s">
        <v>1473</v>
      </c>
      <c r="J33" s="598">
        <f t="shared" si="1"/>
        <v>0</v>
      </c>
      <c r="K33" s="340" t="s">
        <v>1480</v>
      </c>
    </row>
    <row r="34" spans="1:11" s="112" customFormat="1" ht="15" customHeight="1" x14ac:dyDescent="0.2">
      <c r="A34" s="458"/>
      <c r="B34" s="555">
        <v>10</v>
      </c>
      <c r="C34" s="550" t="s">
        <v>475</v>
      </c>
      <c r="D34" s="552" t="s">
        <v>1472</v>
      </c>
      <c r="E34" s="553" t="s">
        <v>143</v>
      </c>
      <c r="F34" s="599" t="b">
        <f>IF(総括表!$B$4=総括表!$Q$4,基礎データ貼付用シート!E440+基礎データ貼付用シート!E442)</f>
        <v>0</v>
      </c>
      <c r="G34" s="596" t="s">
        <v>1470</v>
      </c>
      <c r="H34" s="1380">
        <v>0.68899999999999995</v>
      </c>
      <c r="I34" s="596" t="s">
        <v>1473</v>
      </c>
      <c r="J34" s="598">
        <f t="shared" si="1"/>
        <v>0</v>
      </c>
      <c r="K34" s="340" t="s">
        <v>1481</v>
      </c>
    </row>
    <row r="35" spans="1:11" s="112" customFormat="1" ht="15" customHeight="1" x14ac:dyDescent="0.2">
      <c r="A35" s="458"/>
      <c r="B35" s="556"/>
      <c r="C35" s="342"/>
      <c r="D35" s="552" t="s">
        <v>1475</v>
      </c>
      <c r="E35" s="553" t="s">
        <v>142</v>
      </c>
      <c r="F35" s="599" t="b">
        <f>IF(総括表!$B$4=総括表!$Q$5,基礎データ貼付用シート!E440+基礎データ貼付用シート!E442)</f>
        <v>0</v>
      </c>
      <c r="G35" s="596" t="s">
        <v>1470</v>
      </c>
      <c r="H35" s="1380">
        <v>0.63600000000000001</v>
      </c>
      <c r="I35" s="596" t="s">
        <v>1473</v>
      </c>
      <c r="J35" s="598">
        <f t="shared" si="1"/>
        <v>0</v>
      </c>
      <c r="K35" s="340" t="s">
        <v>1482</v>
      </c>
    </row>
    <row r="36" spans="1:11" s="112" customFormat="1" ht="15" customHeight="1" x14ac:dyDescent="0.2">
      <c r="A36" s="458"/>
      <c r="B36" s="555">
        <v>11</v>
      </c>
      <c r="C36" s="550" t="s">
        <v>512</v>
      </c>
      <c r="D36" s="552" t="s">
        <v>1472</v>
      </c>
      <c r="E36" s="553" t="s">
        <v>143</v>
      </c>
      <c r="F36" s="599" t="b">
        <f>IF(総括表!$B$4=総括表!$Q$4,基礎データ貼付用シート!E457+基礎データ貼付用シート!E459)</f>
        <v>0</v>
      </c>
      <c r="G36" s="596" t="s">
        <v>1470</v>
      </c>
      <c r="H36" s="1380">
        <v>0.72299999999999998</v>
      </c>
      <c r="I36" s="596" t="s">
        <v>1473</v>
      </c>
      <c r="J36" s="598">
        <f t="shared" si="1"/>
        <v>0</v>
      </c>
      <c r="K36" s="340" t="s">
        <v>1483</v>
      </c>
    </row>
    <row r="37" spans="1:11" s="112" customFormat="1" ht="15" customHeight="1" x14ac:dyDescent="0.2">
      <c r="A37" s="458"/>
      <c r="B37" s="341"/>
      <c r="C37" s="342"/>
      <c r="D37" s="552" t="s">
        <v>1475</v>
      </c>
      <c r="E37" s="553" t="s">
        <v>142</v>
      </c>
      <c r="F37" s="599" t="b">
        <f>IF(総括表!$B$4=総括表!$Q$5,基礎データ貼付用シート!E457+基礎データ貼付用シート!E459)</f>
        <v>0</v>
      </c>
      <c r="G37" s="596" t="s">
        <v>1470</v>
      </c>
      <c r="H37" s="1380">
        <v>0.67700000000000005</v>
      </c>
      <c r="I37" s="596" t="s">
        <v>1473</v>
      </c>
      <c r="J37" s="598">
        <f t="shared" si="1"/>
        <v>0</v>
      </c>
      <c r="K37" s="340" t="s">
        <v>1484</v>
      </c>
    </row>
    <row r="38" spans="1:11" s="112" customFormat="1" ht="15" customHeight="1" x14ac:dyDescent="0.2">
      <c r="A38" s="458"/>
      <c r="B38" s="555">
        <v>12</v>
      </c>
      <c r="C38" s="550" t="s">
        <v>619</v>
      </c>
      <c r="D38" s="552" t="s">
        <v>1472</v>
      </c>
      <c r="E38" s="553" t="s">
        <v>143</v>
      </c>
      <c r="F38" s="599" t="b">
        <f>IF(総括表!$B$4=総括表!$Q$4,基礎データ貼付用シート!E474+基礎データ貼付用シート!E476)</f>
        <v>0</v>
      </c>
      <c r="G38" s="596" t="s">
        <v>1470</v>
      </c>
      <c r="H38" s="1380">
        <v>0.75700000000000001</v>
      </c>
      <c r="I38" s="596" t="s">
        <v>1473</v>
      </c>
      <c r="J38" s="598">
        <f t="shared" si="1"/>
        <v>0</v>
      </c>
      <c r="K38" s="340" t="s">
        <v>1485</v>
      </c>
    </row>
    <row r="39" spans="1:11" s="112" customFormat="1" ht="15" customHeight="1" x14ac:dyDescent="0.2">
      <c r="A39" s="458"/>
      <c r="B39" s="341"/>
      <c r="C39" s="342"/>
      <c r="D39" s="552" t="s">
        <v>1475</v>
      </c>
      <c r="E39" s="553" t="s">
        <v>142</v>
      </c>
      <c r="F39" s="599" t="b">
        <f>IF(総括表!$B$4=総括表!$Q$5,基礎データ貼付用シート!E474+基礎データ貼付用シート!E476)</f>
        <v>0</v>
      </c>
      <c r="G39" s="596" t="s">
        <v>1470</v>
      </c>
      <c r="H39" s="1380">
        <v>0.71699999999999997</v>
      </c>
      <c r="I39" s="596" t="s">
        <v>1473</v>
      </c>
      <c r="J39" s="598">
        <f t="shared" si="1"/>
        <v>0</v>
      </c>
      <c r="K39" s="340" t="s">
        <v>1486</v>
      </c>
    </row>
    <row r="40" spans="1:11" s="112" customFormat="1" ht="15" customHeight="1" x14ac:dyDescent="0.2">
      <c r="A40" s="458"/>
      <c r="B40" s="555">
        <v>13</v>
      </c>
      <c r="C40" s="550" t="s">
        <v>710</v>
      </c>
      <c r="D40" s="552" t="s">
        <v>1472</v>
      </c>
      <c r="E40" s="553" t="s">
        <v>143</v>
      </c>
      <c r="F40" s="599" t="b">
        <f>IF(総括表!$B$4=総括表!$Q$4,基礎データ貼付用シート!E491+基礎データ貼付用シート!E493)</f>
        <v>0</v>
      </c>
      <c r="G40" s="596" t="s">
        <v>1470</v>
      </c>
      <c r="H40" s="1380">
        <v>0.78900000000000003</v>
      </c>
      <c r="I40" s="596" t="s">
        <v>1473</v>
      </c>
      <c r="J40" s="598">
        <f t="shared" si="1"/>
        <v>0</v>
      </c>
      <c r="K40" s="340" t="s">
        <v>1487</v>
      </c>
    </row>
    <row r="41" spans="1:11" s="112" customFormat="1" ht="15" customHeight="1" x14ac:dyDescent="0.2">
      <c r="A41" s="458"/>
      <c r="B41" s="341"/>
      <c r="C41" s="342"/>
      <c r="D41" s="552" t="s">
        <v>1475</v>
      </c>
      <c r="E41" s="553" t="s">
        <v>142</v>
      </c>
      <c r="F41" s="599" t="b">
        <f>IF(総括表!$B$4=総括表!$Q$5,基礎データ貼付用シート!E491+基礎データ貼付用シート!E493)</f>
        <v>0</v>
      </c>
      <c r="G41" s="596" t="s">
        <v>1470</v>
      </c>
      <c r="H41" s="1380">
        <v>0.75</v>
      </c>
      <c r="I41" s="596" t="s">
        <v>1473</v>
      </c>
      <c r="J41" s="598">
        <f t="shared" si="1"/>
        <v>0</v>
      </c>
      <c r="K41" s="340" t="s">
        <v>1488</v>
      </c>
    </row>
    <row r="42" spans="1:11" s="112" customFormat="1" ht="15" customHeight="1" x14ac:dyDescent="0.2">
      <c r="A42" s="458"/>
      <c r="B42" s="555">
        <v>14</v>
      </c>
      <c r="C42" s="550" t="s">
        <v>741</v>
      </c>
      <c r="D42" s="552" t="s">
        <v>1472</v>
      </c>
      <c r="E42" s="553" t="s">
        <v>143</v>
      </c>
      <c r="F42" s="599" t="b">
        <f>IF(総括表!$B$4=総括表!$Q$4,基礎データ貼付用シート!E508+基礎データ貼付用シート!E510)</f>
        <v>0</v>
      </c>
      <c r="G42" s="596" t="s">
        <v>1470</v>
      </c>
      <c r="H42" s="1380">
        <v>0.82699999999999996</v>
      </c>
      <c r="I42" s="596" t="s">
        <v>1473</v>
      </c>
      <c r="J42" s="598">
        <f t="shared" si="1"/>
        <v>0</v>
      </c>
      <c r="K42" s="340" t="s">
        <v>1489</v>
      </c>
    </row>
    <row r="43" spans="1:11" s="112" customFormat="1" ht="15" customHeight="1" x14ac:dyDescent="0.2">
      <c r="A43" s="458"/>
      <c r="B43" s="341"/>
      <c r="C43" s="342"/>
      <c r="D43" s="552" t="s">
        <v>1475</v>
      </c>
      <c r="E43" s="553" t="s">
        <v>142</v>
      </c>
      <c r="F43" s="599" t="b">
        <f>IF(総括表!$B$4=総括表!$Q$5,基礎データ貼付用シート!E508+基礎データ貼付用シート!E510)</f>
        <v>0</v>
      </c>
      <c r="G43" s="596" t="s">
        <v>1470</v>
      </c>
      <c r="H43" s="1380">
        <v>0.79400000000000004</v>
      </c>
      <c r="I43" s="596" t="s">
        <v>1473</v>
      </c>
      <c r="J43" s="598">
        <f t="shared" si="1"/>
        <v>0</v>
      </c>
      <c r="K43" s="340" t="s">
        <v>1490</v>
      </c>
    </row>
    <row r="44" spans="1:11" s="112" customFormat="1" ht="15" customHeight="1" x14ac:dyDescent="0.2">
      <c r="A44" s="458"/>
      <c r="B44" s="555">
        <v>15</v>
      </c>
      <c r="C44" s="550" t="s">
        <v>808</v>
      </c>
      <c r="D44" s="552" t="s">
        <v>1472</v>
      </c>
      <c r="E44" s="553" t="s">
        <v>143</v>
      </c>
      <c r="F44" s="599" t="b">
        <f>IF(総括表!$B$4=総括表!$Q$4,基礎データ貼付用シート!E525+基礎データ貼付用シート!E527)</f>
        <v>0</v>
      </c>
      <c r="G44" s="596" t="s">
        <v>1470</v>
      </c>
      <c r="H44" s="1380">
        <v>0.86099999999999999</v>
      </c>
      <c r="I44" s="596" t="s">
        <v>1473</v>
      </c>
      <c r="J44" s="598">
        <f t="shared" si="1"/>
        <v>0</v>
      </c>
      <c r="K44" s="340" t="s">
        <v>1491</v>
      </c>
    </row>
    <row r="45" spans="1:11" s="112" customFormat="1" ht="15" customHeight="1" x14ac:dyDescent="0.2">
      <c r="A45" s="458"/>
      <c r="B45" s="341"/>
      <c r="C45" s="342"/>
      <c r="D45" s="552" t="s">
        <v>1475</v>
      </c>
      <c r="E45" s="553" t="s">
        <v>142</v>
      </c>
      <c r="F45" s="599" t="b">
        <f>IF(総括表!$B$4=総括表!$Q$5,基礎データ貼付用シート!E525+基礎データ貼付用シート!E527)</f>
        <v>0</v>
      </c>
      <c r="G45" s="596" t="s">
        <v>1470</v>
      </c>
      <c r="H45" s="1380">
        <v>0.83199999999999996</v>
      </c>
      <c r="I45" s="596" t="s">
        <v>1473</v>
      </c>
      <c r="J45" s="598">
        <f t="shared" si="1"/>
        <v>0</v>
      </c>
      <c r="K45" s="340" t="s">
        <v>1492</v>
      </c>
    </row>
    <row r="46" spans="1:11" s="112" customFormat="1" ht="15" customHeight="1" x14ac:dyDescent="0.2">
      <c r="A46" s="458"/>
      <c r="B46" s="555">
        <v>16</v>
      </c>
      <c r="C46" s="550" t="s">
        <v>884</v>
      </c>
      <c r="D46" s="552" t="s">
        <v>1472</v>
      </c>
      <c r="E46" s="553" t="s">
        <v>143</v>
      </c>
      <c r="F46" s="599" t="b">
        <f>IF(総括表!$B$4=総括表!$Q$4,基礎データ貼付用シート!E542+基礎データ貼付用シート!E544)</f>
        <v>0</v>
      </c>
      <c r="G46" s="596" t="s">
        <v>1470</v>
      </c>
      <c r="H46" s="1380">
        <v>0.89500000000000002</v>
      </c>
      <c r="I46" s="596" t="s">
        <v>1473</v>
      </c>
      <c r="J46" s="598">
        <f t="shared" si="1"/>
        <v>0</v>
      </c>
      <c r="K46" s="340" t="s">
        <v>1493</v>
      </c>
    </row>
    <row r="47" spans="1:11" s="112" customFormat="1" ht="15" customHeight="1" x14ac:dyDescent="0.2">
      <c r="A47" s="458"/>
      <c r="B47" s="341"/>
      <c r="C47" s="342"/>
      <c r="D47" s="552" t="s">
        <v>1475</v>
      </c>
      <c r="E47" s="553" t="s">
        <v>142</v>
      </c>
      <c r="F47" s="599" t="b">
        <f>IF(総括表!$B$4=総括表!$Q$5,基礎データ貼付用シート!E542+基礎データ貼付用シート!E544)</f>
        <v>0</v>
      </c>
      <c r="G47" s="596" t="s">
        <v>1470</v>
      </c>
      <c r="H47" s="1380">
        <v>0.872</v>
      </c>
      <c r="I47" s="596" t="s">
        <v>1473</v>
      </c>
      <c r="J47" s="598">
        <f t="shared" si="1"/>
        <v>0</v>
      </c>
      <c r="K47" s="340" t="s">
        <v>1494</v>
      </c>
    </row>
    <row r="48" spans="1:11" s="112" customFormat="1" ht="15" customHeight="1" x14ac:dyDescent="0.2">
      <c r="A48" s="458"/>
      <c r="B48" s="555">
        <v>17</v>
      </c>
      <c r="C48" s="550" t="s">
        <v>915</v>
      </c>
      <c r="D48" s="552" t="s">
        <v>1472</v>
      </c>
      <c r="E48" s="553" t="s">
        <v>143</v>
      </c>
      <c r="F48" s="599" t="b">
        <f>IF(総括表!$B$4=総括表!$Q$4,基礎データ貼付用シート!E572+基礎データ貼付用シート!E574)</f>
        <v>0</v>
      </c>
      <c r="G48" s="596" t="s">
        <v>1470</v>
      </c>
      <c r="H48" s="1380">
        <v>0.93300000000000005</v>
      </c>
      <c r="I48" s="596" t="s">
        <v>1473</v>
      </c>
      <c r="J48" s="598">
        <f t="shared" si="1"/>
        <v>0</v>
      </c>
      <c r="K48" s="340" t="s">
        <v>1495</v>
      </c>
    </row>
    <row r="49" spans="1:14" s="112" customFormat="1" ht="15" customHeight="1" x14ac:dyDescent="0.2">
      <c r="A49" s="458"/>
      <c r="B49" s="341"/>
      <c r="C49" s="342"/>
      <c r="D49" s="552" t="s">
        <v>1475</v>
      </c>
      <c r="E49" s="553" t="s">
        <v>142</v>
      </c>
      <c r="F49" s="599" t="b">
        <f>IF(総括表!$B$4=総括表!$Q$5,基礎データ貼付用シート!E572+基礎データ貼付用シート!E574)</f>
        <v>0</v>
      </c>
      <c r="G49" s="596" t="s">
        <v>1470</v>
      </c>
      <c r="H49" s="1380">
        <v>0.91400000000000003</v>
      </c>
      <c r="I49" s="596" t="s">
        <v>1473</v>
      </c>
      <c r="J49" s="598">
        <f t="shared" si="1"/>
        <v>0</v>
      </c>
      <c r="K49" s="340" t="s">
        <v>1496</v>
      </c>
    </row>
    <row r="50" spans="1:14" s="112" customFormat="1" ht="15" customHeight="1" x14ac:dyDescent="0.2">
      <c r="A50" s="458"/>
      <c r="B50" s="555">
        <v>18</v>
      </c>
      <c r="C50" s="550" t="s">
        <v>1067</v>
      </c>
      <c r="D50" s="552" t="s">
        <v>1472</v>
      </c>
      <c r="E50" s="553" t="s">
        <v>143</v>
      </c>
      <c r="F50" s="599" t="b">
        <f>IF(総括表!$B$4=総括表!$Q$4,基礎データ貼付用シート!E602+基礎データ貼付用シート!E604)</f>
        <v>0</v>
      </c>
      <c r="G50" s="596" t="s">
        <v>1470</v>
      </c>
      <c r="H50" s="1380">
        <v>0.96799999999999997</v>
      </c>
      <c r="I50" s="596" t="s">
        <v>1473</v>
      </c>
      <c r="J50" s="598">
        <f t="shared" si="1"/>
        <v>0</v>
      </c>
      <c r="K50" s="340" t="s">
        <v>1497</v>
      </c>
    </row>
    <row r="51" spans="1:14" s="112" customFormat="1" ht="15" customHeight="1" x14ac:dyDescent="0.2">
      <c r="A51" s="458"/>
      <c r="B51" s="341"/>
      <c r="C51" s="342"/>
      <c r="D51" s="552" t="s">
        <v>1475</v>
      </c>
      <c r="E51" s="553" t="s">
        <v>142</v>
      </c>
      <c r="F51" s="599" t="b">
        <f>IF(総括表!$B$4=総括表!$Q$5,基礎データ貼付用シート!E602+基礎データ貼付用シート!E604)</f>
        <v>0</v>
      </c>
      <c r="G51" s="596" t="s">
        <v>1470</v>
      </c>
      <c r="H51" s="1380">
        <v>0.95399999999999996</v>
      </c>
      <c r="I51" s="596" t="s">
        <v>1473</v>
      </c>
      <c r="J51" s="598">
        <f t="shared" si="1"/>
        <v>0</v>
      </c>
      <c r="K51" s="340" t="s">
        <v>1498</v>
      </c>
    </row>
    <row r="52" spans="1:14" s="112" customFormat="1" ht="15" customHeight="1" x14ac:dyDescent="0.2">
      <c r="A52" s="458"/>
      <c r="B52" s="557">
        <v>19</v>
      </c>
      <c r="C52" s="336" t="s">
        <v>1259</v>
      </c>
      <c r="D52" s="337" t="s">
        <v>533</v>
      </c>
      <c r="E52" s="338" t="s">
        <v>143</v>
      </c>
      <c r="F52" s="599" t="b">
        <f>IF(総括表!$B$4=総括表!$Q$4,基礎データ貼付用シート!E632+基礎データ貼付用シート!E634)</f>
        <v>0</v>
      </c>
      <c r="G52" s="353" t="s">
        <v>117</v>
      </c>
      <c r="H52" s="1380">
        <v>0.98399999999999999</v>
      </c>
      <c r="I52" s="353" t="s">
        <v>119</v>
      </c>
      <c r="J52" s="354">
        <f t="shared" si="1"/>
        <v>0</v>
      </c>
      <c r="K52" s="340" t="s">
        <v>573</v>
      </c>
    </row>
    <row r="53" spans="1:14" s="112" customFormat="1" ht="15" customHeight="1" x14ac:dyDescent="0.2">
      <c r="A53" s="458"/>
      <c r="B53" s="341"/>
      <c r="C53" s="342"/>
      <c r="D53" s="337" t="s">
        <v>529</v>
      </c>
      <c r="E53" s="338" t="s">
        <v>142</v>
      </c>
      <c r="F53" s="599" t="b">
        <f>IF(総括表!$B$4=総括表!$Q$5,基礎データ貼付用シート!E632+基礎データ貼付用シート!E634)</f>
        <v>0</v>
      </c>
      <c r="G53" s="353" t="s">
        <v>117</v>
      </c>
      <c r="H53" s="1380">
        <v>0.97799999999999998</v>
      </c>
      <c r="I53" s="353" t="s">
        <v>119</v>
      </c>
      <c r="J53" s="354">
        <f t="shared" si="1"/>
        <v>0</v>
      </c>
      <c r="K53" s="340" t="s">
        <v>588</v>
      </c>
    </row>
    <row r="54" spans="1:14" s="112" customFormat="1" ht="15" customHeight="1" x14ac:dyDescent="0.2">
      <c r="A54" s="458"/>
      <c r="B54" s="557">
        <v>20</v>
      </c>
      <c r="C54" s="336" t="s">
        <v>5216</v>
      </c>
      <c r="D54" s="337" t="s">
        <v>533</v>
      </c>
      <c r="E54" s="338" t="s">
        <v>143</v>
      </c>
      <c r="F54" s="599" t="b">
        <f>IF(総括表!$B$4=総括表!$Q$4,基礎データ貼付用シート!E662+基礎データ貼付用シート!E664)</f>
        <v>0</v>
      </c>
      <c r="G54" s="353" t="s">
        <v>117</v>
      </c>
      <c r="H54" s="1380">
        <v>1</v>
      </c>
      <c r="I54" s="353" t="s">
        <v>119</v>
      </c>
      <c r="J54" s="354">
        <f t="shared" si="1"/>
        <v>0</v>
      </c>
      <c r="K54" s="340" t="s">
        <v>587</v>
      </c>
      <c r="L54" s="215"/>
    </row>
    <row r="55" spans="1:14" s="112" customFormat="1" ht="15" customHeight="1" x14ac:dyDescent="0.2">
      <c r="A55" s="458"/>
      <c r="B55" s="341"/>
      <c r="C55" s="342"/>
      <c r="D55" s="337" t="s">
        <v>529</v>
      </c>
      <c r="E55" s="338" t="s">
        <v>142</v>
      </c>
      <c r="F55" s="599" t="b">
        <f>IF(総括表!$B$4=総括表!$Q$5,基礎データ貼付用シート!E662+基礎データ貼付用シート!E664)</f>
        <v>0</v>
      </c>
      <c r="G55" s="353" t="s">
        <v>117</v>
      </c>
      <c r="H55" s="1380">
        <v>1</v>
      </c>
      <c r="I55" s="353" t="s">
        <v>119</v>
      </c>
      <c r="J55" s="354">
        <f t="shared" si="1"/>
        <v>0</v>
      </c>
      <c r="K55" s="340" t="s">
        <v>613</v>
      </c>
      <c r="L55" s="215"/>
    </row>
    <row r="56" spans="1:14" s="112" customFormat="1" ht="15" customHeight="1" x14ac:dyDescent="0.2">
      <c r="A56" s="458"/>
      <c r="B56" s="557">
        <v>21</v>
      </c>
      <c r="C56" s="336" t="s">
        <v>5612</v>
      </c>
      <c r="D56" s="337" t="s">
        <v>533</v>
      </c>
      <c r="E56" s="338" t="s">
        <v>143</v>
      </c>
      <c r="F56" s="599" t="b">
        <f>IF(総括表!$B$4=総括表!$Q$4,基礎データ貼付用シート!E692+基礎データ貼付用シート!E694)</f>
        <v>0</v>
      </c>
      <c r="G56" s="353" t="s">
        <v>117</v>
      </c>
      <c r="H56" s="1380">
        <v>1</v>
      </c>
      <c r="I56" s="353" t="s">
        <v>119</v>
      </c>
      <c r="J56" s="354">
        <f t="shared" ref="J56:J61" si="2">ROUND(F56*H56,0)</f>
        <v>0</v>
      </c>
      <c r="K56" s="340" t="s">
        <v>612</v>
      </c>
      <c r="L56" s="215"/>
    </row>
    <row r="57" spans="1:14" s="112" customFormat="1" ht="15" customHeight="1" x14ac:dyDescent="0.2">
      <c r="A57" s="458"/>
      <c r="B57" s="341"/>
      <c r="C57" s="342"/>
      <c r="D57" s="337" t="s">
        <v>529</v>
      </c>
      <c r="E57" s="338" t="s">
        <v>142</v>
      </c>
      <c r="F57" s="599" t="b">
        <f>IF(総括表!$B$4=総括表!$Q$5,基礎データ貼付用シート!E692+基礎データ貼付用シート!E694)</f>
        <v>0</v>
      </c>
      <c r="G57" s="353" t="s">
        <v>117</v>
      </c>
      <c r="H57" s="1380">
        <v>1</v>
      </c>
      <c r="I57" s="353" t="s">
        <v>119</v>
      </c>
      <c r="J57" s="354">
        <f t="shared" si="2"/>
        <v>0</v>
      </c>
      <c r="K57" s="340" t="s">
        <v>631</v>
      </c>
      <c r="L57" s="215"/>
    </row>
    <row r="58" spans="1:14" s="112" customFormat="1" ht="15" customHeight="1" x14ac:dyDescent="0.2">
      <c r="A58" s="458"/>
      <c r="B58" s="557">
        <v>22</v>
      </c>
      <c r="C58" s="336" t="s">
        <v>6145</v>
      </c>
      <c r="D58" s="337" t="s">
        <v>533</v>
      </c>
      <c r="E58" s="338" t="s">
        <v>143</v>
      </c>
      <c r="F58" s="599" t="b">
        <f>IF(総括表!$B$4=総括表!$Q$4,基礎データ貼付用シート!E724+基礎データ貼付用シート!E726)</f>
        <v>0</v>
      </c>
      <c r="G58" s="353" t="s">
        <v>117</v>
      </c>
      <c r="H58" s="1380">
        <v>1</v>
      </c>
      <c r="I58" s="353" t="s">
        <v>119</v>
      </c>
      <c r="J58" s="354">
        <f t="shared" si="2"/>
        <v>0</v>
      </c>
      <c r="K58" s="340" t="s">
        <v>306</v>
      </c>
      <c r="L58" s="215"/>
    </row>
    <row r="59" spans="1:14" s="112" customFormat="1" ht="15" customHeight="1" x14ac:dyDescent="0.2">
      <c r="A59" s="458"/>
      <c r="B59" s="341"/>
      <c r="C59" s="1355"/>
      <c r="D59" s="337" t="s">
        <v>529</v>
      </c>
      <c r="E59" s="338" t="s">
        <v>142</v>
      </c>
      <c r="F59" s="599" t="b">
        <f>IF(総括表!$B$4=総括表!$Q$5,基礎データ貼付用シート!E724+基礎データ貼付用シート!E726)</f>
        <v>0</v>
      </c>
      <c r="G59" s="353" t="s">
        <v>117</v>
      </c>
      <c r="H59" s="1380">
        <v>1</v>
      </c>
      <c r="I59" s="353" t="s">
        <v>119</v>
      </c>
      <c r="J59" s="354">
        <f t="shared" si="2"/>
        <v>0</v>
      </c>
      <c r="K59" s="340" t="s">
        <v>305</v>
      </c>
      <c r="L59" s="215"/>
    </row>
    <row r="60" spans="1:14" s="112" customFormat="1" ht="15" customHeight="1" x14ac:dyDescent="0.2">
      <c r="A60" s="458"/>
      <c r="B60" s="557">
        <v>23</v>
      </c>
      <c r="C60" s="336" t="s">
        <v>6622</v>
      </c>
      <c r="D60" s="337" t="s">
        <v>533</v>
      </c>
      <c r="E60" s="338" t="s">
        <v>143</v>
      </c>
      <c r="F60" s="599" t="b">
        <f>IF(総括表!$B$4=総括表!$Q$4,基礎データ貼付用シート!E757+基礎データ貼付用シート!E759)</f>
        <v>0</v>
      </c>
      <c r="G60" s="353" t="s">
        <v>117</v>
      </c>
      <c r="H60" s="1380">
        <v>1</v>
      </c>
      <c r="I60" s="353" t="s">
        <v>119</v>
      </c>
      <c r="J60" s="354">
        <f t="shared" si="2"/>
        <v>0</v>
      </c>
      <c r="K60" s="340" t="s">
        <v>7334</v>
      </c>
      <c r="L60" s="215"/>
    </row>
    <row r="61" spans="1:14" s="112" customFormat="1" ht="15" customHeight="1" x14ac:dyDescent="0.2">
      <c r="A61" s="458"/>
      <c r="B61" s="341"/>
      <c r="C61" s="342"/>
      <c r="D61" s="337" t="s">
        <v>529</v>
      </c>
      <c r="E61" s="338" t="s">
        <v>142</v>
      </c>
      <c r="F61" s="599" t="b">
        <f>IF(総括表!$B$4=総括表!$Q$5,基礎データ貼付用シート!E757+基礎データ貼付用シート!E759)</f>
        <v>0</v>
      </c>
      <c r="G61" s="353" t="s">
        <v>117</v>
      </c>
      <c r="H61" s="1380">
        <v>1</v>
      </c>
      <c r="I61" s="353" t="s">
        <v>119</v>
      </c>
      <c r="J61" s="354">
        <f t="shared" si="2"/>
        <v>0</v>
      </c>
      <c r="K61" s="340" t="s">
        <v>7335</v>
      </c>
      <c r="L61" s="215"/>
    </row>
    <row r="62" spans="1:14" s="112" customFormat="1" ht="15" customHeight="1" x14ac:dyDescent="0.2">
      <c r="A62" s="458"/>
      <c r="B62" s="1731" t="s">
        <v>146</v>
      </c>
      <c r="C62" s="1732"/>
      <c r="D62" s="1725"/>
      <c r="E62" s="1726"/>
      <c r="F62" s="935"/>
      <c r="G62" s="959"/>
      <c r="H62" s="1202"/>
      <c r="I62" s="959"/>
      <c r="J62" s="354">
        <f>SUM(J28:J61)</f>
        <v>0</v>
      </c>
      <c r="K62" s="340" t="s">
        <v>7336</v>
      </c>
    </row>
    <row r="63" spans="1:14" s="112" customFormat="1" ht="9" customHeight="1" x14ac:dyDescent="0.2">
      <c r="A63" s="458"/>
      <c r="B63" s="558"/>
      <c r="C63" s="345"/>
      <c r="D63" s="345"/>
      <c r="E63" s="345"/>
      <c r="F63" s="530"/>
      <c r="G63" s="345"/>
      <c r="H63" s="559"/>
      <c r="I63" s="345"/>
      <c r="J63" s="530"/>
      <c r="K63" s="340"/>
      <c r="N63" s="113"/>
    </row>
    <row r="64" spans="1:14" ht="18.75" customHeight="1" x14ac:dyDescent="0.2">
      <c r="A64" s="468"/>
      <c r="B64" s="458" t="s">
        <v>985</v>
      </c>
      <c r="C64" s="467"/>
      <c r="D64" s="467"/>
      <c r="E64" s="467"/>
      <c r="F64" s="517"/>
      <c r="G64" s="467"/>
      <c r="H64" s="542"/>
      <c r="I64" s="467"/>
      <c r="J64" s="517"/>
      <c r="K64" s="467"/>
    </row>
    <row r="65" spans="1:14" ht="13.5" customHeight="1" x14ac:dyDescent="0.2">
      <c r="A65" s="470"/>
      <c r="B65" s="1729" t="s">
        <v>163</v>
      </c>
      <c r="C65" s="1730"/>
      <c r="D65" s="1729" t="s">
        <v>139</v>
      </c>
      <c r="E65" s="1730"/>
      <c r="F65" s="545" t="s">
        <v>138</v>
      </c>
      <c r="G65" s="546"/>
      <c r="H65" s="547" t="s">
        <v>203</v>
      </c>
      <c r="I65" s="546"/>
      <c r="J65" s="545" t="s">
        <v>201</v>
      </c>
      <c r="K65" s="340"/>
      <c r="N65" s="113"/>
    </row>
    <row r="66" spans="1:14" ht="13.5" customHeight="1" x14ac:dyDescent="0.2">
      <c r="A66" s="470"/>
      <c r="B66" s="523"/>
      <c r="C66" s="479"/>
      <c r="D66" s="480"/>
      <c r="E66" s="342"/>
      <c r="F66" s="524"/>
      <c r="G66" s="482"/>
      <c r="H66" s="548"/>
      <c r="I66" s="482"/>
      <c r="J66" s="525" t="s">
        <v>1471</v>
      </c>
      <c r="K66" s="340"/>
      <c r="N66" s="113"/>
    </row>
    <row r="67" spans="1:14" s="112" customFormat="1" ht="15" customHeight="1" x14ac:dyDescent="0.2">
      <c r="A67" s="458"/>
      <c r="B67" s="549">
        <v>1</v>
      </c>
      <c r="C67" s="550" t="s">
        <v>884</v>
      </c>
      <c r="D67" s="552" t="s">
        <v>1472</v>
      </c>
      <c r="E67" s="553" t="s">
        <v>143</v>
      </c>
      <c r="F67" s="599" t="b">
        <f>IF(総括表!$B$4=総括表!$Q$4,基礎データ貼付用シート!E559+基礎データ貼付用シート!E561)</f>
        <v>0</v>
      </c>
      <c r="G67" s="596" t="s">
        <v>1470</v>
      </c>
      <c r="H67" s="1380">
        <v>0.42899999999999999</v>
      </c>
      <c r="I67" s="596" t="s">
        <v>1473</v>
      </c>
      <c r="J67" s="598">
        <f t="shared" ref="J67:J76" si="3">ROUND(F67*H67,0)</f>
        <v>0</v>
      </c>
      <c r="K67" s="340" t="s">
        <v>4700</v>
      </c>
    </row>
    <row r="68" spans="1:14" s="112" customFormat="1" ht="15" customHeight="1" x14ac:dyDescent="0.2">
      <c r="A68" s="458"/>
      <c r="B68" s="341"/>
      <c r="C68" s="342"/>
      <c r="D68" s="552" t="s">
        <v>1475</v>
      </c>
      <c r="E68" s="553" t="s">
        <v>142</v>
      </c>
      <c r="F68" s="599" t="b">
        <f>IF(総括表!$B$4=総括表!$Q$5,基礎データ貼付用シート!E559+基礎データ貼付用シート!E561)</f>
        <v>0</v>
      </c>
      <c r="G68" s="596" t="s">
        <v>1470</v>
      </c>
      <c r="H68" s="1380">
        <v>0.42899999999999999</v>
      </c>
      <c r="I68" s="596" t="s">
        <v>1473</v>
      </c>
      <c r="J68" s="598">
        <f t="shared" si="3"/>
        <v>0</v>
      </c>
      <c r="K68" s="340" t="s">
        <v>4701</v>
      </c>
    </row>
    <row r="69" spans="1:14" s="112" customFormat="1" ht="15" customHeight="1" x14ac:dyDescent="0.2">
      <c r="A69" s="458"/>
      <c r="B69" s="549">
        <v>2</v>
      </c>
      <c r="C69" s="550" t="s">
        <v>915</v>
      </c>
      <c r="D69" s="552" t="s">
        <v>1472</v>
      </c>
      <c r="E69" s="553" t="s">
        <v>143</v>
      </c>
      <c r="F69" s="599" t="b">
        <f>IF(総括表!$B$4=総括表!$Q$4,基礎データ貼付用シート!E589+基礎データ貼付用シート!E591)</f>
        <v>0</v>
      </c>
      <c r="G69" s="596" t="s">
        <v>1470</v>
      </c>
      <c r="H69" s="1381">
        <v>0.57199999999999995</v>
      </c>
      <c r="I69" s="596" t="s">
        <v>1473</v>
      </c>
      <c r="J69" s="598">
        <f t="shared" si="3"/>
        <v>0</v>
      </c>
      <c r="K69" s="340" t="s">
        <v>5411</v>
      </c>
    </row>
    <row r="70" spans="1:14" s="112" customFormat="1" ht="15" customHeight="1" x14ac:dyDescent="0.2">
      <c r="A70" s="458"/>
      <c r="B70" s="341"/>
      <c r="C70" s="342"/>
      <c r="D70" s="552" t="s">
        <v>1475</v>
      </c>
      <c r="E70" s="553" t="s">
        <v>142</v>
      </c>
      <c r="F70" s="599" t="b">
        <f>IF(総括表!$B$4=総括表!$Q$5,基礎データ貼付用シート!E589+基礎データ貼付用シート!E591)</f>
        <v>0</v>
      </c>
      <c r="G70" s="596" t="s">
        <v>1470</v>
      </c>
      <c r="H70" s="1381">
        <v>0.57199999999999995</v>
      </c>
      <c r="I70" s="596" t="s">
        <v>1473</v>
      </c>
      <c r="J70" s="598">
        <f t="shared" si="3"/>
        <v>0</v>
      </c>
      <c r="K70" s="340" t="s">
        <v>5412</v>
      </c>
    </row>
    <row r="71" spans="1:14" s="112" customFormat="1" ht="15" customHeight="1" x14ac:dyDescent="0.2">
      <c r="A71" s="458"/>
      <c r="B71" s="549">
        <v>3</v>
      </c>
      <c r="C71" s="550" t="s">
        <v>1067</v>
      </c>
      <c r="D71" s="552" t="s">
        <v>1472</v>
      </c>
      <c r="E71" s="553" t="s">
        <v>143</v>
      </c>
      <c r="F71" s="599" t="b">
        <f>IF(総括表!$B$4=総括表!$Q$4,基礎データ貼付用シート!E619+基礎データ貼付用シート!E621)</f>
        <v>0</v>
      </c>
      <c r="G71" s="596" t="s">
        <v>1470</v>
      </c>
      <c r="H71" s="1381">
        <v>0.71399999999999997</v>
      </c>
      <c r="I71" s="596" t="s">
        <v>1473</v>
      </c>
      <c r="J71" s="598">
        <f t="shared" si="3"/>
        <v>0</v>
      </c>
      <c r="K71" s="340" t="s">
        <v>5212</v>
      </c>
    </row>
    <row r="72" spans="1:14" s="112" customFormat="1" ht="15" customHeight="1" x14ac:dyDescent="0.2">
      <c r="A72" s="458"/>
      <c r="B72" s="341"/>
      <c r="C72" s="342"/>
      <c r="D72" s="552" t="s">
        <v>1475</v>
      </c>
      <c r="E72" s="553" t="s">
        <v>142</v>
      </c>
      <c r="F72" s="599" t="b">
        <f>IF(総括表!$B$4=総括表!$Q$5,基礎データ貼付用シート!E619+基礎データ貼付用シート!E621)</f>
        <v>0</v>
      </c>
      <c r="G72" s="596" t="s">
        <v>1470</v>
      </c>
      <c r="H72" s="1381">
        <v>0.71399999999999997</v>
      </c>
      <c r="I72" s="596" t="s">
        <v>1473</v>
      </c>
      <c r="J72" s="598">
        <f t="shared" si="3"/>
        <v>0</v>
      </c>
      <c r="K72" s="340" t="s">
        <v>5708</v>
      </c>
    </row>
    <row r="73" spans="1:14" s="112" customFormat="1" ht="15" customHeight="1" x14ac:dyDescent="0.2">
      <c r="A73" s="458"/>
      <c r="B73" s="335">
        <v>4</v>
      </c>
      <c r="C73" s="336" t="s">
        <v>1259</v>
      </c>
      <c r="D73" s="337" t="s">
        <v>5082</v>
      </c>
      <c r="E73" s="338" t="s">
        <v>143</v>
      </c>
      <c r="F73" s="599" t="b">
        <f>IF(総括表!$B$4=総括表!$Q$4,基礎データ貼付用シート!E649+基礎データ貼付用シート!E651)</f>
        <v>0</v>
      </c>
      <c r="G73" s="353" t="s">
        <v>5083</v>
      </c>
      <c r="H73" s="1380">
        <v>0.85699999999999998</v>
      </c>
      <c r="I73" s="353" t="s">
        <v>5084</v>
      </c>
      <c r="J73" s="354">
        <f t="shared" si="3"/>
        <v>0</v>
      </c>
      <c r="K73" s="340" t="s">
        <v>5709</v>
      </c>
    </row>
    <row r="74" spans="1:14" s="112" customFormat="1" ht="15" customHeight="1" x14ac:dyDescent="0.2">
      <c r="A74" s="458"/>
      <c r="B74" s="341"/>
      <c r="C74" s="342"/>
      <c r="D74" s="337" t="s">
        <v>529</v>
      </c>
      <c r="E74" s="338" t="s">
        <v>142</v>
      </c>
      <c r="F74" s="599" t="b">
        <f>IF(総括表!$B$4=総括表!$Q$5,基礎データ貼付用シート!E649+基礎データ貼付用シート!E651)</f>
        <v>0</v>
      </c>
      <c r="G74" s="353" t="s">
        <v>117</v>
      </c>
      <c r="H74" s="1380">
        <v>0.85699999999999998</v>
      </c>
      <c r="I74" s="353" t="s">
        <v>119</v>
      </c>
      <c r="J74" s="354">
        <f t="shared" si="3"/>
        <v>0</v>
      </c>
      <c r="K74" s="340" t="s">
        <v>5710</v>
      </c>
    </row>
    <row r="75" spans="1:14" s="112" customFormat="1" ht="15" customHeight="1" x14ac:dyDescent="0.2">
      <c r="A75" s="458"/>
      <c r="B75" s="335">
        <v>5</v>
      </c>
      <c r="C75" s="336" t="s">
        <v>5216</v>
      </c>
      <c r="D75" s="337" t="s">
        <v>533</v>
      </c>
      <c r="E75" s="338" t="s">
        <v>143</v>
      </c>
      <c r="F75" s="599" t="b">
        <f>IF(総括表!$B$4=総括表!$Q$4,基礎データ貼付用シート!E679+基礎データ貼付用シート!E681)</f>
        <v>0</v>
      </c>
      <c r="G75" s="353" t="s">
        <v>5385</v>
      </c>
      <c r="H75" s="1380">
        <v>1</v>
      </c>
      <c r="I75" s="353" t="s">
        <v>119</v>
      </c>
      <c r="J75" s="354">
        <f t="shared" si="3"/>
        <v>0</v>
      </c>
      <c r="K75" s="340" t="s">
        <v>6214</v>
      </c>
    </row>
    <row r="76" spans="1:14" s="112" customFormat="1" ht="15" customHeight="1" x14ac:dyDescent="0.2">
      <c r="A76" s="458"/>
      <c r="B76" s="341"/>
      <c r="C76" s="342"/>
      <c r="D76" s="337" t="s">
        <v>5392</v>
      </c>
      <c r="E76" s="338" t="s">
        <v>142</v>
      </c>
      <c r="F76" s="599" t="b">
        <f>IF(総括表!$B$4=総括表!$Q$5,基礎データ貼付用シート!E679+基礎データ貼付用シート!E681)</f>
        <v>0</v>
      </c>
      <c r="G76" s="353" t="s">
        <v>5393</v>
      </c>
      <c r="H76" s="1380">
        <v>1</v>
      </c>
      <c r="I76" s="353" t="s">
        <v>119</v>
      </c>
      <c r="J76" s="354">
        <f t="shared" si="3"/>
        <v>0</v>
      </c>
      <c r="K76" s="340" t="s">
        <v>6215</v>
      </c>
    </row>
    <row r="77" spans="1:14" s="112" customFormat="1" ht="15" customHeight="1" x14ac:dyDescent="0.2">
      <c r="A77" s="458"/>
      <c r="B77" s="335">
        <v>6</v>
      </c>
      <c r="C77" s="336" t="s">
        <v>5612</v>
      </c>
      <c r="D77" s="337" t="s">
        <v>533</v>
      </c>
      <c r="E77" s="338" t="s">
        <v>143</v>
      </c>
      <c r="F77" s="599" t="b">
        <f>IF(総括表!$B$4=総括表!$Q$4,基礎データ貼付用シート!E711+基礎データ貼付用シート!E713)</f>
        <v>0</v>
      </c>
      <c r="G77" s="353" t="s">
        <v>117</v>
      </c>
      <c r="H77" s="1380">
        <v>1</v>
      </c>
      <c r="I77" s="353" t="s">
        <v>119</v>
      </c>
      <c r="J77" s="354">
        <f t="shared" ref="J77:J82" si="4">ROUND(F77*H77,0)</f>
        <v>0</v>
      </c>
      <c r="K77" s="340" t="s">
        <v>6216</v>
      </c>
    </row>
    <row r="78" spans="1:14" s="112" customFormat="1" ht="15" customHeight="1" x14ac:dyDescent="0.2">
      <c r="A78" s="458"/>
      <c r="B78" s="341"/>
      <c r="C78" s="342"/>
      <c r="D78" s="337" t="s">
        <v>529</v>
      </c>
      <c r="E78" s="338" t="s">
        <v>142</v>
      </c>
      <c r="F78" s="599" t="b">
        <f>IF(総括表!$B$4=総括表!$Q$5,基礎データ貼付用シート!E711+基礎データ貼付用シート!E713)</f>
        <v>0</v>
      </c>
      <c r="G78" s="353" t="s">
        <v>117</v>
      </c>
      <c r="H78" s="1380">
        <v>1</v>
      </c>
      <c r="I78" s="353" t="s">
        <v>119</v>
      </c>
      <c r="J78" s="354">
        <f t="shared" si="4"/>
        <v>0</v>
      </c>
      <c r="K78" s="340" t="s">
        <v>6217</v>
      </c>
    </row>
    <row r="79" spans="1:14" s="112" customFormat="1" ht="15" customHeight="1" x14ac:dyDescent="0.2">
      <c r="A79" s="458"/>
      <c r="B79" s="1362">
        <v>7</v>
      </c>
      <c r="C79" s="336" t="s">
        <v>6145</v>
      </c>
      <c r="D79" s="337" t="s">
        <v>533</v>
      </c>
      <c r="E79" s="338" t="s">
        <v>143</v>
      </c>
      <c r="F79" s="599" t="b">
        <f>IF(総括表!$B$4=総括表!$Q$4,基礎データ貼付用シート!E744+基礎データ貼付用シート!E746)</f>
        <v>0</v>
      </c>
      <c r="G79" s="353" t="s">
        <v>117</v>
      </c>
      <c r="H79" s="1380">
        <v>1</v>
      </c>
      <c r="I79" s="353" t="s">
        <v>119</v>
      </c>
      <c r="J79" s="354">
        <f t="shared" si="4"/>
        <v>0</v>
      </c>
      <c r="K79" s="340" t="s">
        <v>7337</v>
      </c>
    </row>
    <row r="80" spans="1:14" s="112" customFormat="1" ht="15" customHeight="1" x14ac:dyDescent="0.2">
      <c r="A80" s="458"/>
      <c r="B80" s="341"/>
      <c r="C80" s="1355"/>
      <c r="D80" s="337" t="s">
        <v>529</v>
      </c>
      <c r="E80" s="338" t="s">
        <v>142</v>
      </c>
      <c r="F80" s="599" t="b">
        <f>IF(総括表!$B$4=総括表!$Q$5,基礎データ貼付用シート!E744+基礎データ貼付用シート!E746)</f>
        <v>0</v>
      </c>
      <c r="G80" s="353" t="s">
        <v>117</v>
      </c>
      <c r="H80" s="1380">
        <v>1</v>
      </c>
      <c r="I80" s="353" t="s">
        <v>119</v>
      </c>
      <c r="J80" s="354">
        <f t="shared" si="4"/>
        <v>0</v>
      </c>
      <c r="K80" s="340" t="s">
        <v>7338</v>
      </c>
    </row>
    <row r="81" spans="1:14" s="112" customFormat="1" ht="15" customHeight="1" x14ac:dyDescent="0.2">
      <c r="A81" s="458"/>
      <c r="B81" s="335">
        <v>8</v>
      </c>
      <c r="C81" s="336" t="s">
        <v>6622</v>
      </c>
      <c r="D81" s="337" t="s">
        <v>533</v>
      </c>
      <c r="E81" s="338" t="s">
        <v>143</v>
      </c>
      <c r="F81" s="599" t="b">
        <f>IF(総括表!$B$4=総括表!$Q$4,基礎データ貼付用シート!E780+基礎データ貼付用シート!E782)</f>
        <v>0</v>
      </c>
      <c r="G81" s="353" t="s">
        <v>117</v>
      </c>
      <c r="H81" s="1380">
        <v>1</v>
      </c>
      <c r="I81" s="353" t="s">
        <v>119</v>
      </c>
      <c r="J81" s="354">
        <f t="shared" si="4"/>
        <v>0</v>
      </c>
      <c r="K81" s="340" t="s">
        <v>5090</v>
      </c>
    </row>
    <row r="82" spans="1:14" s="112" customFormat="1" ht="15" customHeight="1" x14ac:dyDescent="0.2">
      <c r="A82" s="458"/>
      <c r="B82" s="341"/>
      <c r="C82" s="342"/>
      <c r="D82" s="337" t="s">
        <v>529</v>
      </c>
      <c r="E82" s="338" t="s">
        <v>142</v>
      </c>
      <c r="F82" s="599" t="b">
        <f>IF(総括表!$B$4=総括表!$Q$5,基礎データ貼付用シート!E780+基礎データ貼付用シート!E782)</f>
        <v>0</v>
      </c>
      <c r="G82" s="353" t="s">
        <v>117</v>
      </c>
      <c r="H82" s="1380">
        <v>1</v>
      </c>
      <c r="I82" s="353" t="s">
        <v>119</v>
      </c>
      <c r="J82" s="354">
        <f t="shared" si="4"/>
        <v>0</v>
      </c>
      <c r="K82" s="340" t="s">
        <v>6710</v>
      </c>
    </row>
    <row r="83" spans="1:14" s="112" customFormat="1" ht="15" customHeight="1" x14ac:dyDescent="0.2">
      <c r="A83" s="458"/>
      <c r="B83" s="1731" t="s">
        <v>146</v>
      </c>
      <c r="C83" s="1732"/>
      <c r="D83" s="1725"/>
      <c r="E83" s="1726"/>
      <c r="F83" s="935"/>
      <c r="G83" s="959"/>
      <c r="H83" s="1202"/>
      <c r="I83" s="959"/>
      <c r="J83" s="354">
        <f>SUM(J67:J82)</f>
        <v>0</v>
      </c>
      <c r="K83" s="340" t="s">
        <v>5417</v>
      </c>
    </row>
    <row r="84" spans="1:14" s="112" customFormat="1" ht="9" customHeight="1" x14ac:dyDescent="0.2">
      <c r="A84" s="458"/>
      <c r="B84" s="558"/>
      <c r="C84" s="345"/>
      <c r="D84" s="345"/>
      <c r="E84" s="345"/>
      <c r="F84" s="530"/>
      <c r="G84" s="345"/>
      <c r="H84" s="559"/>
      <c r="I84" s="345"/>
      <c r="J84" s="530"/>
      <c r="K84" s="340"/>
      <c r="N84" s="113"/>
    </row>
    <row r="85" spans="1:14" s="112" customFormat="1" ht="9" customHeight="1" x14ac:dyDescent="0.2">
      <c r="A85" s="458"/>
      <c r="B85" s="558"/>
      <c r="C85" s="345"/>
      <c r="D85" s="345"/>
      <c r="E85" s="345"/>
      <c r="F85" s="530"/>
      <c r="G85" s="345"/>
      <c r="H85" s="559"/>
      <c r="I85" s="345"/>
      <c r="J85" s="530"/>
      <c r="K85" s="340"/>
      <c r="N85" s="113"/>
    </row>
    <row r="86" spans="1:14" s="112" customFormat="1" ht="15" customHeight="1" x14ac:dyDescent="0.2">
      <c r="A86" s="458"/>
      <c r="B86" s="560"/>
      <c r="C86" s="560"/>
      <c r="D86" s="560"/>
      <c r="E86" s="560"/>
      <c r="F86" s="530"/>
      <c r="G86" s="345"/>
      <c r="H86" s="561" t="s">
        <v>7339</v>
      </c>
      <c r="I86" s="345"/>
      <c r="J86" s="354">
        <f>J62+J83</f>
        <v>0</v>
      </c>
      <c r="K86" s="340" t="s">
        <v>755</v>
      </c>
      <c r="N86" s="113"/>
    </row>
    <row r="87" spans="1:14" s="112" customFormat="1" ht="9" customHeight="1" x14ac:dyDescent="0.2">
      <c r="A87" s="458"/>
      <c r="B87" s="558"/>
      <c r="C87" s="345"/>
      <c r="D87" s="345"/>
      <c r="E87" s="345"/>
      <c r="F87" s="530"/>
      <c r="G87" s="345"/>
      <c r="H87" s="559"/>
      <c r="I87" s="345"/>
      <c r="J87" s="530"/>
      <c r="K87" s="340"/>
      <c r="N87" s="113"/>
    </row>
    <row r="88" spans="1:14" s="112" customFormat="1" ht="9" customHeight="1" x14ac:dyDescent="0.2">
      <c r="A88" s="458"/>
      <c r="B88" s="558"/>
      <c r="C88" s="345"/>
      <c r="D88" s="345"/>
      <c r="E88" s="345"/>
      <c r="F88" s="530"/>
      <c r="G88" s="345"/>
      <c r="H88" s="559"/>
      <c r="I88" s="345"/>
      <c r="J88" s="530"/>
      <c r="K88" s="340"/>
      <c r="N88" s="113"/>
    </row>
    <row r="89" spans="1:14" s="112" customFormat="1" ht="15" customHeight="1" x14ac:dyDescent="0.2">
      <c r="A89" s="458"/>
      <c r="B89" s="560" t="s">
        <v>202</v>
      </c>
      <c r="C89" s="560"/>
      <c r="D89" s="560"/>
      <c r="E89" s="560"/>
      <c r="F89" s="530"/>
      <c r="G89" s="345"/>
      <c r="H89" s="559"/>
      <c r="I89" s="345"/>
      <c r="J89" s="604">
        <f>●下水道費附表○!G25</f>
        <v>0</v>
      </c>
      <c r="K89" s="340"/>
      <c r="N89" s="113"/>
    </row>
    <row r="90" spans="1:14" s="112" customFormat="1" ht="15" customHeight="1" x14ac:dyDescent="0.2">
      <c r="A90" s="458"/>
      <c r="B90" s="558"/>
      <c r="C90" s="345"/>
      <c r="D90" s="345"/>
      <c r="E90" s="345"/>
      <c r="F90" s="530"/>
      <c r="G90" s="345"/>
      <c r="H90" s="559"/>
      <c r="I90" s="345"/>
      <c r="J90" s="530"/>
      <c r="K90" s="340"/>
    </row>
    <row r="91" spans="1:14" s="112" customFormat="1" ht="13.5" customHeight="1" x14ac:dyDescent="0.2">
      <c r="A91" s="458"/>
      <c r="B91" s="1729" t="s">
        <v>201</v>
      </c>
      <c r="C91" s="1730"/>
      <c r="D91" s="562"/>
      <c r="E91" s="1729" t="s">
        <v>200</v>
      </c>
      <c r="F91" s="1730"/>
      <c r="G91" s="546"/>
      <c r="H91" s="1737" t="s">
        <v>159</v>
      </c>
      <c r="I91" s="546"/>
      <c r="J91" s="546" t="s">
        <v>89</v>
      </c>
      <c r="K91" s="340"/>
    </row>
    <row r="92" spans="1:14" s="112" customFormat="1" ht="13.5" customHeight="1" thickBot="1" x14ac:dyDescent="0.25">
      <c r="A92" s="458"/>
      <c r="B92" s="1740"/>
      <c r="C92" s="1741"/>
      <c r="D92" s="482"/>
      <c r="E92" s="1740" t="s">
        <v>199</v>
      </c>
      <c r="F92" s="1741"/>
      <c r="G92" s="482"/>
      <c r="H92" s="1738"/>
      <c r="I92" s="482"/>
      <c r="J92" s="563" t="s">
        <v>1499</v>
      </c>
      <c r="K92" s="340"/>
    </row>
    <row r="93" spans="1:14" ht="15" customHeight="1" x14ac:dyDescent="0.2">
      <c r="A93" s="467"/>
      <c r="B93" s="564" t="s">
        <v>7360</v>
      </c>
      <c r="C93" s="565"/>
      <c r="D93" s="562"/>
      <c r="E93" s="1729" t="s">
        <v>198</v>
      </c>
      <c r="F93" s="1730"/>
      <c r="G93" s="546"/>
      <c r="H93" s="566"/>
      <c r="I93" s="567"/>
      <c r="J93" s="568"/>
      <c r="K93" s="467"/>
    </row>
    <row r="94" spans="1:14" ht="15" customHeight="1" thickBot="1" x14ac:dyDescent="0.25">
      <c r="A94" s="467"/>
      <c r="B94" s="1742">
        <f>J86</f>
        <v>0</v>
      </c>
      <c r="C94" s="1743"/>
      <c r="D94" s="482" t="s">
        <v>1466</v>
      </c>
      <c r="E94" s="1744">
        <f>●下水道費附表○!G32</f>
        <v>0</v>
      </c>
      <c r="F94" s="1745"/>
      <c r="G94" s="482" t="s">
        <v>1466</v>
      </c>
      <c r="H94" s="605">
        <v>0.37</v>
      </c>
      <c r="I94" s="480" t="s">
        <v>1467</v>
      </c>
      <c r="J94" s="606">
        <f>ROUND(B94*E94*H94,0)</f>
        <v>0</v>
      </c>
      <c r="K94" s="340" t="s">
        <v>1500</v>
      </c>
      <c r="L94" s="376" t="s">
        <v>1466</v>
      </c>
      <c r="M94" s="113"/>
    </row>
    <row r="95" spans="1:14" ht="14" x14ac:dyDescent="0.2">
      <c r="A95" s="467"/>
      <c r="B95" s="564" t="s">
        <v>7360</v>
      </c>
      <c r="C95" s="569"/>
      <c r="D95" s="562"/>
      <c r="E95" s="570"/>
      <c r="F95" s="571"/>
      <c r="G95" s="546"/>
      <c r="H95" s="572"/>
      <c r="I95" s="567"/>
      <c r="J95" s="573"/>
      <c r="K95" s="467"/>
    </row>
    <row r="96" spans="1:14" ht="15" customHeight="1" thickBot="1" x14ac:dyDescent="0.25">
      <c r="A96" s="467"/>
      <c r="B96" s="1742">
        <f>J86</f>
        <v>0</v>
      </c>
      <c r="C96" s="1743"/>
      <c r="D96" s="482" t="s">
        <v>1501</v>
      </c>
      <c r="E96" s="574" t="s">
        <v>1502</v>
      </c>
      <c r="F96" s="607">
        <f>E94</f>
        <v>0</v>
      </c>
      <c r="G96" s="482" t="s">
        <v>1503</v>
      </c>
      <c r="H96" s="608">
        <f>IF(J89&gt;=100,0.16,IF(J89&gt;=75,0.23,IF(J89&gt;=50,0.3,IF(J89&gt;=25,0.37,0.44))))</f>
        <v>0.44</v>
      </c>
      <c r="I96" s="480" t="s">
        <v>1467</v>
      </c>
      <c r="J96" s="606">
        <f>ROUND(B96*(1-F96)*H96,0)</f>
        <v>0</v>
      </c>
      <c r="K96" s="340" t="s">
        <v>1504</v>
      </c>
      <c r="L96" s="376" t="s">
        <v>1466</v>
      </c>
    </row>
    <row r="97" spans="1:12" ht="7.5" customHeight="1" x14ac:dyDescent="0.2">
      <c r="A97" s="467"/>
      <c r="B97" s="467"/>
      <c r="C97" s="467"/>
      <c r="D97" s="467"/>
      <c r="E97" s="467"/>
      <c r="F97" s="467"/>
      <c r="G97" s="467"/>
      <c r="H97" s="542"/>
      <c r="I97" s="467"/>
      <c r="J97" s="575"/>
      <c r="K97" s="467"/>
    </row>
    <row r="98" spans="1:12" ht="18.75" customHeight="1" x14ac:dyDescent="0.2">
      <c r="A98" s="468" t="s">
        <v>1505</v>
      </c>
      <c r="B98" s="458" t="s">
        <v>196</v>
      </c>
      <c r="C98" s="467"/>
      <c r="D98" s="467"/>
      <c r="E98" s="467"/>
      <c r="F98" s="467"/>
      <c r="G98" s="467"/>
      <c r="H98" s="542"/>
      <c r="I98" s="467"/>
      <c r="J98" s="575"/>
      <c r="K98" s="467"/>
    </row>
    <row r="99" spans="1:12" ht="3.75" customHeight="1" x14ac:dyDescent="0.2">
      <c r="A99" s="470"/>
      <c r="B99" s="467"/>
      <c r="C99" s="467"/>
      <c r="D99" s="467"/>
      <c r="E99" s="467"/>
      <c r="F99" s="467"/>
      <c r="G99" s="467"/>
      <c r="H99" s="542"/>
      <c r="I99" s="467"/>
      <c r="J99" s="575"/>
      <c r="K99" s="467"/>
    </row>
    <row r="100" spans="1:12" ht="12.75" customHeight="1" x14ac:dyDescent="0.2">
      <c r="A100" s="470"/>
      <c r="B100" s="1739" t="s">
        <v>7037</v>
      </c>
      <c r="C100" s="1739"/>
      <c r="D100" s="1739"/>
      <c r="E100" s="1739"/>
      <c r="F100" s="467"/>
      <c r="G100" s="467"/>
      <c r="H100" s="542"/>
      <c r="I100" s="467"/>
      <c r="J100" s="575"/>
      <c r="K100" s="467"/>
    </row>
    <row r="101" spans="1:12" ht="9" customHeight="1" x14ac:dyDescent="0.2">
      <c r="A101" s="470"/>
      <c r="B101" s="1739"/>
      <c r="C101" s="1739"/>
      <c r="D101" s="1739"/>
      <c r="E101" s="1739"/>
      <c r="F101" s="467"/>
      <c r="G101" s="467"/>
      <c r="H101" s="542"/>
      <c r="I101" s="467"/>
      <c r="J101" s="575"/>
      <c r="K101" s="467"/>
    </row>
    <row r="102" spans="1:12" s="112" customFormat="1" ht="15" customHeight="1" thickBot="1" x14ac:dyDescent="0.25">
      <c r="A102" s="468"/>
      <c r="B102" s="1739"/>
      <c r="C102" s="1739"/>
      <c r="D102" s="1739"/>
      <c r="E102" s="1739"/>
      <c r="F102" s="543"/>
      <c r="G102" s="458"/>
      <c r="H102" s="544" t="s">
        <v>159</v>
      </c>
      <c r="I102" s="458"/>
      <c r="J102" s="576"/>
      <c r="K102" s="458"/>
    </row>
    <row r="103" spans="1:12" s="112" customFormat="1" ht="18.75" customHeight="1" thickTop="1" thickBot="1" x14ac:dyDescent="0.25">
      <c r="A103" s="468"/>
      <c r="B103" s="1739"/>
      <c r="C103" s="1739"/>
      <c r="D103" s="1739"/>
      <c r="E103" s="1739"/>
      <c r="F103" s="223"/>
      <c r="G103" s="1197" t="s">
        <v>1466</v>
      </c>
      <c r="H103" s="594">
        <v>0.5</v>
      </c>
      <c r="I103" s="1197" t="s">
        <v>1467</v>
      </c>
      <c r="J103" s="609">
        <f>ROUND(F103*H103,0)</f>
        <v>0</v>
      </c>
      <c r="K103" s="340" t="s">
        <v>1506</v>
      </c>
      <c r="L103" s="376" t="s">
        <v>1466</v>
      </c>
    </row>
    <row r="104" spans="1:12" ht="7.5" customHeight="1" thickTop="1" x14ac:dyDescent="0.2">
      <c r="A104" s="470"/>
      <c r="B104" s="467"/>
      <c r="C104" s="467"/>
      <c r="D104" s="467"/>
      <c r="E104" s="467"/>
      <c r="F104" s="467"/>
      <c r="G104" s="467"/>
      <c r="H104" s="542"/>
      <c r="I104" s="467"/>
      <c r="J104" s="577" t="s">
        <v>177</v>
      </c>
      <c r="K104" s="467"/>
    </row>
    <row r="105" spans="1:12" ht="18.75" customHeight="1" x14ac:dyDescent="0.2">
      <c r="A105" s="468" t="s">
        <v>1507</v>
      </c>
      <c r="B105" s="458" t="s">
        <v>197</v>
      </c>
      <c r="C105" s="467"/>
      <c r="D105" s="467"/>
      <c r="E105" s="467"/>
      <c r="F105" s="467"/>
      <c r="G105" s="467"/>
      <c r="H105" s="542"/>
      <c r="I105" s="467"/>
      <c r="J105" s="575"/>
      <c r="K105" s="467"/>
    </row>
    <row r="106" spans="1:12" ht="5.25" customHeight="1" x14ac:dyDescent="0.2">
      <c r="A106" s="470"/>
      <c r="B106" s="467"/>
      <c r="C106" s="467"/>
      <c r="D106" s="467"/>
      <c r="E106" s="467"/>
      <c r="F106" s="467"/>
      <c r="G106" s="467"/>
      <c r="H106" s="542"/>
      <c r="I106" s="467"/>
      <c r="J106" s="575"/>
      <c r="K106" s="467"/>
    </row>
    <row r="107" spans="1:12" ht="15" customHeight="1" x14ac:dyDescent="0.2">
      <c r="A107" s="470"/>
      <c r="B107" s="1739" t="s">
        <v>7038</v>
      </c>
      <c r="C107" s="1739"/>
      <c r="D107" s="1739"/>
      <c r="E107" s="1739"/>
      <c r="F107" s="467"/>
      <c r="G107" s="467"/>
      <c r="H107" s="542"/>
      <c r="I107" s="467"/>
      <c r="J107" s="575"/>
      <c r="K107" s="467"/>
    </row>
    <row r="108" spans="1:12" s="112" customFormat="1" ht="15" customHeight="1" thickBot="1" x14ac:dyDescent="0.25">
      <c r="A108" s="468"/>
      <c r="B108" s="1739"/>
      <c r="C108" s="1739"/>
      <c r="D108" s="1739"/>
      <c r="E108" s="1739"/>
      <c r="F108" s="543"/>
      <c r="G108" s="458"/>
      <c r="H108" s="544" t="s">
        <v>159</v>
      </c>
      <c r="I108" s="458"/>
      <c r="J108" s="576"/>
      <c r="K108" s="458"/>
    </row>
    <row r="109" spans="1:12" s="112" customFormat="1" ht="18.75" customHeight="1" thickTop="1" thickBot="1" x14ac:dyDescent="0.25">
      <c r="A109" s="468"/>
      <c r="B109" s="1739"/>
      <c r="C109" s="1739"/>
      <c r="D109" s="1739"/>
      <c r="E109" s="1739"/>
      <c r="F109" s="223"/>
      <c r="G109" s="1197" t="s">
        <v>1466</v>
      </c>
      <c r="H109" s="594">
        <v>0.55000000000000004</v>
      </c>
      <c r="I109" s="1197" t="s">
        <v>1467</v>
      </c>
      <c r="J109" s="609">
        <f>ROUND(F109*H109,0)</f>
        <v>0</v>
      </c>
      <c r="K109" s="340" t="s">
        <v>1508</v>
      </c>
      <c r="L109" s="376" t="s">
        <v>1466</v>
      </c>
    </row>
    <row r="110" spans="1:12" ht="7.5" customHeight="1" thickTop="1" x14ac:dyDescent="0.2">
      <c r="A110" s="470"/>
      <c r="B110" s="467"/>
      <c r="C110" s="467"/>
      <c r="D110" s="467"/>
      <c r="E110" s="467"/>
      <c r="F110" s="517"/>
      <c r="G110" s="467"/>
      <c r="H110" s="542"/>
      <c r="I110" s="467"/>
      <c r="J110" s="577" t="s">
        <v>177</v>
      </c>
      <c r="K110" s="467"/>
    </row>
    <row r="111" spans="1:12" ht="4.5" customHeight="1" x14ac:dyDescent="0.2">
      <c r="A111" s="470"/>
      <c r="B111" s="467"/>
      <c r="C111" s="467"/>
      <c r="D111" s="467"/>
      <c r="E111" s="467"/>
      <c r="F111" s="517"/>
      <c r="G111" s="467"/>
      <c r="H111" s="542"/>
      <c r="I111" s="467"/>
      <c r="J111" s="575"/>
      <c r="K111" s="467"/>
    </row>
    <row r="112" spans="1:12" ht="18.75" customHeight="1" x14ac:dyDescent="0.2">
      <c r="A112" s="578" t="s">
        <v>1509</v>
      </c>
      <c r="B112" s="458" t="s">
        <v>720</v>
      </c>
      <c r="C112" s="467"/>
      <c r="D112" s="467"/>
      <c r="E112" s="467"/>
      <c r="F112" s="517"/>
      <c r="G112" s="467"/>
      <c r="H112" s="542"/>
      <c r="I112" s="467"/>
      <c r="J112" s="575"/>
      <c r="K112" s="467"/>
    </row>
    <row r="113" spans="1:14" ht="5.25" customHeight="1" x14ac:dyDescent="0.2">
      <c r="A113" s="470"/>
      <c r="B113" s="467"/>
      <c r="C113" s="467"/>
      <c r="D113" s="467"/>
      <c r="E113" s="467"/>
      <c r="F113" s="517"/>
      <c r="G113" s="467"/>
      <c r="H113" s="542"/>
      <c r="I113" s="467"/>
      <c r="J113" s="575"/>
      <c r="K113" s="467"/>
    </row>
    <row r="114" spans="1:14" ht="15" customHeight="1" x14ac:dyDescent="0.2">
      <c r="A114" s="470"/>
      <c r="B114" s="1739" t="s">
        <v>7039</v>
      </c>
      <c r="C114" s="1739"/>
      <c r="D114" s="1739"/>
      <c r="E114" s="1739"/>
      <c r="F114" s="517"/>
      <c r="G114" s="467"/>
      <c r="H114" s="542"/>
      <c r="I114" s="467"/>
      <c r="J114" s="575"/>
      <c r="K114" s="467"/>
    </row>
    <row r="115" spans="1:14" s="112" customFormat="1" ht="15" customHeight="1" thickBot="1" x14ac:dyDescent="0.25">
      <c r="A115" s="468"/>
      <c r="B115" s="1739"/>
      <c r="C115" s="1739"/>
      <c r="D115" s="1739"/>
      <c r="E115" s="1739"/>
      <c r="F115" s="579"/>
      <c r="G115" s="458"/>
      <c r="H115" s="544" t="s">
        <v>159</v>
      </c>
      <c r="I115" s="458"/>
      <c r="J115" s="576"/>
      <c r="K115" s="458"/>
    </row>
    <row r="116" spans="1:14" s="112" customFormat="1" ht="18.75" customHeight="1" thickTop="1" thickBot="1" x14ac:dyDescent="0.25">
      <c r="A116" s="468"/>
      <c r="B116" s="1739"/>
      <c r="C116" s="1739"/>
      <c r="D116" s="1739"/>
      <c r="E116" s="1739"/>
      <c r="F116" s="223"/>
      <c r="G116" s="1197" t="s">
        <v>1466</v>
      </c>
      <c r="H116" s="594">
        <v>1</v>
      </c>
      <c r="I116" s="1197" t="s">
        <v>1467</v>
      </c>
      <c r="J116" s="609">
        <f>ROUND(F116*H116,0)</f>
        <v>0</v>
      </c>
      <c r="K116" s="580" t="s">
        <v>1510</v>
      </c>
      <c r="L116" s="376" t="s">
        <v>1466</v>
      </c>
    </row>
    <row r="117" spans="1:14" ht="7.5" customHeight="1" thickTop="1" x14ac:dyDescent="0.2">
      <c r="A117" s="470"/>
      <c r="B117" s="467"/>
      <c r="C117" s="467"/>
      <c r="D117" s="467"/>
      <c r="E117" s="467"/>
      <c r="F117" s="517"/>
      <c r="G117" s="467"/>
      <c r="H117" s="542"/>
      <c r="I117" s="467"/>
      <c r="J117" s="577" t="s">
        <v>177</v>
      </c>
      <c r="K117" s="467"/>
    </row>
    <row r="118" spans="1:14" ht="3.75" customHeight="1" x14ac:dyDescent="0.2">
      <c r="A118" s="470"/>
      <c r="B118" s="467"/>
      <c r="C118" s="467"/>
      <c r="D118" s="467"/>
      <c r="E118" s="467"/>
      <c r="F118" s="517"/>
      <c r="G118" s="467"/>
      <c r="H118" s="542"/>
      <c r="I118" s="467"/>
      <c r="J118" s="575"/>
      <c r="K118" s="467"/>
    </row>
    <row r="119" spans="1:14" ht="18.75" customHeight="1" x14ac:dyDescent="0.2">
      <c r="A119" s="468" t="s">
        <v>1511</v>
      </c>
      <c r="B119" s="458" t="s">
        <v>194</v>
      </c>
      <c r="C119" s="467"/>
      <c r="D119" s="467"/>
      <c r="E119" s="467"/>
      <c r="F119" s="517"/>
      <c r="G119" s="467"/>
      <c r="H119" s="542"/>
      <c r="I119" s="467"/>
      <c r="J119" s="575"/>
      <c r="K119" s="467"/>
    </row>
    <row r="120" spans="1:14" ht="5.25" customHeight="1" x14ac:dyDescent="0.2">
      <c r="A120" s="470"/>
      <c r="B120" s="467"/>
      <c r="C120" s="467"/>
      <c r="D120" s="467"/>
      <c r="E120" s="467"/>
      <c r="F120" s="517"/>
      <c r="G120" s="467"/>
      <c r="H120" s="542"/>
      <c r="I120" s="467"/>
      <c r="J120" s="575"/>
      <c r="K120" s="467"/>
    </row>
    <row r="121" spans="1:14" ht="15" customHeight="1" x14ac:dyDescent="0.2">
      <c r="A121" s="470"/>
      <c r="B121" s="1739" t="s">
        <v>7040</v>
      </c>
      <c r="C121" s="1739"/>
      <c r="D121" s="1739"/>
      <c r="E121" s="1739"/>
      <c r="F121" s="517"/>
      <c r="G121" s="467"/>
      <c r="H121" s="542"/>
      <c r="I121" s="467"/>
      <c r="J121" s="575"/>
      <c r="K121" s="467"/>
    </row>
    <row r="122" spans="1:14" s="112" customFormat="1" ht="15" customHeight="1" thickBot="1" x14ac:dyDescent="0.25">
      <c r="A122" s="468"/>
      <c r="B122" s="1739"/>
      <c r="C122" s="1739"/>
      <c r="D122" s="1739"/>
      <c r="E122" s="1739"/>
      <c r="F122" s="579"/>
      <c r="G122" s="458"/>
      <c r="H122" s="544" t="s">
        <v>159</v>
      </c>
      <c r="I122" s="458"/>
      <c r="J122" s="576"/>
      <c r="K122" s="458"/>
    </row>
    <row r="123" spans="1:14" s="112" customFormat="1" ht="18.75" customHeight="1" thickTop="1" thickBot="1" x14ac:dyDescent="0.25">
      <c r="A123" s="468"/>
      <c r="B123" s="1739"/>
      <c r="C123" s="1739"/>
      <c r="D123" s="1739"/>
      <c r="E123" s="1739"/>
      <c r="F123" s="223"/>
      <c r="G123" s="1197" t="s">
        <v>1466</v>
      </c>
      <c r="H123" s="594">
        <v>1</v>
      </c>
      <c r="I123" s="1197" t="s">
        <v>1467</v>
      </c>
      <c r="J123" s="609">
        <f>ROUND(F123*H123,0)</f>
        <v>0</v>
      </c>
      <c r="K123" s="340" t="s">
        <v>1512</v>
      </c>
      <c r="L123" s="376" t="s">
        <v>1466</v>
      </c>
    </row>
    <row r="124" spans="1:14" ht="7.5" customHeight="1" thickTop="1" x14ac:dyDescent="0.2">
      <c r="A124" s="470"/>
      <c r="B124" s="467"/>
      <c r="C124" s="467"/>
      <c r="D124" s="467"/>
      <c r="E124" s="467"/>
      <c r="F124" s="517"/>
      <c r="G124" s="467"/>
      <c r="H124" s="542"/>
      <c r="I124" s="467"/>
      <c r="J124" s="577" t="s">
        <v>177</v>
      </c>
      <c r="K124" s="467"/>
    </row>
    <row r="125" spans="1:14" ht="3.75" customHeight="1" x14ac:dyDescent="0.2">
      <c r="A125" s="470"/>
      <c r="B125" s="467"/>
      <c r="C125" s="467"/>
      <c r="D125" s="467"/>
      <c r="E125" s="467"/>
      <c r="F125" s="517"/>
      <c r="G125" s="467"/>
      <c r="H125" s="542"/>
      <c r="I125" s="467"/>
      <c r="J125" s="575"/>
      <c r="K125" s="467"/>
    </row>
    <row r="126" spans="1:14" ht="18.75" customHeight="1" x14ac:dyDescent="0.2">
      <c r="A126" s="468" t="s">
        <v>1513</v>
      </c>
      <c r="B126" s="458" t="s">
        <v>196</v>
      </c>
      <c r="C126" s="467"/>
      <c r="D126" s="467"/>
      <c r="E126" s="467"/>
      <c r="F126" s="517"/>
      <c r="G126" s="467"/>
      <c r="H126" s="542"/>
      <c r="I126" s="467"/>
      <c r="J126" s="575"/>
      <c r="K126" s="467"/>
    </row>
    <row r="127" spans="1:14" ht="5.25" customHeight="1" x14ac:dyDescent="0.2">
      <c r="A127" s="470"/>
      <c r="B127" s="467"/>
      <c r="C127" s="467"/>
      <c r="D127" s="467"/>
      <c r="E127" s="467"/>
      <c r="F127" s="517"/>
      <c r="G127" s="467"/>
      <c r="H127" s="542"/>
      <c r="I127" s="467"/>
      <c r="J127" s="575"/>
      <c r="K127" s="467"/>
    </row>
    <row r="128" spans="1:14" ht="18.75" customHeight="1" x14ac:dyDescent="0.2">
      <c r="A128" s="470"/>
      <c r="B128" s="1729" t="s">
        <v>163</v>
      </c>
      <c r="C128" s="1730"/>
      <c r="D128" s="1729" t="s">
        <v>139</v>
      </c>
      <c r="E128" s="1730"/>
      <c r="F128" s="545" t="s">
        <v>138</v>
      </c>
      <c r="G128" s="546"/>
      <c r="H128" s="547" t="s">
        <v>137</v>
      </c>
      <c r="I128" s="546"/>
      <c r="J128" s="581" t="s">
        <v>89</v>
      </c>
      <c r="K128" s="340"/>
      <c r="N128" s="113"/>
    </row>
    <row r="129" spans="1:15" ht="15" customHeight="1" x14ac:dyDescent="0.2">
      <c r="A129" s="470"/>
      <c r="B129" s="523"/>
      <c r="C129" s="479"/>
      <c r="D129" s="480"/>
      <c r="E129" s="342"/>
      <c r="F129" s="524"/>
      <c r="G129" s="482"/>
      <c r="H129" s="548"/>
      <c r="I129" s="482"/>
      <c r="J129" s="582" t="s">
        <v>1499</v>
      </c>
      <c r="K129" s="340"/>
      <c r="N129" s="113"/>
    </row>
    <row r="130" spans="1:15" s="112" customFormat="1" ht="15" customHeight="1" x14ac:dyDescent="0.2">
      <c r="A130" s="458"/>
      <c r="B130" s="549">
        <v>1</v>
      </c>
      <c r="C130" s="550" t="s">
        <v>128</v>
      </c>
      <c r="D130" s="1725"/>
      <c r="E130" s="1726"/>
      <c r="F130" s="595">
        <f>+基礎データ貼付用シート!E303+基礎データ貼付用シート!E304+基礎データ貼付用シート!E305+基礎データ貼付用シート!E306+基礎データ貼付用シート!E307+基礎データ貼付用シート!E308+基礎データ貼付用シート!E309+基礎データ貼付用シート!E310+基礎データ貼付用シート!E311</f>
        <v>0</v>
      </c>
      <c r="G130" s="596" t="s">
        <v>1466</v>
      </c>
      <c r="H130" s="1382">
        <v>0.17100000000000001</v>
      </c>
      <c r="I130" s="596" t="s">
        <v>1467</v>
      </c>
      <c r="J130" s="610">
        <f t="shared" ref="J130:J164" si="5">ROUND(F130*H130,0)</f>
        <v>0</v>
      </c>
      <c r="K130" s="340" t="s">
        <v>1514</v>
      </c>
      <c r="N130" s="113"/>
    </row>
    <row r="131" spans="1:15" s="112" customFormat="1" ht="15" customHeight="1" x14ac:dyDescent="0.2">
      <c r="A131" s="458"/>
      <c r="B131" s="549">
        <v>2</v>
      </c>
      <c r="C131" s="550" t="s">
        <v>127</v>
      </c>
      <c r="D131" s="1725"/>
      <c r="E131" s="1726"/>
      <c r="F131" s="595">
        <f>+基礎データ貼付用シート!E317+基礎データ貼付用シート!E318+基礎データ貼付用シート!E319+基礎データ貼付用シート!E320+基礎データ貼付用シート!E321+基礎データ貼付用シート!E322+基礎データ貼付用シート!E323+基礎データ貼付用シート!E324+基礎データ貼付用シート!E325</f>
        <v>0</v>
      </c>
      <c r="G131" s="596" t="s">
        <v>1466</v>
      </c>
      <c r="H131" s="1382">
        <v>0.2</v>
      </c>
      <c r="I131" s="596" t="s">
        <v>1467</v>
      </c>
      <c r="J131" s="610">
        <f t="shared" si="5"/>
        <v>0</v>
      </c>
      <c r="K131" s="340" t="s">
        <v>1515</v>
      </c>
      <c r="N131" s="113"/>
    </row>
    <row r="132" spans="1:15" s="112" customFormat="1" ht="15" customHeight="1" x14ac:dyDescent="0.2">
      <c r="A132" s="458"/>
      <c r="B132" s="549">
        <v>3</v>
      </c>
      <c r="C132" s="550" t="s">
        <v>126</v>
      </c>
      <c r="D132" s="1725"/>
      <c r="E132" s="1726"/>
      <c r="F132" s="595">
        <f>+基礎データ貼付用シート!E331+基礎データ貼付用シート!E332+基礎データ貼付用シート!E333+基礎データ貼付用シート!E334+基礎データ貼付用シート!E335+基礎データ貼付用シート!E336+基礎データ貼付用シート!E337+基礎データ貼付用シート!E338+基礎データ貼付用シート!E339</f>
        <v>0</v>
      </c>
      <c r="G132" s="596" t="s">
        <v>1466</v>
      </c>
      <c r="H132" s="1382">
        <v>0.185</v>
      </c>
      <c r="I132" s="596" t="s">
        <v>1467</v>
      </c>
      <c r="J132" s="610">
        <f t="shared" si="5"/>
        <v>0</v>
      </c>
      <c r="K132" s="340" t="s">
        <v>1516</v>
      </c>
      <c r="N132" s="113"/>
      <c r="O132" s="113"/>
    </row>
    <row r="133" spans="1:15" s="112" customFormat="1" ht="15" customHeight="1" x14ac:dyDescent="0.2">
      <c r="A133" s="458"/>
      <c r="B133" s="549">
        <v>4</v>
      </c>
      <c r="C133" s="550" t="s">
        <v>125</v>
      </c>
      <c r="D133" s="1725"/>
      <c r="E133" s="1726"/>
      <c r="F133" s="595">
        <f>+基礎データ貼付用シート!E345+基礎データ貼付用シート!E346+基礎データ貼付用シート!E347+基礎データ貼付用シート!E348+基礎データ貼付用シート!E349+基礎データ貼付用シート!E350+基礎データ貼付用シート!E351+基礎データ貼付用シート!E352+基礎データ貼付用シート!E353</f>
        <v>0</v>
      </c>
      <c r="G133" s="596" t="s">
        <v>1466</v>
      </c>
      <c r="H133" s="1382">
        <v>0.216</v>
      </c>
      <c r="I133" s="596" t="s">
        <v>1467</v>
      </c>
      <c r="J133" s="610">
        <f t="shared" si="5"/>
        <v>0</v>
      </c>
      <c r="K133" s="340" t="s">
        <v>1517</v>
      </c>
      <c r="N133" s="113"/>
      <c r="O133" s="113"/>
    </row>
    <row r="134" spans="1:15" s="112" customFormat="1" ht="15" customHeight="1" x14ac:dyDescent="0.2">
      <c r="A134" s="458"/>
      <c r="B134" s="549">
        <v>5</v>
      </c>
      <c r="C134" s="550" t="s">
        <v>124</v>
      </c>
      <c r="D134" s="552"/>
      <c r="E134" s="553" t="s">
        <v>1518</v>
      </c>
      <c r="F134" s="595">
        <f>+基礎データ貼付用シート!E358+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f>
        <v>0</v>
      </c>
      <c r="G134" s="596" t="s">
        <v>1466</v>
      </c>
      <c r="H134" s="1382">
        <v>0.192</v>
      </c>
      <c r="I134" s="596" t="s">
        <v>1467</v>
      </c>
      <c r="J134" s="610">
        <f t="shared" si="5"/>
        <v>0</v>
      </c>
      <c r="K134" s="340" t="s">
        <v>1519</v>
      </c>
      <c r="N134" s="113"/>
      <c r="O134" s="113"/>
    </row>
    <row r="135" spans="1:15" s="112" customFormat="1" ht="15" customHeight="1" x14ac:dyDescent="0.2">
      <c r="A135" s="458"/>
      <c r="B135" s="549">
        <v>6</v>
      </c>
      <c r="C135" s="550" t="s">
        <v>123</v>
      </c>
      <c r="D135" s="552" t="s">
        <v>1520</v>
      </c>
      <c r="E135" s="553" t="s">
        <v>143</v>
      </c>
      <c r="F135" s="535" t="b">
        <f>IF(総括表!$B$4=総括表!$Q$4,基礎データ貼付用シート!E374+基礎データ貼付用シート!E375+基礎データ貼付用シート!E376+基礎データ貼付用シート!E377+基礎データ貼付用シート!E378+基礎データ貼付用シート!E379+基礎データ貼付用シート!E380+基礎データ貼付用シート!E381+基礎データ貼付用シート!E382)</f>
        <v>0</v>
      </c>
      <c r="G135" s="596" t="s">
        <v>1466</v>
      </c>
      <c r="H135" s="1382">
        <v>0.246</v>
      </c>
      <c r="I135" s="596" t="s">
        <v>1467</v>
      </c>
      <c r="J135" s="610">
        <f t="shared" si="5"/>
        <v>0</v>
      </c>
      <c r="K135" s="340" t="s">
        <v>1521</v>
      </c>
      <c r="N135" s="113"/>
      <c r="O135" s="113"/>
    </row>
    <row r="136" spans="1:15" s="112" customFormat="1" ht="15" customHeight="1" x14ac:dyDescent="0.2">
      <c r="A136" s="458"/>
      <c r="B136" s="341"/>
      <c r="C136" s="493" t="s">
        <v>1518</v>
      </c>
      <c r="D136" s="552" t="s">
        <v>1522</v>
      </c>
      <c r="E136" s="553" t="s">
        <v>142</v>
      </c>
      <c r="F136" s="535" t="b">
        <f>IF(総括表!$B$4=総括表!$Q$5,基礎データ貼付用シート!E374+基礎データ貼付用シート!E375+基礎データ貼付用シート!E376+基礎データ貼付用シート!E377+基礎データ貼付用シート!E378+基礎データ貼付用シート!E379+基礎データ貼付用シート!E380+基礎データ貼付用シート!E381+基礎データ貼付用シート!E382)</f>
        <v>0</v>
      </c>
      <c r="G136" s="596" t="s">
        <v>1466</v>
      </c>
      <c r="H136" s="1383">
        <v>0.189</v>
      </c>
      <c r="I136" s="601" t="s">
        <v>1467</v>
      </c>
      <c r="J136" s="611">
        <f t="shared" si="5"/>
        <v>0</v>
      </c>
      <c r="K136" s="340" t="s">
        <v>1523</v>
      </c>
    </row>
    <row r="137" spans="1:15" s="112" customFormat="1" ht="15" customHeight="1" x14ac:dyDescent="0.2">
      <c r="A137" s="458"/>
      <c r="B137" s="549">
        <v>7</v>
      </c>
      <c r="C137" s="550" t="s">
        <v>122</v>
      </c>
      <c r="D137" s="552" t="s">
        <v>1520</v>
      </c>
      <c r="E137" s="553" t="s">
        <v>143</v>
      </c>
      <c r="F137" s="599" t="b">
        <f>IF(総括表!$B$4=総括表!$Q$4,基礎データ貼付用シート!E390+基礎データ貼付用シート!E392+基礎データ貼付用シート!E393+基礎データ貼付用シート!E394+基礎データ貼付用シート!E395+基礎データ貼付用シート!E396+基礎データ貼付用シート!E397+基礎データ貼付用シート!E398+基礎データ貼付用シート!E399+基礎データ貼付用シート!E400)</f>
        <v>0</v>
      </c>
      <c r="G137" s="596" t="s">
        <v>1466</v>
      </c>
      <c r="H137" s="1382">
        <v>0.255</v>
      </c>
      <c r="I137" s="596" t="s">
        <v>1467</v>
      </c>
      <c r="J137" s="610">
        <f t="shared" si="5"/>
        <v>0</v>
      </c>
      <c r="K137" s="340" t="s">
        <v>1524</v>
      </c>
      <c r="N137" s="113"/>
      <c r="O137" s="113"/>
    </row>
    <row r="138" spans="1:15" s="112" customFormat="1" ht="15" customHeight="1" x14ac:dyDescent="0.2">
      <c r="A138" s="458"/>
      <c r="B138" s="341"/>
      <c r="C138" s="493"/>
      <c r="D138" s="552" t="s">
        <v>1522</v>
      </c>
      <c r="E138" s="553" t="s">
        <v>142</v>
      </c>
      <c r="F138" s="599" t="b">
        <f>IF(総括表!$B$4=総括表!$Q$5,基礎データ貼付用シート!E390+基礎データ貼付用シート!E392+基礎データ貼付用シート!E393+基礎データ貼付用シート!E394+基礎データ貼付用シート!E395+基礎データ貼付用シート!E396+基礎データ貼付用シート!E397+基礎データ貼付用シート!E398+基礎データ貼付用シート!E399+基礎データ貼付用シート!E400)</f>
        <v>0</v>
      </c>
      <c r="G138" s="596" t="s">
        <v>1466</v>
      </c>
      <c r="H138" s="1383">
        <v>0.188</v>
      </c>
      <c r="I138" s="601" t="s">
        <v>1467</v>
      </c>
      <c r="J138" s="611">
        <f t="shared" si="5"/>
        <v>0</v>
      </c>
      <c r="K138" s="340" t="s">
        <v>1525</v>
      </c>
    </row>
    <row r="139" spans="1:15" s="112" customFormat="1" ht="15" customHeight="1" x14ac:dyDescent="0.2">
      <c r="A139" s="458"/>
      <c r="B139" s="549">
        <v>8</v>
      </c>
      <c r="C139" s="550" t="s">
        <v>121</v>
      </c>
      <c r="D139" s="552" t="s">
        <v>1520</v>
      </c>
      <c r="E139" s="553" t="s">
        <v>143</v>
      </c>
      <c r="F139" s="599" t="b">
        <f>IF(総括表!$B$4=総括表!$Q$4,基礎データ貼付用シート!E407+基礎データ貼付用シート!E409+基礎データ貼付用シート!E410+基礎データ貼付用シート!E411+基礎データ貼付用シート!E412+基礎データ貼付用シート!E413+基礎データ貼付用シート!E414+基礎データ貼付用シート!E415+基礎データ貼付用シート!E416+基礎データ貼付用シート!E417)</f>
        <v>0</v>
      </c>
      <c r="G139" s="596" t="s">
        <v>1466</v>
      </c>
      <c r="H139" s="1382">
        <v>0.27100000000000002</v>
      </c>
      <c r="I139" s="596" t="s">
        <v>1467</v>
      </c>
      <c r="J139" s="610">
        <f t="shared" si="5"/>
        <v>0</v>
      </c>
      <c r="K139" s="340" t="s">
        <v>1526</v>
      </c>
      <c r="N139" s="113"/>
      <c r="O139" s="113"/>
    </row>
    <row r="140" spans="1:15" s="112" customFormat="1" ht="15" customHeight="1" x14ac:dyDescent="0.2">
      <c r="A140" s="458"/>
      <c r="B140" s="341"/>
      <c r="C140" s="493"/>
      <c r="D140" s="552" t="s">
        <v>1522</v>
      </c>
      <c r="E140" s="553" t="s">
        <v>142</v>
      </c>
      <c r="F140" s="599" t="b">
        <f>IF(総括表!$B$4=総括表!$Q$5,基礎データ貼付用シート!E407+基礎データ貼付用シート!E409+基礎データ貼付用シート!E410+基礎データ貼付用シート!E411+基礎データ貼付用シート!E412+基礎データ貼付用シート!E413+基礎データ貼付用シート!E414+基礎データ貼付用シート!E415+基礎データ貼付用シート!E416+基礎データ貼付用シート!E417)</f>
        <v>0</v>
      </c>
      <c r="G140" s="596" t="s">
        <v>1466</v>
      </c>
      <c r="H140" s="1383">
        <v>0.191</v>
      </c>
      <c r="I140" s="601" t="s">
        <v>1467</v>
      </c>
      <c r="J140" s="611">
        <f t="shared" si="5"/>
        <v>0</v>
      </c>
      <c r="K140" s="340" t="s">
        <v>1527</v>
      </c>
    </row>
    <row r="141" spans="1:15" s="112" customFormat="1" ht="15" customHeight="1" x14ac:dyDescent="0.2">
      <c r="A141" s="458"/>
      <c r="B141" s="549">
        <v>9</v>
      </c>
      <c r="C141" s="550" t="s">
        <v>120</v>
      </c>
      <c r="D141" s="552" t="s">
        <v>1520</v>
      </c>
      <c r="E141" s="553" t="s">
        <v>143</v>
      </c>
      <c r="F141" s="599" t="b">
        <f>IF(総括表!$B$4=総括表!$Q$4,基礎データ貼付用シート!E424+基礎データ貼付用シート!E426+基礎データ貼付用シート!E427+基礎データ貼付用シート!E428+基礎データ貼付用シート!E429+基礎データ貼付用シート!E430+基礎データ貼付用シート!E431+基礎データ貼付用シート!E432+基礎データ貼付用シート!E433+基礎データ貼付用シート!E434)</f>
        <v>0</v>
      </c>
      <c r="G141" s="596" t="s">
        <v>1466</v>
      </c>
      <c r="H141" s="1382">
        <v>0.28000000000000003</v>
      </c>
      <c r="I141" s="596" t="s">
        <v>1467</v>
      </c>
      <c r="J141" s="610">
        <f t="shared" si="5"/>
        <v>0</v>
      </c>
      <c r="K141" s="340" t="s">
        <v>1528</v>
      </c>
    </row>
    <row r="142" spans="1:15" s="112" customFormat="1" ht="15" customHeight="1" x14ac:dyDescent="0.2">
      <c r="A142" s="458"/>
      <c r="B142" s="341"/>
      <c r="C142" s="493"/>
      <c r="D142" s="552" t="s">
        <v>1522</v>
      </c>
      <c r="E142" s="553" t="s">
        <v>142</v>
      </c>
      <c r="F142" s="599" t="b">
        <f>IF(総括表!$B$4=総括表!$Q$5,基礎データ貼付用シート!E424+基礎データ貼付用シート!E426+基礎データ貼付用シート!E427+基礎データ貼付用シート!E428+基礎データ貼付用シート!E429+基礎データ貼付用シート!E430+基礎データ貼付用シート!E431+基礎データ貼付用シート!E432+基礎データ貼付用シート!E433+基礎データ貼付用シート!E434)</f>
        <v>0</v>
      </c>
      <c r="G142" s="596" t="s">
        <v>1466</v>
      </c>
      <c r="H142" s="1383">
        <v>0.253</v>
      </c>
      <c r="I142" s="601" t="s">
        <v>1467</v>
      </c>
      <c r="J142" s="611">
        <f t="shared" si="5"/>
        <v>0</v>
      </c>
      <c r="K142" s="340" t="s">
        <v>1529</v>
      </c>
    </row>
    <row r="143" spans="1:15" s="112" customFormat="1" ht="15" customHeight="1" x14ac:dyDescent="0.2">
      <c r="A143" s="458"/>
      <c r="B143" s="555">
        <v>10</v>
      </c>
      <c r="C143" s="550" t="s">
        <v>475</v>
      </c>
      <c r="D143" s="552" t="s">
        <v>1520</v>
      </c>
      <c r="E143" s="553" t="s">
        <v>143</v>
      </c>
      <c r="F143" s="599" t="b">
        <f>IF(総括表!$B$4=総括表!$Q$4,基礎データ貼付用シート!E441+基礎データ貼付用シート!E443+基礎データ貼付用シート!E444+基礎データ貼付用シート!E445+基礎データ貼付用シート!E446+基礎データ貼付用シート!E447+基礎データ貼付用シート!E448+基礎データ貼付用シート!E449+基礎データ貼付用シート!E450+基礎データ貼付用シート!E451)</f>
        <v>0</v>
      </c>
      <c r="G143" s="596" t="s">
        <v>1466</v>
      </c>
      <c r="H143" s="1382">
        <v>0.30299999999999999</v>
      </c>
      <c r="I143" s="596" t="s">
        <v>1467</v>
      </c>
      <c r="J143" s="610">
        <f t="shared" si="5"/>
        <v>0</v>
      </c>
      <c r="K143" s="340" t="s">
        <v>1530</v>
      </c>
    </row>
    <row r="144" spans="1:15" s="112" customFormat="1" ht="15" customHeight="1" x14ac:dyDescent="0.2">
      <c r="A144" s="458"/>
      <c r="B144" s="556"/>
      <c r="C144" s="493"/>
      <c r="D144" s="552" t="s">
        <v>1522</v>
      </c>
      <c r="E144" s="553" t="s">
        <v>142</v>
      </c>
      <c r="F144" s="599" t="b">
        <f>IF(総括表!$B$4=総括表!$Q$5,基礎データ貼付用シート!E441+基礎データ貼付用シート!E443+基礎データ貼付用シート!E444+基礎データ貼付用シート!E445+基礎データ貼付用シート!E446+基礎データ貼付用シート!E447+基礎データ貼付用シート!E448+基礎データ貼付用シート!E449+基礎データ貼付用シート!E450+基礎データ貼付用シート!E451)</f>
        <v>0</v>
      </c>
      <c r="G144" s="596" t="s">
        <v>1466</v>
      </c>
      <c r="H144" s="1383">
        <v>0.28000000000000003</v>
      </c>
      <c r="I144" s="601" t="s">
        <v>1467</v>
      </c>
      <c r="J144" s="611">
        <f t="shared" si="5"/>
        <v>0</v>
      </c>
      <c r="K144" s="340" t="s">
        <v>1531</v>
      </c>
    </row>
    <row r="145" spans="1:11" s="112" customFormat="1" ht="15" customHeight="1" x14ac:dyDescent="0.2">
      <c r="A145" s="458"/>
      <c r="B145" s="555">
        <v>11</v>
      </c>
      <c r="C145" s="550" t="s">
        <v>512</v>
      </c>
      <c r="D145" s="552" t="s">
        <v>1520</v>
      </c>
      <c r="E145" s="553" t="s">
        <v>143</v>
      </c>
      <c r="F145" s="599" t="b">
        <f>IF(総括表!$B$4=総括表!$Q$4,基礎データ貼付用シート!E458+基礎データ貼付用シート!E460+基礎データ貼付用シート!E461+基礎データ貼付用シート!E462+基礎データ貼付用シート!E463+基礎データ貼付用シート!E464+基礎データ貼付用シート!E465+基礎データ貼付用シート!E466+基礎データ貼付用シート!E467+基礎データ貼付用シート!E468)</f>
        <v>0</v>
      </c>
      <c r="G145" s="596" t="s">
        <v>1466</v>
      </c>
      <c r="H145" s="1382">
        <v>0.318</v>
      </c>
      <c r="I145" s="596" t="s">
        <v>1467</v>
      </c>
      <c r="J145" s="610">
        <f t="shared" si="5"/>
        <v>0</v>
      </c>
      <c r="K145" s="340" t="s">
        <v>1532</v>
      </c>
    </row>
    <row r="146" spans="1:11" s="112" customFormat="1" ht="15" customHeight="1" x14ac:dyDescent="0.2">
      <c r="A146" s="458"/>
      <c r="B146" s="341"/>
      <c r="C146" s="493"/>
      <c r="D146" s="552" t="s">
        <v>1522</v>
      </c>
      <c r="E146" s="553" t="s">
        <v>142</v>
      </c>
      <c r="F146" s="599" t="b">
        <f>IF(総括表!$B$4=総括表!$Q$5,基礎データ貼付用シート!E458+基礎データ貼付用シート!E460+基礎データ貼付用シート!E461+基礎データ貼付用シート!E462+基礎データ貼付用シート!E463+基礎データ貼付用シート!E464+基礎データ貼付用シート!E465+基礎データ貼付用シート!E466+基礎データ貼付用シート!E467+基礎データ貼付用シート!E468)</f>
        <v>0</v>
      </c>
      <c r="G146" s="596" t="s">
        <v>1466</v>
      </c>
      <c r="H146" s="1383">
        <v>0.29799999999999999</v>
      </c>
      <c r="I146" s="601" t="s">
        <v>1467</v>
      </c>
      <c r="J146" s="611">
        <f t="shared" si="5"/>
        <v>0</v>
      </c>
      <c r="K146" s="340" t="s">
        <v>1533</v>
      </c>
    </row>
    <row r="147" spans="1:11" s="112" customFormat="1" ht="15" customHeight="1" x14ac:dyDescent="0.2">
      <c r="A147" s="458"/>
      <c r="B147" s="555">
        <v>12</v>
      </c>
      <c r="C147" s="550" t="s">
        <v>619</v>
      </c>
      <c r="D147" s="552" t="s">
        <v>1520</v>
      </c>
      <c r="E147" s="553" t="s">
        <v>143</v>
      </c>
      <c r="F147" s="599" t="b">
        <f>IF(総括表!$B$4=総括表!$Q$4,基礎データ貼付用シート!E475+基礎データ貼付用シート!E477+基礎データ貼付用シート!E478+基礎データ貼付用シート!E479+基礎データ貼付用シート!E480+基礎データ貼付用シート!E481+基礎データ貼付用シート!E482+基礎データ貼付用シート!E483+基礎データ貼付用シート!E484+基礎データ貼付用シート!E485)</f>
        <v>0</v>
      </c>
      <c r="G147" s="596" t="s">
        <v>1466</v>
      </c>
      <c r="H147" s="1382">
        <v>0.33300000000000002</v>
      </c>
      <c r="I147" s="596" t="s">
        <v>1467</v>
      </c>
      <c r="J147" s="610">
        <f t="shared" si="5"/>
        <v>0</v>
      </c>
      <c r="K147" s="340" t="s">
        <v>1534</v>
      </c>
    </row>
    <row r="148" spans="1:11" s="112" customFormat="1" ht="15" customHeight="1" x14ac:dyDescent="0.2">
      <c r="A148" s="458"/>
      <c r="B148" s="341"/>
      <c r="C148" s="493"/>
      <c r="D148" s="552" t="s">
        <v>1522</v>
      </c>
      <c r="E148" s="553" t="s">
        <v>142</v>
      </c>
      <c r="F148" s="599" t="b">
        <f>IF(総括表!$B$4=総括表!$Q$5,基礎データ貼付用シート!E475+基礎データ貼付用シート!E477+基礎データ貼付用シート!E478+基礎データ貼付用シート!E479+基礎データ貼付用シート!E480+基礎データ貼付用シート!E481+基礎データ貼付用シート!E482+基礎データ貼付用シート!E483+基礎データ貼付用シート!E484+基礎データ貼付用シート!E485)</f>
        <v>0</v>
      </c>
      <c r="G148" s="596" t="s">
        <v>1466</v>
      </c>
      <c r="H148" s="1383">
        <v>0.316</v>
      </c>
      <c r="I148" s="601" t="s">
        <v>1467</v>
      </c>
      <c r="J148" s="611">
        <f t="shared" si="5"/>
        <v>0</v>
      </c>
      <c r="K148" s="340" t="s">
        <v>1535</v>
      </c>
    </row>
    <row r="149" spans="1:11" s="112" customFormat="1" ht="15" customHeight="1" x14ac:dyDescent="0.2">
      <c r="A149" s="458"/>
      <c r="B149" s="555">
        <v>13</v>
      </c>
      <c r="C149" s="550" t="s">
        <v>710</v>
      </c>
      <c r="D149" s="552" t="s">
        <v>1520</v>
      </c>
      <c r="E149" s="553" t="s">
        <v>143</v>
      </c>
      <c r="F149" s="599" t="b">
        <f>IF(総括表!$B$4=総括表!$Q$4,基礎データ貼付用シート!E492+基礎データ貼付用シート!E494+基礎データ貼付用シート!E495+基礎データ貼付用シート!E496+基礎データ貼付用シート!E497+基礎データ貼付用シート!E498+基礎データ貼付用シート!E499+基礎データ貼付用シート!E500+基礎データ貼付用シート!E501+基礎データ貼付用シート!E502)</f>
        <v>0</v>
      </c>
      <c r="G149" s="596" t="s">
        <v>1466</v>
      </c>
      <c r="H149" s="1382">
        <v>0.34699999999999998</v>
      </c>
      <c r="I149" s="596" t="s">
        <v>1467</v>
      </c>
      <c r="J149" s="610">
        <f t="shared" si="5"/>
        <v>0</v>
      </c>
      <c r="K149" s="340" t="s">
        <v>1536</v>
      </c>
    </row>
    <row r="150" spans="1:11" s="112" customFormat="1" ht="15" customHeight="1" x14ac:dyDescent="0.2">
      <c r="A150" s="458"/>
      <c r="B150" s="341"/>
      <c r="C150" s="493"/>
      <c r="D150" s="552" t="s">
        <v>1522</v>
      </c>
      <c r="E150" s="553" t="s">
        <v>142</v>
      </c>
      <c r="F150" s="599" t="b">
        <f>IF(総括表!$B$4=総括表!$Q$5,基礎データ貼付用シート!E492+基礎データ貼付用シート!E494+基礎データ貼付用シート!E495+基礎データ貼付用シート!E496+基礎データ貼付用シート!E497+基礎データ貼付用シート!E498+基礎データ貼付用シート!E499+基礎データ貼付用シート!E500+基礎データ貼付用シート!E501+基礎データ貼付用シート!E502)</f>
        <v>0</v>
      </c>
      <c r="G150" s="596" t="s">
        <v>1466</v>
      </c>
      <c r="H150" s="1383">
        <v>0.33</v>
      </c>
      <c r="I150" s="601" t="s">
        <v>1467</v>
      </c>
      <c r="J150" s="611">
        <f t="shared" si="5"/>
        <v>0</v>
      </c>
      <c r="K150" s="340" t="s">
        <v>1537</v>
      </c>
    </row>
    <row r="151" spans="1:11" s="112" customFormat="1" ht="15" customHeight="1" x14ac:dyDescent="0.2">
      <c r="A151" s="458"/>
      <c r="B151" s="555">
        <v>14</v>
      </c>
      <c r="C151" s="550" t="s">
        <v>741</v>
      </c>
      <c r="D151" s="552" t="s">
        <v>1520</v>
      </c>
      <c r="E151" s="553" t="s">
        <v>143</v>
      </c>
      <c r="F151" s="599" t="b">
        <f>IF(総括表!$B$4=総括表!$Q$4,基礎データ貼付用シート!E509+基礎データ貼付用シート!E511+基礎データ貼付用シート!E512+基礎データ貼付用シート!E513+基礎データ貼付用シート!E514+基礎データ貼付用シート!E515+基礎データ貼付用シート!E516+基礎データ貼付用シート!E517+基礎データ貼付用シート!E518+基礎データ貼付用シート!E519)</f>
        <v>0</v>
      </c>
      <c r="G151" s="596" t="s">
        <v>1466</v>
      </c>
      <c r="H151" s="1382">
        <v>0.36399999999999999</v>
      </c>
      <c r="I151" s="596" t="s">
        <v>1467</v>
      </c>
      <c r="J151" s="610">
        <f t="shared" si="5"/>
        <v>0</v>
      </c>
      <c r="K151" s="340" t="s">
        <v>1538</v>
      </c>
    </row>
    <row r="152" spans="1:11" s="112" customFormat="1" ht="15" customHeight="1" x14ac:dyDescent="0.2">
      <c r="A152" s="458"/>
      <c r="B152" s="341"/>
      <c r="C152" s="493"/>
      <c r="D152" s="552" t="s">
        <v>1522</v>
      </c>
      <c r="E152" s="553" t="s">
        <v>142</v>
      </c>
      <c r="F152" s="599" t="b">
        <f>IF(総括表!$B$4=総括表!$Q$5,基礎データ貼付用シート!E509+基礎データ貼付用シート!E511+基礎データ貼付用シート!E512+基礎データ貼付用シート!E513+基礎データ貼付用シート!E514+基礎データ貼付用シート!E515+基礎データ貼付用シート!E516+基礎データ貼付用シート!E517+基礎データ貼付用シート!E518+基礎データ貼付用シート!E519)</f>
        <v>0</v>
      </c>
      <c r="G152" s="596" t="s">
        <v>1466</v>
      </c>
      <c r="H152" s="1383">
        <v>0.34899999999999998</v>
      </c>
      <c r="I152" s="601" t="s">
        <v>1467</v>
      </c>
      <c r="J152" s="611">
        <f t="shared" si="5"/>
        <v>0</v>
      </c>
      <c r="K152" s="340" t="s">
        <v>1539</v>
      </c>
    </row>
    <row r="153" spans="1:11" s="112" customFormat="1" ht="15" customHeight="1" x14ac:dyDescent="0.2">
      <c r="A153" s="458"/>
      <c r="B153" s="555">
        <v>15</v>
      </c>
      <c r="C153" s="550" t="s">
        <v>808</v>
      </c>
      <c r="D153" s="552" t="s">
        <v>1520</v>
      </c>
      <c r="E153" s="553" t="s">
        <v>143</v>
      </c>
      <c r="F153" s="599" t="b">
        <f>IF(総括表!$B$4=総括表!$Q$4,基礎データ貼付用シート!E526+基礎データ貼付用シート!E528+基礎データ貼付用シート!E529+基礎データ貼付用シート!E530+基礎データ貼付用シート!E531+基礎データ貼付用シート!E532+基礎データ貼付用シート!E533+基礎データ貼付用シート!E534+基礎データ貼付用シート!E535+基礎データ貼付用シート!E536)</f>
        <v>0</v>
      </c>
      <c r="G153" s="596" t="s">
        <v>1466</v>
      </c>
      <c r="H153" s="1382">
        <v>0.379</v>
      </c>
      <c r="I153" s="596" t="s">
        <v>1467</v>
      </c>
      <c r="J153" s="610">
        <f t="shared" si="5"/>
        <v>0</v>
      </c>
      <c r="K153" s="340" t="s">
        <v>1540</v>
      </c>
    </row>
    <row r="154" spans="1:11" s="112" customFormat="1" ht="15" customHeight="1" x14ac:dyDescent="0.2">
      <c r="A154" s="458"/>
      <c r="B154" s="341"/>
      <c r="C154" s="493"/>
      <c r="D154" s="552" t="s">
        <v>1522</v>
      </c>
      <c r="E154" s="553" t="s">
        <v>142</v>
      </c>
      <c r="F154" s="599" t="b">
        <f>IF(総括表!$B$4=総括表!$Q$5,基礎データ貼付用シート!E526+基礎データ貼付用シート!E528+基礎データ貼付用シート!E529+基礎データ貼付用シート!E530+基礎データ貼付用シート!E531+基礎データ貼付用シート!E532+基礎データ貼付用シート!E533+基礎データ貼付用シート!E534+基礎データ貼付用シート!E535+基礎データ貼付用シート!E536)</f>
        <v>0</v>
      </c>
      <c r="G154" s="596" t="s">
        <v>1466</v>
      </c>
      <c r="H154" s="1383">
        <v>0.36599999999999999</v>
      </c>
      <c r="I154" s="601" t="s">
        <v>1467</v>
      </c>
      <c r="J154" s="611">
        <f t="shared" si="5"/>
        <v>0</v>
      </c>
      <c r="K154" s="340" t="s">
        <v>1541</v>
      </c>
    </row>
    <row r="155" spans="1:11" s="112" customFormat="1" ht="15" customHeight="1" x14ac:dyDescent="0.2">
      <c r="A155" s="458"/>
      <c r="B155" s="555">
        <v>16</v>
      </c>
      <c r="C155" s="550" t="s">
        <v>884</v>
      </c>
      <c r="D155" s="552" t="s">
        <v>1520</v>
      </c>
      <c r="E155" s="553" t="s">
        <v>143</v>
      </c>
      <c r="F155" s="599" t="b">
        <f>IF(総括表!$B$4=総括表!$Q$4,基礎データ貼付用シート!E543+基礎データ貼付用シート!E545+基礎データ貼付用シート!E546+基礎データ貼付用シート!E547+基礎データ貼付用シート!E548+基礎データ貼付用シート!E549+基礎データ貼付用シート!E550+基礎データ貼付用シート!E551+基礎データ貼付用シート!E552+基礎データ貼付用シート!E553)</f>
        <v>0</v>
      </c>
      <c r="G155" s="596" t="s">
        <v>1466</v>
      </c>
      <c r="H155" s="1382">
        <v>0.39400000000000002</v>
      </c>
      <c r="I155" s="596" t="s">
        <v>1467</v>
      </c>
      <c r="J155" s="610">
        <f t="shared" si="5"/>
        <v>0</v>
      </c>
      <c r="K155" s="340" t="s">
        <v>1542</v>
      </c>
    </row>
    <row r="156" spans="1:11" s="112" customFormat="1" ht="15" customHeight="1" x14ac:dyDescent="0.2">
      <c r="A156" s="458"/>
      <c r="B156" s="341"/>
      <c r="C156" s="493"/>
      <c r="D156" s="552" t="s">
        <v>1522</v>
      </c>
      <c r="E156" s="553" t="s">
        <v>142</v>
      </c>
      <c r="F156" s="599" t="b">
        <f>IF(総括表!$B$4=総括表!$Q$5,基礎データ貼付用シート!E543+基礎データ貼付用シート!E545+基礎データ貼付用シート!E546+基礎データ貼付用シート!E547+基礎データ貼付用シート!E548+基礎データ貼付用シート!E549+基礎データ貼付用シート!E550+基礎データ貼付用シート!E551+基礎データ貼付用シート!E552+基礎データ貼付用シート!E553)</f>
        <v>0</v>
      </c>
      <c r="G156" s="596" t="s">
        <v>1466</v>
      </c>
      <c r="H156" s="1383">
        <v>0.38400000000000001</v>
      </c>
      <c r="I156" s="601" t="s">
        <v>1467</v>
      </c>
      <c r="J156" s="611">
        <f t="shared" si="5"/>
        <v>0</v>
      </c>
      <c r="K156" s="340" t="s">
        <v>1543</v>
      </c>
    </row>
    <row r="157" spans="1:11" s="112" customFormat="1" ht="15" customHeight="1" x14ac:dyDescent="0.2">
      <c r="A157" s="458"/>
      <c r="B157" s="555">
        <v>17</v>
      </c>
      <c r="C157" s="550" t="s">
        <v>915</v>
      </c>
      <c r="D157" s="552" t="s">
        <v>1520</v>
      </c>
      <c r="E157" s="553" t="s">
        <v>143</v>
      </c>
      <c r="F157" s="599" t="b">
        <f>IF(総括表!$B$4=総括表!$Q$4,基礎データ貼付用シート!E573+基礎データ貼付用シート!E575+基礎データ貼付用シート!E576+基礎データ貼付用シート!E577+基礎データ貼付用シート!E578+基礎データ貼付用シート!E579+基礎データ貼付用シート!E580+基礎データ貼付用シート!E581+基礎データ貼付用シート!E582+基礎データ貼付用シート!E583)</f>
        <v>0</v>
      </c>
      <c r="G157" s="596" t="s">
        <v>1466</v>
      </c>
      <c r="H157" s="1382">
        <v>0.41</v>
      </c>
      <c r="I157" s="596" t="s">
        <v>1467</v>
      </c>
      <c r="J157" s="610">
        <f t="shared" si="5"/>
        <v>0</v>
      </c>
      <c r="K157" s="340" t="s">
        <v>1544</v>
      </c>
    </row>
    <row r="158" spans="1:11" s="112" customFormat="1" ht="15" customHeight="1" x14ac:dyDescent="0.2">
      <c r="A158" s="458"/>
      <c r="B158" s="341"/>
      <c r="C158" s="493"/>
      <c r="D158" s="552" t="s">
        <v>1522</v>
      </c>
      <c r="E158" s="553" t="s">
        <v>142</v>
      </c>
      <c r="F158" s="599" t="b">
        <f>IF(総括表!$B$4=総括表!$Q$5,基礎データ貼付用シート!E573+基礎データ貼付用シート!E575+基礎データ貼付用シート!E576+基礎データ貼付用シート!E577+基礎データ貼付用シート!E578+基礎データ貼付用シート!E579+基礎データ貼付用シート!E580+基礎データ貼付用シート!E581+基礎データ貼付用シート!E582+基礎データ貼付用シート!E583)</f>
        <v>0</v>
      </c>
      <c r="G158" s="596" t="s">
        <v>1466</v>
      </c>
      <c r="H158" s="1383">
        <v>0.40200000000000002</v>
      </c>
      <c r="I158" s="601" t="s">
        <v>1467</v>
      </c>
      <c r="J158" s="611">
        <f t="shared" si="5"/>
        <v>0</v>
      </c>
      <c r="K158" s="340" t="s">
        <v>1545</v>
      </c>
    </row>
    <row r="159" spans="1:11" s="112" customFormat="1" ht="15" customHeight="1" x14ac:dyDescent="0.2">
      <c r="A159" s="458"/>
      <c r="B159" s="555">
        <v>18</v>
      </c>
      <c r="C159" s="550" t="s">
        <v>1067</v>
      </c>
      <c r="D159" s="552" t="s">
        <v>1520</v>
      </c>
      <c r="E159" s="553" t="s">
        <v>143</v>
      </c>
      <c r="F159" s="599" t="b">
        <f>IF(総括表!$B$4=総括表!$Q$4,基礎データ貼付用シート!E603+基礎データ貼付用シート!E605+基礎データ貼付用シート!E606+基礎データ貼付用シート!E607+基礎データ貼付用シート!E608+基礎データ貼付用シート!E609+基礎データ貼付用シート!E610+基礎データ貼付用シート!E611+基礎データ貼付用シート!E612+基礎データ貼付用シート!E613)</f>
        <v>0</v>
      </c>
      <c r="G159" s="596" t="s">
        <v>1466</v>
      </c>
      <c r="H159" s="1382">
        <v>0.42599999999999999</v>
      </c>
      <c r="I159" s="596" t="s">
        <v>1467</v>
      </c>
      <c r="J159" s="610">
        <f t="shared" si="5"/>
        <v>0</v>
      </c>
      <c r="K159" s="340" t="s">
        <v>1546</v>
      </c>
    </row>
    <row r="160" spans="1:11" s="112" customFormat="1" ht="15" customHeight="1" x14ac:dyDescent="0.2">
      <c r="A160" s="458"/>
      <c r="B160" s="341"/>
      <c r="C160" s="493"/>
      <c r="D160" s="552" t="s">
        <v>1522</v>
      </c>
      <c r="E160" s="553" t="s">
        <v>142</v>
      </c>
      <c r="F160" s="599" t="b">
        <f>IF(総括表!$B$4=総括表!$Q$5,基礎データ貼付用シート!E603+基礎データ貼付用シート!E605+基礎データ貼付用シート!E606+基礎データ貼付用シート!E607+基礎データ貼付用シート!E608+基礎データ貼付用シート!E609+基礎データ貼付用シート!E610+基礎データ貼付用シート!E611+基礎データ貼付用シート!E612+基礎データ貼付用シート!E613)</f>
        <v>0</v>
      </c>
      <c r="G160" s="596" t="s">
        <v>1466</v>
      </c>
      <c r="H160" s="1383">
        <v>0.42</v>
      </c>
      <c r="I160" s="601" t="s">
        <v>1467</v>
      </c>
      <c r="J160" s="611">
        <f t="shared" si="5"/>
        <v>0</v>
      </c>
      <c r="K160" s="340" t="s">
        <v>1547</v>
      </c>
    </row>
    <row r="161" spans="1:14" s="112" customFormat="1" ht="15" customHeight="1" x14ac:dyDescent="0.2">
      <c r="A161" s="458"/>
      <c r="B161" s="557">
        <v>19</v>
      </c>
      <c r="C161" s="336" t="s">
        <v>1259</v>
      </c>
      <c r="D161" s="337" t="s">
        <v>533</v>
      </c>
      <c r="E161" s="338" t="s">
        <v>143</v>
      </c>
      <c r="F161" s="599" t="b">
        <f>IF(総括表!$B$4=総括表!$Q$4,基礎データ貼付用シート!E633+基礎データ貼付用シート!E635+基礎データ貼付用シート!E636+基礎データ貼付用シート!E637+基礎データ貼付用シート!E638+基礎データ貼付用シート!E639+基礎データ貼付用シート!E640+基礎データ貼付用シート!E641+基礎データ貼付用シート!E642+基礎データ貼付用シート!E643)</f>
        <v>0</v>
      </c>
      <c r="G161" s="353" t="s">
        <v>117</v>
      </c>
      <c r="H161" s="1378">
        <v>0.433</v>
      </c>
      <c r="I161" s="353" t="s">
        <v>119</v>
      </c>
      <c r="J161" s="612">
        <f t="shared" si="5"/>
        <v>0</v>
      </c>
      <c r="K161" s="340" t="s">
        <v>573</v>
      </c>
    </row>
    <row r="162" spans="1:14" s="112" customFormat="1" ht="15" customHeight="1" x14ac:dyDescent="0.2">
      <c r="A162" s="458"/>
      <c r="B162" s="341"/>
      <c r="C162" s="493"/>
      <c r="D162" s="337" t="s">
        <v>529</v>
      </c>
      <c r="E162" s="338" t="s">
        <v>142</v>
      </c>
      <c r="F162" s="599" t="b">
        <f>IF(総括表!$B$4=総括表!$Q$5,基礎データ貼付用シート!E633+基礎データ貼付用シート!E635+基礎データ貼付用シート!E636+基礎データ貼付用シート!E637+基礎データ貼付用シート!E638+基礎データ貼付用シート!E639+基礎データ貼付用シート!E640+基礎データ貼付用シート!E641+基礎データ貼付用シート!E642+基礎データ貼付用シート!E643)</f>
        <v>0</v>
      </c>
      <c r="G162" s="353" t="s">
        <v>117</v>
      </c>
      <c r="H162" s="1379">
        <v>0.43</v>
      </c>
      <c r="I162" s="355" t="s">
        <v>119</v>
      </c>
      <c r="J162" s="613">
        <f t="shared" si="5"/>
        <v>0</v>
      </c>
      <c r="K162" s="340" t="s">
        <v>588</v>
      </c>
    </row>
    <row r="163" spans="1:14" s="112" customFormat="1" ht="15" customHeight="1" x14ac:dyDescent="0.2">
      <c r="A163" s="458"/>
      <c r="B163" s="557">
        <v>20</v>
      </c>
      <c r="C163" s="336" t="s">
        <v>5216</v>
      </c>
      <c r="D163" s="337" t="s">
        <v>5388</v>
      </c>
      <c r="E163" s="338" t="s">
        <v>143</v>
      </c>
      <c r="F163" s="599" t="b">
        <f>IF(総括表!$B$4=総括表!$Q$4,基礎データ貼付用シート!E663+基礎データ貼付用シート!E665+基礎データ貼付用シート!E666+基礎データ貼付用シート!E667+基礎データ貼付用シート!E668+基礎データ貼付用シート!E669+基礎データ貼付用シート!E670+基礎データ貼付用シート!E671+基礎データ貼付用シート!E672+基礎データ貼付用シート!E673)</f>
        <v>0</v>
      </c>
      <c r="G163" s="353" t="s">
        <v>117</v>
      </c>
      <c r="H163" s="1378">
        <v>0.44</v>
      </c>
      <c r="I163" s="353" t="s">
        <v>119</v>
      </c>
      <c r="J163" s="612">
        <f t="shared" si="5"/>
        <v>0</v>
      </c>
      <c r="K163" s="340" t="s">
        <v>587</v>
      </c>
    </row>
    <row r="164" spans="1:14" s="112" customFormat="1" ht="15" customHeight="1" x14ac:dyDescent="0.2">
      <c r="A164" s="458"/>
      <c r="B164" s="341"/>
      <c r="C164" s="493"/>
      <c r="D164" s="337" t="s">
        <v>5387</v>
      </c>
      <c r="E164" s="338" t="s">
        <v>142</v>
      </c>
      <c r="F164" s="599" t="b">
        <f>IF(総括表!$B$4=総括表!$Q$5,基礎データ貼付用シート!E663+基礎データ貼付用シート!E665+基礎データ貼付用シート!E666+基礎データ貼付用シート!E667+基礎データ貼付用シート!E668+基礎データ貼付用シート!E669+基礎データ貼付用シート!E670+基礎データ貼付用シート!E671+基礎データ貼付用シート!E672+基礎データ貼付用シート!E673)</f>
        <v>0</v>
      </c>
      <c r="G164" s="353" t="s">
        <v>117</v>
      </c>
      <c r="H164" s="1379">
        <v>0.44</v>
      </c>
      <c r="I164" s="355" t="s">
        <v>119</v>
      </c>
      <c r="J164" s="613">
        <f t="shared" si="5"/>
        <v>0</v>
      </c>
      <c r="K164" s="340" t="s">
        <v>309</v>
      </c>
    </row>
    <row r="165" spans="1:14" s="112" customFormat="1" ht="15" customHeight="1" x14ac:dyDescent="0.2">
      <c r="A165" s="458"/>
      <c r="B165" s="557">
        <v>21</v>
      </c>
      <c r="C165" s="336" t="s">
        <v>5612</v>
      </c>
      <c r="D165" s="337" t="s">
        <v>533</v>
      </c>
      <c r="E165" s="338" t="s">
        <v>143</v>
      </c>
      <c r="F165" s="599" t="b">
        <f>IF(総括表!$B$4=総括表!$Q$4,基礎データ貼付用シート!E693+基礎データ貼付用シート!E695+基礎データ貼付用シート!E696+基礎データ貼付用シート!E697+基礎データ貼付用シート!E698+基礎データ貼付用シート!E699+基礎データ貼付用シート!E700+基礎データ貼付用シート!E701+基礎データ貼付用シート!E702+基礎データ貼付用シート!E703)</f>
        <v>0</v>
      </c>
      <c r="G165" s="353" t="s">
        <v>117</v>
      </c>
      <c r="H165" s="1378">
        <v>0.44</v>
      </c>
      <c r="I165" s="353" t="s">
        <v>119</v>
      </c>
      <c r="J165" s="612">
        <f t="shared" ref="J165:J170" si="6">ROUND(F165*H165,0)</f>
        <v>0</v>
      </c>
      <c r="K165" s="340" t="s">
        <v>5413</v>
      </c>
    </row>
    <row r="166" spans="1:14" s="112" customFormat="1" ht="15" customHeight="1" x14ac:dyDescent="0.2">
      <c r="A166" s="458"/>
      <c r="B166" s="341"/>
      <c r="C166" s="493"/>
      <c r="D166" s="337" t="s">
        <v>529</v>
      </c>
      <c r="E166" s="338" t="s">
        <v>142</v>
      </c>
      <c r="F166" s="599" t="b">
        <f>IF(総括表!$B$4=総括表!$Q$5,基礎データ貼付用シート!E693+基礎データ貼付用シート!E695+基礎データ貼付用シート!E696+基礎データ貼付用シート!E697+基礎データ貼付用シート!E698+基礎データ貼付用シート!E699+基礎データ貼付用シート!E700+基礎データ貼付用シート!E701+基礎データ貼付用シート!E702+基礎データ貼付用シート!E703)</f>
        <v>0</v>
      </c>
      <c r="G166" s="353" t="s">
        <v>117</v>
      </c>
      <c r="H166" s="1379">
        <v>0.44</v>
      </c>
      <c r="I166" s="355" t="s">
        <v>119</v>
      </c>
      <c r="J166" s="613">
        <f t="shared" si="6"/>
        <v>0</v>
      </c>
      <c r="K166" s="497" t="s">
        <v>5088</v>
      </c>
    </row>
    <row r="167" spans="1:14" s="112" customFormat="1" ht="15" customHeight="1" x14ac:dyDescent="0.2">
      <c r="A167" s="458"/>
      <c r="B167" s="557">
        <v>22</v>
      </c>
      <c r="C167" s="336" t="s">
        <v>6145</v>
      </c>
      <c r="D167" s="337" t="s">
        <v>533</v>
      </c>
      <c r="E167" s="338" t="s">
        <v>143</v>
      </c>
      <c r="F167" s="599" t="b">
        <f>IF(総括表!$B$4=総括表!$Q$4,基礎データ貼付用シート!E725+基礎データ貼付用シート!E727+基礎データ貼付用シート!E728+基礎データ貼付用シート!E729+基礎データ貼付用シート!E730+基礎データ貼付用シート!E731+基礎データ貼付用シート!E732+基礎データ貼付用シート!E733+基礎データ貼付用シート!E734+基礎データ貼付用シート!E735)</f>
        <v>0</v>
      </c>
      <c r="G167" s="353" t="s">
        <v>117</v>
      </c>
      <c r="H167" s="1378">
        <v>0.44</v>
      </c>
      <c r="I167" s="353" t="s">
        <v>119</v>
      </c>
      <c r="J167" s="612">
        <f t="shared" si="6"/>
        <v>0</v>
      </c>
      <c r="K167" s="497" t="s">
        <v>5089</v>
      </c>
    </row>
    <row r="168" spans="1:14" s="112" customFormat="1" ht="15" customHeight="1" x14ac:dyDescent="0.2">
      <c r="A168" s="458"/>
      <c r="B168" s="341"/>
      <c r="C168" s="1365"/>
      <c r="D168" s="337" t="s">
        <v>529</v>
      </c>
      <c r="E168" s="338" t="s">
        <v>142</v>
      </c>
      <c r="F168" s="599" t="b">
        <f>IF(総括表!$B$4=総括表!$Q$5,基礎データ貼付用シート!E725+基礎データ貼付用シート!E727+基礎データ貼付用シート!E728+基礎データ貼付用シート!E729+基礎データ貼付用シート!E730+基礎データ貼付用シート!E731+基礎データ貼付用シート!E732+基礎データ貼付用シート!E733+基礎データ貼付用シート!E734+基礎データ貼付用シート!E735)</f>
        <v>0</v>
      </c>
      <c r="G168" s="353" t="s">
        <v>117</v>
      </c>
      <c r="H168" s="1379">
        <v>0.44</v>
      </c>
      <c r="I168" s="355" t="s">
        <v>119</v>
      </c>
      <c r="J168" s="613">
        <f t="shared" si="6"/>
        <v>0</v>
      </c>
      <c r="K168" s="497" t="s">
        <v>4948</v>
      </c>
    </row>
    <row r="169" spans="1:14" s="112" customFormat="1" ht="15" customHeight="1" x14ac:dyDescent="0.2">
      <c r="A169" s="458"/>
      <c r="B169" s="557">
        <v>23</v>
      </c>
      <c r="C169" s="336" t="s">
        <v>6622</v>
      </c>
      <c r="D169" s="337" t="s">
        <v>533</v>
      </c>
      <c r="E169" s="338" t="s">
        <v>143</v>
      </c>
      <c r="F169" s="599" t="b">
        <f>IF(総括表!$B$4=総括表!$Q$4,基礎データ貼付用シート!E758+基礎データ貼付用シート!E760+基礎データ貼付用シート!E761+基礎データ貼付用シート!E762+基礎データ貼付用シート!E763+基礎データ貼付用シート!E764+基礎データ貼付用シート!E765+基礎データ貼付用シート!E766+基礎データ貼付用シート!E767+基礎データ貼付用シート!E768)</f>
        <v>0</v>
      </c>
      <c r="G169" s="353" t="s">
        <v>117</v>
      </c>
      <c r="H169" s="1378">
        <v>0.44</v>
      </c>
      <c r="I169" s="353" t="s">
        <v>119</v>
      </c>
      <c r="J169" s="612">
        <f t="shared" si="6"/>
        <v>0</v>
      </c>
      <c r="K169" s="497" t="s">
        <v>4697</v>
      </c>
    </row>
    <row r="170" spans="1:14" s="112" customFormat="1" ht="15" customHeight="1" thickBot="1" x14ac:dyDescent="0.25">
      <c r="A170" s="458"/>
      <c r="B170" s="341"/>
      <c r="C170" s="493"/>
      <c r="D170" s="337" t="s">
        <v>529</v>
      </c>
      <c r="E170" s="338" t="s">
        <v>142</v>
      </c>
      <c r="F170" s="599" t="b">
        <f>IF(総括表!$B$4=総括表!$Q$5,基礎データ貼付用シート!E758+基礎データ貼付用シート!E760+基礎データ貼付用シート!E761+基礎データ貼付用シート!E762+基礎データ貼付用シート!E763+基礎データ貼付用シート!E764+基礎データ貼付用シート!E765+基礎データ貼付用シート!E766+基礎データ貼付用シート!E767+基礎データ貼付用シート!E768)</f>
        <v>0</v>
      </c>
      <c r="G170" s="353" t="s">
        <v>117</v>
      </c>
      <c r="H170" s="1379">
        <v>0.44</v>
      </c>
      <c r="I170" s="355" t="s">
        <v>119</v>
      </c>
      <c r="J170" s="613">
        <f t="shared" si="6"/>
        <v>0</v>
      </c>
      <c r="K170" s="497" t="s">
        <v>4698</v>
      </c>
    </row>
    <row r="171" spans="1:14" s="112" customFormat="1" ht="15" customHeight="1" x14ac:dyDescent="0.2">
      <c r="A171" s="458"/>
      <c r="B171" s="344"/>
      <c r="C171" s="345"/>
      <c r="D171" s="344"/>
      <c r="E171" s="344"/>
      <c r="F171" s="58"/>
      <c r="G171" s="494"/>
      <c r="H171" s="1683" t="s">
        <v>7041</v>
      </c>
      <c r="I171" s="1684"/>
      <c r="J171" s="583"/>
      <c r="K171" s="340"/>
    </row>
    <row r="172" spans="1:14" s="112" customFormat="1" ht="15" customHeight="1" thickBot="1" x14ac:dyDescent="0.25">
      <c r="A172" s="458"/>
      <c r="B172" s="340"/>
      <c r="C172" s="340"/>
      <c r="D172" s="340"/>
      <c r="E172" s="340"/>
      <c r="F172" s="554"/>
      <c r="G172" s="340"/>
      <c r="H172" s="1727" t="s">
        <v>118</v>
      </c>
      <c r="I172" s="1728"/>
      <c r="J172" s="614">
        <f>SUM(J130:J170)</f>
        <v>0</v>
      </c>
      <c r="K172" s="497" t="s">
        <v>4699</v>
      </c>
    </row>
    <row r="173" spans="1:14" ht="9.75" customHeight="1" x14ac:dyDescent="0.2">
      <c r="A173" s="467"/>
      <c r="B173" s="467"/>
      <c r="C173" s="467"/>
      <c r="D173" s="467"/>
      <c r="E173" s="467"/>
      <c r="F173" s="517"/>
      <c r="G173" s="467"/>
      <c r="H173" s="542"/>
      <c r="I173" s="467"/>
      <c r="J173" s="575"/>
      <c r="K173" s="467"/>
    </row>
    <row r="174" spans="1:14" ht="18.75" customHeight="1" x14ac:dyDescent="0.2">
      <c r="A174" s="468"/>
      <c r="B174" s="458" t="s">
        <v>985</v>
      </c>
      <c r="C174" s="467"/>
      <c r="D174" s="467"/>
      <c r="E174" s="467"/>
      <c r="F174" s="517"/>
      <c r="G174" s="467"/>
      <c r="H174" s="542"/>
      <c r="I174" s="467"/>
      <c r="J174" s="575"/>
      <c r="K174" s="467"/>
    </row>
    <row r="175" spans="1:14" ht="18.75" customHeight="1" x14ac:dyDescent="0.2">
      <c r="A175" s="470"/>
      <c r="B175" s="1729" t="s">
        <v>163</v>
      </c>
      <c r="C175" s="1730"/>
      <c r="D175" s="1729" t="s">
        <v>139</v>
      </c>
      <c r="E175" s="1730"/>
      <c r="F175" s="545" t="s">
        <v>138</v>
      </c>
      <c r="G175" s="546"/>
      <c r="H175" s="547" t="s">
        <v>137</v>
      </c>
      <c r="I175" s="546"/>
      <c r="J175" s="581" t="s">
        <v>89</v>
      </c>
      <c r="K175" s="340"/>
      <c r="N175" s="113"/>
    </row>
    <row r="176" spans="1:14" ht="15" customHeight="1" x14ac:dyDescent="0.2">
      <c r="A176" s="470"/>
      <c r="B176" s="523"/>
      <c r="C176" s="479"/>
      <c r="D176" s="480"/>
      <c r="E176" s="342"/>
      <c r="F176" s="524"/>
      <c r="G176" s="482"/>
      <c r="H176" s="548"/>
      <c r="I176" s="482"/>
      <c r="J176" s="582" t="s">
        <v>1471</v>
      </c>
      <c r="K176" s="340"/>
      <c r="N176" s="113"/>
    </row>
    <row r="177" spans="1:12" s="112" customFormat="1" ht="15" customHeight="1" x14ac:dyDescent="0.2">
      <c r="A177" s="458"/>
      <c r="B177" s="555">
        <v>1</v>
      </c>
      <c r="C177" s="550" t="s">
        <v>884</v>
      </c>
      <c r="D177" s="552" t="s">
        <v>1472</v>
      </c>
      <c r="E177" s="553" t="s">
        <v>143</v>
      </c>
      <c r="F177" s="599" t="b">
        <f>IF(総括表!$B$4=総括表!$Q$4,基礎データ貼付用シート!E560+基礎データ貼付用シート!E562+基礎データ貼付用シート!E563+基礎データ貼付用シート!E564+基礎データ貼付用シート!E565+基礎データ貼付用シート!E566+基礎データ貼付用シート!E567+基礎データ貼付用シート!E568+基礎データ貼付用シート!E569+基礎データ貼付用シート!E570)</f>
        <v>0</v>
      </c>
      <c r="G177" s="596" t="s">
        <v>1470</v>
      </c>
      <c r="H177" s="1382">
        <v>0.189</v>
      </c>
      <c r="I177" s="596" t="s">
        <v>1473</v>
      </c>
      <c r="J177" s="610">
        <f t="shared" ref="J177:J186" si="7">ROUND(F177*H177,0)</f>
        <v>0</v>
      </c>
      <c r="K177" s="497" t="s">
        <v>888</v>
      </c>
    </row>
    <row r="178" spans="1:12" s="112" customFormat="1" ht="15" customHeight="1" x14ac:dyDescent="0.2">
      <c r="A178" s="458"/>
      <c r="B178" s="341"/>
      <c r="C178" s="493"/>
      <c r="D178" s="552" t="s">
        <v>1475</v>
      </c>
      <c r="E178" s="553" t="s">
        <v>142</v>
      </c>
      <c r="F178" s="599" t="b">
        <f>IF(総括表!$B$4=総括表!$Q$5,基礎データ貼付用シート!E560+基礎データ貼付用シート!E562+基礎データ貼付用シート!E563+基礎データ貼付用シート!E564+基礎データ貼付用シート!E565+基礎データ貼付用シート!E566+基礎データ貼付用シート!E567+基礎データ貼付用シート!E568+基礎データ貼付用シート!E569+基礎データ貼付用シート!E570)</f>
        <v>0</v>
      </c>
      <c r="G178" s="596" t="s">
        <v>1470</v>
      </c>
      <c r="H178" s="1383">
        <v>0.189</v>
      </c>
      <c r="I178" s="601" t="s">
        <v>1473</v>
      </c>
      <c r="J178" s="611">
        <f t="shared" si="7"/>
        <v>0</v>
      </c>
      <c r="K178" s="497" t="s">
        <v>889</v>
      </c>
    </row>
    <row r="179" spans="1:12" s="112" customFormat="1" ht="15" customHeight="1" x14ac:dyDescent="0.2">
      <c r="A179" s="458"/>
      <c r="B179" s="555">
        <v>2</v>
      </c>
      <c r="C179" s="550" t="s">
        <v>915</v>
      </c>
      <c r="D179" s="552" t="s">
        <v>1472</v>
      </c>
      <c r="E179" s="553" t="s">
        <v>143</v>
      </c>
      <c r="F179" s="599" t="b">
        <f>IF(総括表!$B$4=総括表!$Q$4,基礎データ貼付用シート!E590+基礎データ貼付用シート!E592+基礎データ貼付用シート!E593+基礎データ貼付用シート!E594+基礎データ貼付用シート!E595+基礎データ貼付用シート!E596+基礎データ貼付用シート!E597+基礎データ貼付用シート!E598+基礎データ貼付用シート!E599+基礎データ貼付用シート!E600)</f>
        <v>0</v>
      </c>
      <c r="G179" s="596" t="s">
        <v>1470</v>
      </c>
      <c r="H179" s="1382">
        <v>0.252</v>
      </c>
      <c r="I179" s="596" t="s">
        <v>1473</v>
      </c>
      <c r="J179" s="610">
        <f t="shared" si="7"/>
        <v>0</v>
      </c>
      <c r="K179" s="497" t="s">
        <v>900</v>
      </c>
    </row>
    <row r="180" spans="1:12" s="112" customFormat="1" ht="15" customHeight="1" x14ac:dyDescent="0.2">
      <c r="A180" s="458"/>
      <c r="B180" s="341"/>
      <c r="C180" s="493"/>
      <c r="D180" s="552" t="s">
        <v>1475</v>
      </c>
      <c r="E180" s="553" t="s">
        <v>142</v>
      </c>
      <c r="F180" s="599" t="b">
        <f>IF(総括表!$B$4=総括表!$Q$5,基礎データ貼付用シート!E590+基礎データ貼付用シート!E592+基礎データ貼付用シート!E593+基礎データ貼付用シート!E594+基礎データ貼付用シート!E595+基礎データ貼付用シート!E596+基礎データ貼付用シート!E597+基礎データ貼付用シート!E598+基礎データ貼付用シート!E599+基礎データ貼付用シート!E600)</f>
        <v>0</v>
      </c>
      <c r="G180" s="596" t="s">
        <v>1470</v>
      </c>
      <c r="H180" s="1383">
        <v>0.252</v>
      </c>
      <c r="I180" s="601" t="s">
        <v>1473</v>
      </c>
      <c r="J180" s="611">
        <f t="shared" si="7"/>
        <v>0</v>
      </c>
      <c r="K180" s="497" t="s">
        <v>302</v>
      </c>
    </row>
    <row r="181" spans="1:12" s="112" customFormat="1" ht="15" customHeight="1" x14ac:dyDescent="0.2">
      <c r="A181" s="458"/>
      <c r="B181" s="555">
        <v>3</v>
      </c>
      <c r="C181" s="550" t="s">
        <v>1067</v>
      </c>
      <c r="D181" s="552" t="s">
        <v>1472</v>
      </c>
      <c r="E181" s="553" t="s">
        <v>143</v>
      </c>
      <c r="F181" s="599" t="b">
        <f>IF(総括表!$B$4=総括表!$Q$4,基礎データ貼付用シート!E620+基礎データ貼付用シート!E622+基礎データ貼付用シート!E623+基礎データ貼付用シート!E624+基礎データ貼付用シート!E625+基礎データ貼付用シート!E626+基礎データ貼付用シート!E627+基礎データ貼付用シート!E628+基礎データ貼付用シート!E629+基礎データ貼付用シート!E630)</f>
        <v>0</v>
      </c>
      <c r="G181" s="596" t="s">
        <v>1470</v>
      </c>
      <c r="H181" s="1382">
        <v>0.314</v>
      </c>
      <c r="I181" s="596" t="s">
        <v>1473</v>
      </c>
      <c r="J181" s="610">
        <f t="shared" si="7"/>
        <v>0</v>
      </c>
      <c r="K181" s="497" t="s">
        <v>878</v>
      </c>
    </row>
    <row r="182" spans="1:12" s="112" customFormat="1" ht="15" customHeight="1" x14ac:dyDescent="0.2">
      <c r="A182" s="458"/>
      <c r="B182" s="341"/>
      <c r="C182" s="493"/>
      <c r="D182" s="552" t="s">
        <v>1475</v>
      </c>
      <c r="E182" s="553" t="s">
        <v>142</v>
      </c>
      <c r="F182" s="599" t="b">
        <f>IF(総括表!$B$4=総括表!$Q$5,基礎データ貼付用シート!E620+基礎データ貼付用シート!E622+基礎データ貼付用シート!E623+基礎データ貼付用シート!E624+基礎データ貼付用シート!E625+基礎データ貼付用シート!E626+基礎データ貼付用シート!E627+基礎データ貼付用シート!E628+基礎データ貼付用シート!E629+基礎データ貼付用シート!E630)</f>
        <v>0</v>
      </c>
      <c r="G182" s="596" t="s">
        <v>1470</v>
      </c>
      <c r="H182" s="1383">
        <v>0.314</v>
      </c>
      <c r="I182" s="601" t="s">
        <v>1473</v>
      </c>
      <c r="J182" s="611">
        <f t="shared" si="7"/>
        <v>0</v>
      </c>
      <c r="K182" s="497" t="s">
        <v>877</v>
      </c>
    </row>
    <row r="183" spans="1:12" s="112" customFormat="1" ht="15" customHeight="1" x14ac:dyDescent="0.2">
      <c r="A183" s="458"/>
      <c r="B183" s="557">
        <v>4</v>
      </c>
      <c r="C183" s="336" t="s">
        <v>1259</v>
      </c>
      <c r="D183" s="337" t="s">
        <v>533</v>
      </c>
      <c r="E183" s="338" t="s">
        <v>143</v>
      </c>
      <c r="F183" s="599" t="b">
        <f>IF(総括表!$B$4=総括表!$Q$4,基礎データ貼付用シート!E650+基礎データ貼付用シート!E652+基礎データ貼付用シート!E653+基礎データ貼付用シート!E654+基礎データ貼付用シート!E655+基礎データ貼付用シート!E656+基礎データ貼付用シート!E657+基礎データ貼付用シート!E658+基礎データ貼付用シート!E659+基礎データ貼付用シート!E660)</f>
        <v>0</v>
      </c>
      <c r="G183" s="353" t="s">
        <v>117</v>
      </c>
      <c r="H183" s="1378">
        <v>0.377</v>
      </c>
      <c r="I183" s="353" t="s">
        <v>119</v>
      </c>
      <c r="J183" s="612">
        <f t="shared" si="7"/>
        <v>0</v>
      </c>
      <c r="K183" s="340" t="s">
        <v>876</v>
      </c>
    </row>
    <row r="184" spans="1:12" s="112" customFormat="1" ht="15" customHeight="1" x14ac:dyDescent="0.2">
      <c r="A184" s="458"/>
      <c r="B184" s="341"/>
      <c r="C184" s="493"/>
      <c r="D184" s="337" t="s">
        <v>529</v>
      </c>
      <c r="E184" s="338" t="s">
        <v>142</v>
      </c>
      <c r="F184" s="599" t="b">
        <f>IF(総括表!$B$4=総括表!$Q$5,基礎データ貼付用シート!E650+基礎データ貼付用シート!E652+基礎データ貼付用シート!E653+基礎データ貼付用シート!E654+基礎データ貼付用シート!E655+基礎データ貼付用シート!E656+基礎データ貼付用シート!E657+基礎データ貼付用シート!E658+基礎データ貼付用シート!E659+基礎データ貼付用シート!E660)</f>
        <v>0</v>
      </c>
      <c r="G184" s="353" t="s">
        <v>117</v>
      </c>
      <c r="H184" s="1379">
        <v>0.377</v>
      </c>
      <c r="I184" s="355" t="s">
        <v>119</v>
      </c>
      <c r="J184" s="613">
        <f t="shared" si="7"/>
        <v>0</v>
      </c>
      <c r="K184" s="340" t="s">
        <v>875</v>
      </c>
    </row>
    <row r="185" spans="1:12" s="112" customFormat="1" ht="15" customHeight="1" x14ac:dyDescent="0.2">
      <c r="A185" s="458"/>
      <c r="B185" s="557">
        <v>5</v>
      </c>
      <c r="C185" s="336" t="s">
        <v>5216</v>
      </c>
      <c r="D185" s="337" t="s">
        <v>5388</v>
      </c>
      <c r="E185" s="338" t="s">
        <v>143</v>
      </c>
      <c r="F185" s="599" t="b">
        <f>IF(総括表!$B$4=総括表!$Q$4,基礎データ貼付用シート!E680+基礎データ貼付用シート!E682+基礎データ貼付用シート!E683+基礎データ貼付用シート!E684+基礎データ貼付用シート!E685+基礎データ貼付用シート!E686+基礎データ貼付用シート!E687+基礎データ貼付用シート!E688+基礎データ貼付用シート!E689+基礎データ貼付用シート!E690)</f>
        <v>0</v>
      </c>
      <c r="G185" s="353" t="s">
        <v>117</v>
      </c>
      <c r="H185" s="1378">
        <v>0.44</v>
      </c>
      <c r="I185" s="353" t="s">
        <v>119</v>
      </c>
      <c r="J185" s="612">
        <f t="shared" si="7"/>
        <v>0</v>
      </c>
      <c r="K185" s="340" t="s">
        <v>874</v>
      </c>
      <c r="L185" s="216"/>
    </row>
    <row r="186" spans="1:12" s="112" customFormat="1" ht="15" customHeight="1" x14ac:dyDescent="0.2">
      <c r="A186" s="458"/>
      <c r="B186" s="341"/>
      <c r="C186" s="493"/>
      <c r="D186" s="337" t="s">
        <v>5387</v>
      </c>
      <c r="E186" s="338" t="s">
        <v>142</v>
      </c>
      <c r="F186" s="599" t="b">
        <f>IF(総括表!$B$4=総括表!$Q$5,基礎データ貼付用シート!E680+基礎データ貼付用シート!E682+基礎データ貼付用シート!E683+基礎データ貼付用シート!E684+基礎データ貼付用シート!E685+基礎データ貼付用シート!E686+基礎データ貼付用シート!E687+基礎データ貼付用シート!E688+基礎データ貼付用シート!E689+基礎データ貼付用シート!E690)</f>
        <v>0</v>
      </c>
      <c r="G186" s="353" t="s">
        <v>5414</v>
      </c>
      <c r="H186" s="1379">
        <v>0.44</v>
      </c>
      <c r="I186" s="355" t="s">
        <v>5386</v>
      </c>
      <c r="J186" s="613">
        <f t="shared" si="7"/>
        <v>0</v>
      </c>
      <c r="K186" s="340" t="s">
        <v>300</v>
      </c>
      <c r="L186" s="216"/>
    </row>
    <row r="187" spans="1:12" s="112" customFormat="1" ht="15" customHeight="1" x14ac:dyDescent="0.2">
      <c r="A187" s="458"/>
      <c r="B187" s="557">
        <v>6</v>
      </c>
      <c r="C187" s="336" t="s">
        <v>5612</v>
      </c>
      <c r="D187" s="337" t="s">
        <v>533</v>
      </c>
      <c r="E187" s="338" t="s">
        <v>143</v>
      </c>
      <c r="F187" s="599" t="b">
        <f>IF(総括表!$B$4=総括表!$Q$4,基礎データ貼付用シート!E712+基礎データ貼付用シート!E714+基礎データ貼付用シート!E715+基礎データ貼付用シート!E716+基礎データ貼付用シート!E717+基礎データ貼付用シート!E718+基礎データ貼付用シート!E719+基礎データ貼付用シート!E720+基礎データ貼付用シート!E721+基礎データ貼付用シート!E722)</f>
        <v>0</v>
      </c>
      <c r="G187" s="353" t="s">
        <v>117</v>
      </c>
      <c r="H187" s="1378">
        <v>0.44</v>
      </c>
      <c r="I187" s="353" t="s">
        <v>119</v>
      </c>
      <c r="J187" s="612">
        <f t="shared" ref="J187:J192" si="8">ROUND(F187*H187,0)</f>
        <v>0</v>
      </c>
      <c r="K187" s="340" t="s">
        <v>299</v>
      </c>
      <c r="L187" s="216"/>
    </row>
    <row r="188" spans="1:12" s="112" customFormat="1" ht="15" customHeight="1" x14ac:dyDescent="0.2">
      <c r="A188" s="458"/>
      <c r="B188" s="341"/>
      <c r="C188" s="493"/>
      <c r="D188" s="337" t="s">
        <v>529</v>
      </c>
      <c r="E188" s="338" t="s">
        <v>142</v>
      </c>
      <c r="F188" s="599" t="b">
        <f>IF(総括表!$B$4=総括表!$Q$5,基礎データ貼付用シート!E712+基礎データ貼付用シート!E714+基礎データ貼付用シート!E715+基礎データ貼付用シート!E716+基礎データ貼付用シート!E717+基礎データ貼付用シート!E718+基礎データ貼付用シート!E719+基礎データ貼付用シート!E720+基礎データ貼付用シート!E721+基礎データ貼付用シート!E722)</f>
        <v>0</v>
      </c>
      <c r="G188" s="353" t="s">
        <v>117</v>
      </c>
      <c r="H188" s="1379">
        <v>0.44</v>
      </c>
      <c r="I188" s="355" t="s">
        <v>119</v>
      </c>
      <c r="J188" s="613">
        <f t="shared" si="8"/>
        <v>0</v>
      </c>
      <c r="K188" s="340" t="s">
        <v>298</v>
      </c>
      <c r="L188" s="216"/>
    </row>
    <row r="189" spans="1:12" s="112" customFormat="1" ht="15" customHeight="1" x14ac:dyDescent="0.2">
      <c r="A189" s="458"/>
      <c r="B189" s="557">
        <v>7</v>
      </c>
      <c r="C189" s="336" t="s">
        <v>6145</v>
      </c>
      <c r="D189" s="337" t="s">
        <v>533</v>
      </c>
      <c r="E189" s="338" t="s">
        <v>143</v>
      </c>
      <c r="F189" s="599" t="b">
        <f>IF(総括表!$B$4=総括表!$Q$4,基礎データ貼付用シート!E745+基礎データ貼付用シート!E747+基礎データ貼付用シート!E748+基礎データ貼付用シート!E749+基礎データ貼付用シート!E750+基礎データ貼付用シート!E751+基礎データ貼付用シート!E752+基礎データ貼付用シート!E753+基礎データ貼付用シート!E754+基礎データ貼付用シート!E755)</f>
        <v>0</v>
      </c>
      <c r="G189" s="353" t="s">
        <v>117</v>
      </c>
      <c r="H189" s="1378">
        <v>0.44</v>
      </c>
      <c r="I189" s="353" t="s">
        <v>119</v>
      </c>
      <c r="J189" s="612">
        <f t="shared" si="8"/>
        <v>0</v>
      </c>
      <c r="K189" s="340" t="s">
        <v>295</v>
      </c>
      <c r="L189" s="216"/>
    </row>
    <row r="190" spans="1:12" s="112" customFormat="1" ht="15" customHeight="1" x14ac:dyDescent="0.2">
      <c r="A190" s="458"/>
      <c r="B190" s="341"/>
      <c r="C190" s="1365"/>
      <c r="D190" s="337" t="s">
        <v>529</v>
      </c>
      <c r="E190" s="338" t="s">
        <v>142</v>
      </c>
      <c r="F190" s="599" t="b">
        <f>IF(総括表!$B$4=総括表!$Q$5,基礎データ貼付用シート!E745+基礎データ貼付用シート!E747+基礎データ貼付用シート!E748+基礎データ貼付用シート!E749+基礎データ貼付用シート!E750+基礎データ貼付用シート!E751+基礎データ貼付用シート!E752+基礎データ貼付用シート!E753+基礎データ貼付用シート!E754+基礎データ貼付用シート!E755)</f>
        <v>0</v>
      </c>
      <c r="G190" s="353" t="s">
        <v>117</v>
      </c>
      <c r="H190" s="1379">
        <v>0.44</v>
      </c>
      <c r="I190" s="355" t="s">
        <v>119</v>
      </c>
      <c r="J190" s="613">
        <f t="shared" si="8"/>
        <v>0</v>
      </c>
      <c r="K190" s="340" t="s">
        <v>293</v>
      </c>
      <c r="L190" s="216"/>
    </row>
    <row r="191" spans="1:12" s="112" customFormat="1" ht="15" customHeight="1" x14ac:dyDescent="0.2">
      <c r="A191" s="458"/>
      <c r="B191" s="557">
        <v>8</v>
      </c>
      <c r="C191" s="336" t="s">
        <v>6622</v>
      </c>
      <c r="D191" s="337" t="s">
        <v>533</v>
      </c>
      <c r="E191" s="338" t="s">
        <v>143</v>
      </c>
      <c r="F191" s="599" t="b">
        <f>IF(総括表!$B$4=総括表!$Q$4,基礎データ貼付用シート!E781+基礎データ貼付用シート!E783+基礎データ貼付用シート!E784+基礎データ貼付用シート!E785+基礎データ貼付用シート!E786+基礎データ貼付用シート!E787+基礎データ貼付用シート!E788+基礎データ貼付用シート!E789+基礎データ貼付用シート!E790+基礎データ貼付用シート!E791)</f>
        <v>0</v>
      </c>
      <c r="G191" s="353" t="s">
        <v>117</v>
      </c>
      <c r="H191" s="1378">
        <v>0.44</v>
      </c>
      <c r="I191" s="353" t="s">
        <v>119</v>
      </c>
      <c r="J191" s="612">
        <f t="shared" si="8"/>
        <v>0</v>
      </c>
      <c r="K191" s="340" t="s">
        <v>5090</v>
      </c>
      <c r="L191" s="216"/>
    </row>
    <row r="192" spans="1:12" s="112" customFormat="1" ht="15" customHeight="1" thickBot="1" x14ac:dyDescent="0.25">
      <c r="A192" s="458"/>
      <c r="B192" s="341"/>
      <c r="C192" s="493"/>
      <c r="D192" s="337" t="s">
        <v>529</v>
      </c>
      <c r="E192" s="338" t="s">
        <v>142</v>
      </c>
      <c r="F192" s="599" t="b">
        <f>IF(総括表!$B$4=総括表!$Q$5,基礎データ貼付用シート!E781+基礎データ貼付用シート!E783+基礎データ貼付用シート!E784+基礎データ貼付用シート!E785+基礎データ貼付用シート!E786+基礎データ貼付用シート!E787+基礎データ貼付用シート!E788+基礎データ貼付用シート!E789+基礎データ貼付用シート!E790+基礎データ貼付用シート!E791)</f>
        <v>0</v>
      </c>
      <c r="G192" s="353" t="s">
        <v>117</v>
      </c>
      <c r="H192" s="1379">
        <v>0.44</v>
      </c>
      <c r="I192" s="355" t="s">
        <v>119</v>
      </c>
      <c r="J192" s="613">
        <f t="shared" si="8"/>
        <v>0</v>
      </c>
      <c r="K192" s="340" t="s">
        <v>5091</v>
      </c>
      <c r="L192" s="216"/>
    </row>
    <row r="193" spans="1:15" s="112" customFormat="1" ht="15" customHeight="1" x14ac:dyDescent="0.2">
      <c r="A193" s="458"/>
      <c r="B193" s="344"/>
      <c r="C193" s="345"/>
      <c r="D193" s="344"/>
      <c r="E193" s="344"/>
      <c r="F193" s="58"/>
      <c r="G193" s="494"/>
      <c r="H193" s="1683" t="s">
        <v>7344</v>
      </c>
      <c r="I193" s="1684"/>
      <c r="J193" s="583"/>
      <c r="K193" s="340"/>
      <c r="L193" s="140"/>
    </row>
    <row r="194" spans="1:15" s="112" customFormat="1" ht="15" customHeight="1" thickBot="1" x14ac:dyDescent="0.25">
      <c r="A194" s="458"/>
      <c r="B194" s="340"/>
      <c r="C194" s="340"/>
      <c r="D194" s="340"/>
      <c r="E194" s="340"/>
      <c r="F194" s="554"/>
      <c r="G194" s="340"/>
      <c r="H194" s="1727" t="s">
        <v>118</v>
      </c>
      <c r="I194" s="1728"/>
      <c r="J194" s="614">
        <f>SUM(J177:J192)</f>
        <v>0</v>
      </c>
      <c r="K194" s="340" t="s">
        <v>5417</v>
      </c>
      <c r="L194" s="140"/>
    </row>
    <row r="195" spans="1:15" s="112" customFormat="1" ht="15" customHeight="1" x14ac:dyDescent="0.2">
      <c r="A195" s="458"/>
      <c r="B195" s="340"/>
      <c r="C195" s="340"/>
      <c r="D195" s="340"/>
      <c r="E195" s="340"/>
      <c r="F195" s="554"/>
      <c r="G195" s="340"/>
      <c r="H195" s="494"/>
      <c r="I195" s="494"/>
      <c r="J195" s="584"/>
      <c r="K195" s="340"/>
    </row>
    <row r="196" spans="1:15" s="112" customFormat="1" ht="15" customHeight="1" x14ac:dyDescent="0.2">
      <c r="A196" s="458"/>
      <c r="B196" s="560"/>
      <c r="C196" s="560"/>
      <c r="D196" s="560"/>
      <c r="E196" s="560"/>
      <c r="F196" s="530"/>
      <c r="G196" s="345"/>
      <c r="H196" s="561" t="s">
        <v>7339</v>
      </c>
      <c r="I196" s="345"/>
      <c r="J196" s="354">
        <f>J172+J194</f>
        <v>0</v>
      </c>
      <c r="K196" s="340" t="s">
        <v>5087</v>
      </c>
      <c r="L196" s="376" t="s">
        <v>117</v>
      </c>
      <c r="N196" s="113"/>
    </row>
    <row r="197" spans="1:15" ht="18.75" customHeight="1" x14ac:dyDescent="0.2">
      <c r="A197" s="468" t="s">
        <v>1548</v>
      </c>
      <c r="B197" s="458" t="s">
        <v>195</v>
      </c>
      <c r="C197" s="467"/>
      <c r="D197" s="467"/>
      <c r="E197" s="467"/>
      <c r="F197" s="517"/>
      <c r="G197" s="467"/>
      <c r="H197" s="542"/>
      <c r="I197" s="467"/>
      <c r="J197" s="575"/>
      <c r="K197" s="467"/>
    </row>
    <row r="198" spans="1:15" ht="11.25" customHeight="1" x14ac:dyDescent="0.2">
      <c r="A198" s="470"/>
      <c r="B198" s="467"/>
      <c r="C198" s="467"/>
      <c r="D198" s="467"/>
      <c r="E198" s="467"/>
      <c r="F198" s="517"/>
      <c r="G198" s="467"/>
      <c r="H198" s="542"/>
      <c r="I198" s="467"/>
      <c r="J198" s="575"/>
      <c r="K198" s="467"/>
    </row>
    <row r="199" spans="1:15" ht="18.75" customHeight="1" x14ac:dyDescent="0.2">
      <c r="A199" s="470"/>
      <c r="B199" s="1729" t="s">
        <v>181</v>
      </c>
      <c r="C199" s="1730"/>
      <c r="D199" s="1729" t="s">
        <v>139</v>
      </c>
      <c r="E199" s="1730"/>
      <c r="F199" s="545" t="s">
        <v>180</v>
      </c>
      <c r="G199" s="546"/>
      <c r="H199" s="547" t="s">
        <v>137</v>
      </c>
      <c r="I199" s="546"/>
      <c r="J199" s="581" t="s">
        <v>89</v>
      </c>
      <c r="K199" s="340"/>
      <c r="N199" s="113"/>
    </row>
    <row r="200" spans="1:15" ht="15" customHeight="1" x14ac:dyDescent="0.2">
      <c r="A200" s="470"/>
      <c r="B200" s="523"/>
      <c r="C200" s="479"/>
      <c r="D200" s="480"/>
      <c r="E200" s="342"/>
      <c r="F200" s="524"/>
      <c r="G200" s="482"/>
      <c r="H200" s="548"/>
      <c r="I200" s="482"/>
      <c r="J200" s="582" t="s">
        <v>1471</v>
      </c>
      <c r="K200" s="340"/>
      <c r="N200" s="113"/>
    </row>
    <row r="201" spans="1:15" s="112" customFormat="1" ht="15" customHeight="1" x14ac:dyDescent="0.2">
      <c r="A201" s="458"/>
      <c r="B201" s="549">
        <v>1</v>
      </c>
      <c r="C201" s="550" t="s">
        <v>128</v>
      </c>
      <c r="D201" s="1725"/>
      <c r="E201" s="1726"/>
      <c r="F201" s="595">
        <f>+基礎データ貼付用シート!E312</f>
        <v>0</v>
      </c>
      <c r="G201" s="596" t="s">
        <v>1470</v>
      </c>
      <c r="H201" s="1378">
        <v>0.186</v>
      </c>
      <c r="I201" s="596" t="s">
        <v>1473</v>
      </c>
      <c r="J201" s="610">
        <f>ROUND(F201*H201,0)</f>
        <v>0</v>
      </c>
      <c r="K201" s="340" t="s">
        <v>1549</v>
      </c>
      <c r="N201" s="113"/>
    </row>
    <row r="202" spans="1:15" s="112" customFormat="1" ht="15" customHeight="1" x14ac:dyDescent="0.2">
      <c r="A202" s="458"/>
      <c r="B202" s="549">
        <v>2</v>
      </c>
      <c r="C202" s="550" t="s">
        <v>127</v>
      </c>
      <c r="D202" s="1725"/>
      <c r="E202" s="1726"/>
      <c r="F202" s="595">
        <f>+基礎データ貼付用シート!E326</f>
        <v>0</v>
      </c>
      <c r="G202" s="596" t="s">
        <v>1470</v>
      </c>
      <c r="H202" s="1378">
        <v>0.216</v>
      </c>
      <c r="I202" s="596" t="s">
        <v>1473</v>
      </c>
      <c r="J202" s="610">
        <f>ROUND(F202*H202,0)</f>
        <v>0</v>
      </c>
      <c r="K202" s="340" t="s">
        <v>1550</v>
      </c>
      <c r="N202" s="113"/>
    </row>
    <row r="203" spans="1:15" s="112" customFormat="1" ht="15" customHeight="1" thickBot="1" x14ac:dyDescent="0.25">
      <c r="A203" s="458"/>
      <c r="B203" s="585">
        <v>3</v>
      </c>
      <c r="C203" s="553" t="s">
        <v>126</v>
      </c>
      <c r="D203" s="1725"/>
      <c r="E203" s="1726"/>
      <c r="F203" s="595">
        <f>+基礎データ貼付用シート!E340</f>
        <v>0</v>
      </c>
      <c r="G203" s="596" t="s">
        <v>1470</v>
      </c>
      <c r="H203" s="1378">
        <v>0.221</v>
      </c>
      <c r="I203" s="596" t="s">
        <v>1473</v>
      </c>
      <c r="J203" s="610">
        <f>ROUND(F203*H203,0)</f>
        <v>0</v>
      </c>
      <c r="K203" s="340" t="s">
        <v>1551</v>
      </c>
      <c r="N203" s="113"/>
      <c r="O203" s="113"/>
    </row>
    <row r="204" spans="1:15" s="112" customFormat="1" ht="15" customHeight="1" x14ac:dyDescent="0.2">
      <c r="A204" s="458"/>
      <c r="B204" s="344"/>
      <c r="C204" s="345"/>
      <c r="D204" s="344"/>
      <c r="E204" s="344"/>
      <c r="F204" s="58"/>
      <c r="G204" s="494"/>
      <c r="H204" s="1721" t="s">
        <v>1552</v>
      </c>
      <c r="I204" s="1722"/>
      <c r="J204" s="573"/>
      <c r="K204" s="340"/>
    </row>
    <row r="205" spans="1:15" s="112" customFormat="1" ht="15" customHeight="1" thickBot="1" x14ac:dyDescent="0.25">
      <c r="A205" s="458"/>
      <c r="B205" s="340"/>
      <c r="C205" s="340"/>
      <c r="D205" s="340"/>
      <c r="E205" s="340"/>
      <c r="F205" s="554"/>
      <c r="G205" s="340"/>
      <c r="H205" s="1727" t="s">
        <v>118</v>
      </c>
      <c r="I205" s="1728"/>
      <c r="J205" s="614">
        <f>SUM(J201:J203)</f>
        <v>0</v>
      </c>
      <c r="K205" s="340" t="s">
        <v>1553</v>
      </c>
      <c r="L205" s="376" t="s">
        <v>1470</v>
      </c>
    </row>
    <row r="206" spans="1:15" s="112" customFormat="1" ht="2.25" customHeight="1" x14ac:dyDescent="0.2">
      <c r="A206" s="458"/>
      <c r="B206" s="458"/>
      <c r="C206" s="458"/>
      <c r="D206" s="458"/>
      <c r="E206" s="458"/>
      <c r="F206" s="518"/>
      <c r="G206" s="458"/>
      <c r="H206" s="544"/>
      <c r="I206" s="458"/>
      <c r="J206" s="577"/>
      <c r="K206" s="458"/>
    </row>
    <row r="207" spans="1:15" s="112" customFormat="1" ht="3" customHeight="1" x14ac:dyDescent="0.2">
      <c r="A207" s="458"/>
      <c r="B207" s="458"/>
      <c r="C207" s="458"/>
      <c r="D207" s="458"/>
      <c r="E207" s="458"/>
      <c r="F207" s="518"/>
      <c r="G207" s="458"/>
      <c r="H207" s="544"/>
      <c r="I207" s="458"/>
      <c r="J207" s="577"/>
      <c r="K207" s="458"/>
    </row>
    <row r="208" spans="1:15" ht="18.75" customHeight="1" x14ac:dyDescent="0.2">
      <c r="A208" s="468" t="s">
        <v>1554</v>
      </c>
      <c r="B208" s="458" t="s">
        <v>194</v>
      </c>
      <c r="C208" s="467"/>
      <c r="D208" s="467"/>
      <c r="E208" s="467"/>
      <c r="F208" s="517"/>
      <c r="G208" s="467"/>
      <c r="H208" s="542"/>
      <c r="I208" s="467"/>
      <c r="J208" s="575"/>
      <c r="K208" s="467"/>
    </row>
    <row r="209" spans="1:15" ht="11.25" customHeight="1" x14ac:dyDescent="0.2">
      <c r="A209" s="470"/>
      <c r="B209" s="467"/>
      <c r="C209" s="467"/>
      <c r="D209" s="467"/>
      <c r="E209" s="467"/>
      <c r="F209" s="517"/>
      <c r="G209" s="467"/>
      <c r="H209" s="542"/>
      <c r="I209" s="467"/>
      <c r="J209" s="575"/>
      <c r="K209" s="467"/>
    </row>
    <row r="210" spans="1:15" ht="18.75" customHeight="1" x14ac:dyDescent="0.2">
      <c r="A210" s="470"/>
      <c r="B210" s="1729" t="s">
        <v>163</v>
      </c>
      <c r="C210" s="1730"/>
      <c r="D210" s="1729" t="s">
        <v>139</v>
      </c>
      <c r="E210" s="1730"/>
      <c r="F210" s="545" t="s">
        <v>138</v>
      </c>
      <c r="G210" s="546"/>
      <c r="H210" s="547" t="s">
        <v>137</v>
      </c>
      <c r="I210" s="546"/>
      <c r="J210" s="581" t="s">
        <v>89</v>
      </c>
      <c r="K210" s="340"/>
      <c r="N210" s="113"/>
    </row>
    <row r="211" spans="1:15" ht="15" customHeight="1" x14ac:dyDescent="0.2">
      <c r="A211" s="470"/>
      <c r="B211" s="523"/>
      <c r="C211" s="479"/>
      <c r="D211" s="480"/>
      <c r="E211" s="342"/>
      <c r="F211" s="524"/>
      <c r="G211" s="482"/>
      <c r="H211" s="548"/>
      <c r="I211" s="482"/>
      <c r="J211" s="582" t="s">
        <v>1471</v>
      </c>
      <c r="K211" s="340"/>
      <c r="N211" s="113"/>
    </row>
    <row r="212" spans="1:15" s="112" customFormat="1" ht="15" customHeight="1" x14ac:dyDescent="0.2">
      <c r="A212" s="458"/>
      <c r="B212" s="549">
        <v>1</v>
      </c>
      <c r="C212" s="550" t="s">
        <v>128</v>
      </c>
      <c r="D212" s="1725"/>
      <c r="E212" s="1726"/>
      <c r="F212" s="595">
        <f>+基礎データ貼付用シート!E313</f>
        <v>0</v>
      </c>
      <c r="G212" s="596" t="s">
        <v>1470</v>
      </c>
      <c r="H212" s="1378">
        <v>0.34</v>
      </c>
      <c r="I212" s="596" t="s">
        <v>1473</v>
      </c>
      <c r="J212" s="610">
        <f t="shared" ref="J212:J246" si="9">ROUND(F212*H212,0)</f>
        <v>0</v>
      </c>
      <c r="K212" s="340" t="s">
        <v>1549</v>
      </c>
      <c r="N212" s="113"/>
    </row>
    <row r="213" spans="1:15" s="112" customFormat="1" ht="15" customHeight="1" x14ac:dyDescent="0.2">
      <c r="A213" s="458"/>
      <c r="B213" s="549">
        <v>2</v>
      </c>
      <c r="C213" s="550" t="s">
        <v>127</v>
      </c>
      <c r="D213" s="1725"/>
      <c r="E213" s="1726"/>
      <c r="F213" s="595">
        <f>+基礎データ貼付用シート!E327</f>
        <v>0</v>
      </c>
      <c r="G213" s="596" t="s">
        <v>1470</v>
      </c>
      <c r="H213" s="1378">
        <v>0.39800000000000002</v>
      </c>
      <c r="I213" s="596" t="s">
        <v>1473</v>
      </c>
      <c r="J213" s="610">
        <f t="shared" si="9"/>
        <v>0</v>
      </c>
      <c r="K213" s="340" t="s">
        <v>1550</v>
      </c>
      <c r="N213" s="113"/>
    </row>
    <row r="214" spans="1:15" s="112" customFormat="1" ht="15" customHeight="1" x14ac:dyDescent="0.2">
      <c r="A214" s="458"/>
      <c r="B214" s="549">
        <v>3</v>
      </c>
      <c r="C214" s="550" t="s">
        <v>126</v>
      </c>
      <c r="D214" s="1725"/>
      <c r="E214" s="1726"/>
      <c r="F214" s="595">
        <f>+基礎データ貼付用シート!E341</f>
        <v>0</v>
      </c>
      <c r="G214" s="596" t="s">
        <v>1470</v>
      </c>
      <c r="H214" s="1378">
        <v>0.40500000000000003</v>
      </c>
      <c r="I214" s="596" t="s">
        <v>1473</v>
      </c>
      <c r="J214" s="610">
        <f t="shared" si="9"/>
        <v>0</v>
      </c>
      <c r="K214" s="340" t="s">
        <v>1551</v>
      </c>
      <c r="N214" s="113"/>
      <c r="O214" s="113"/>
    </row>
    <row r="215" spans="1:15" s="112" customFormat="1" ht="15" customHeight="1" x14ac:dyDescent="0.2">
      <c r="A215" s="458"/>
      <c r="B215" s="549">
        <v>4</v>
      </c>
      <c r="C215" s="550" t="s">
        <v>125</v>
      </c>
      <c r="D215" s="1725"/>
      <c r="E215" s="1726"/>
      <c r="F215" s="595">
        <f>+基礎データ貼付用シート!E354</f>
        <v>0</v>
      </c>
      <c r="G215" s="596" t="s">
        <v>1470</v>
      </c>
      <c r="H215" s="1378">
        <v>0.47899999999999998</v>
      </c>
      <c r="I215" s="596" t="s">
        <v>1473</v>
      </c>
      <c r="J215" s="610">
        <f t="shared" si="9"/>
        <v>0</v>
      </c>
      <c r="K215" s="340" t="s">
        <v>1555</v>
      </c>
      <c r="N215" s="113"/>
      <c r="O215" s="113"/>
    </row>
    <row r="216" spans="1:15" s="112" customFormat="1" ht="15" customHeight="1" x14ac:dyDescent="0.2">
      <c r="A216" s="458"/>
      <c r="B216" s="549">
        <v>5</v>
      </c>
      <c r="C216" s="550" t="s">
        <v>124</v>
      </c>
      <c r="D216" s="1725"/>
      <c r="E216" s="1726"/>
      <c r="F216" s="595">
        <f>+基礎データ貼付用シート!E368</f>
        <v>0</v>
      </c>
      <c r="G216" s="596" t="s">
        <v>1470</v>
      </c>
      <c r="H216" s="1378">
        <v>0.42699999999999999</v>
      </c>
      <c r="I216" s="596" t="s">
        <v>1473</v>
      </c>
      <c r="J216" s="610">
        <f t="shared" si="9"/>
        <v>0</v>
      </c>
      <c r="K216" s="340" t="s">
        <v>1556</v>
      </c>
      <c r="N216" s="113"/>
      <c r="O216" s="113"/>
    </row>
    <row r="217" spans="1:15" s="112" customFormat="1" ht="15" customHeight="1" x14ac:dyDescent="0.2">
      <c r="A217" s="458"/>
      <c r="B217" s="549">
        <v>6</v>
      </c>
      <c r="C217" s="550" t="s">
        <v>123</v>
      </c>
      <c r="D217" s="552" t="s">
        <v>1472</v>
      </c>
      <c r="E217" s="553" t="s">
        <v>143</v>
      </c>
      <c r="F217" s="535" t="b">
        <f>IF(総括表!$B$4=総括表!$Q$4,基礎データ貼付用シート!E384)</f>
        <v>0</v>
      </c>
      <c r="G217" s="596" t="s">
        <v>1470</v>
      </c>
      <c r="H217" s="1378">
        <v>0.54700000000000004</v>
      </c>
      <c r="I217" s="596" t="s">
        <v>1473</v>
      </c>
      <c r="J217" s="610">
        <f t="shared" si="9"/>
        <v>0</v>
      </c>
      <c r="K217" s="340" t="s">
        <v>1557</v>
      </c>
      <c r="N217" s="113"/>
      <c r="O217" s="113"/>
    </row>
    <row r="218" spans="1:15" s="112" customFormat="1" ht="15" customHeight="1" x14ac:dyDescent="0.2">
      <c r="A218" s="458"/>
      <c r="B218" s="341"/>
      <c r="C218" s="493"/>
      <c r="D218" s="552" t="s">
        <v>1475</v>
      </c>
      <c r="E218" s="553" t="s">
        <v>142</v>
      </c>
      <c r="F218" s="535" t="b">
        <f>IF(総括表!$B$4=総括表!$Q$5,基礎データ貼付用シート!E384)</f>
        <v>0</v>
      </c>
      <c r="G218" s="596" t="s">
        <v>1470</v>
      </c>
      <c r="H218" s="1379">
        <v>0.42</v>
      </c>
      <c r="I218" s="601" t="s">
        <v>1473</v>
      </c>
      <c r="J218" s="611">
        <f t="shared" si="9"/>
        <v>0</v>
      </c>
      <c r="K218" s="340" t="s">
        <v>1558</v>
      </c>
    </row>
    <row r="219" spans="1:15" s="112" customFormat="1" ht="15" customHeight="1" x14ac:dyDescent="0.2">
      <c r="A219" s="458"/>
      <c r="B219" s="549">
        <v>7</v>
      </c>
      <c r="C219" s="550" t="s">
        <v>122</v>
      </c>
      <c r="D219" s="552" t="s">
        <v>1472</v>
      </c>
      <c r="E219" s="553" t="s">
        <v>143</v>
      </c>
      <c r="F219" s="535" t="b">
        <f>IF(総括表!$B$4=総括表!$Q$4,基礎データ貼付用シート!E401)</f>
        <v>0</v>
      </c>
      <c r="G219" s="596" t="s">
        <v>1470</v>
      </c>
      <c r="H219" s="1378">
        <v>0.57999999999999996</v>
      </c>
      <c r="I219" s="596" t="s">
        <v>1473</v>
      </c>
      <c r="J219" s="610">
        <f t="shared" si="9"/>
        <v>0</v>
      </c>
      <c r="K219" s="340" t="s">
        <v>1474</v>
      </c>
      <c r="N219" s="113"/>
      <c r="O219" s="113"/>
    </row>
    <row r="220" spans="1:15" s="112" customFormat="1" ht="15" customHeight="1" x14ac:dyDescent="0.2">
      <c r="A220" s="458"/>
      <c r="B220" s="341"/>
      <c r="C220" s="493"/>
      <c r="D220" s="552" t="s">
        <v>1475</v>
      </c>
      <c r="E220" s="553" t="s">
        <v>142</v>
      </c>
      <c r="F220" s="535" t="b">
        <f>IF(総括表!$B$4=総括表!$Q$5,基礎データ貼付用シート!E401)</f>
        <v>0</v>
      </c>
      <c r="G220" s="596" t="s">
        <v>1470</v>
      </c>
      <c r="H220" s="1379">
        <v>0.42799999999999999</v>
      </c>
      <c r="I220" s="601" t="s">
        <v>1473</v>
      </c>
      <c r="J220" s="611">
        <f t="shared" si="9"/>
        <v>0</v>
      </c>
      <c r="K220" s="340" t="s">
        <v>1476</v>
      </c>
    </row>
    <row r="221" spans="1:15" s="112" customFormat="1" ht="15" customHeight="1" x14ac:dyDescent="0.2">
      <c r="A221" s="458"/>
      <c r="B221" s="549">
        <v>8</v>
      </c>
      <c r="C221" s="550" t="s">
        <v>121</v>
      </c>
      <c r="D221" s="552" t="s">
        <v>1472</v>
      </c>
      <c r="E221" s="553" t="s">
        <v>143</v>
      </c>
      <c r="F221" s="535" t="b">
        <f>IF(総括表!$B$4=総括表!$Q$4,基礎データ貼付用シート!E418)</f>
        <v>0</v>
      </c>
      <c r="G221" s="596" t="s">
        <v>1470</v>
      </c>
      <c r="H221" s="1378">
        <v>0.61599999999999999</v>
      </c>
      <c r="I221" s="596" t="s">
        <v>1473</v>
      </c>
      <c r="J221" s="610">
        <f t="shared" si="9"/>
        <v>0</v>
      </c>
      <c r="K221" s="340" t="s">
        <v>1477</v>
      </c>
      <c r="N221" s="113"/>
      <c r="O221" s="113"/>
    </row>
    <row r="222" spans="1:15" s="112" customFormat="1" ht="15" customHeight="1" x14ac:dyDescent="0.2">
      <c r="A222" s="458"/>
      <c r="B222" s="341"/>
      <c r="C222" s="493"/>
      <c r="D222" s="552" t="s">
        <v>1475</v>
      </c>
      <c r="E222" s="553" t="s">
        <v>142</v>
      </c>
      <c r="F222" s="535" t="b">
        <f>IF(総括表!$B$4=総括表!$Q$5,基礎データ貼付用シート!E418)</f>
        <v>0</v>
      </c>
      <c r="G222" s="596" t="s">
        <v>1470</v>
      </c>
      <c r="H222" s="1379">
        <v>0.435</v>
      </c>
      <c r="I222" s="601" t="s">
        <v>1473</v>
      </c>
      <c r="J222" s="611">
        <f t="shared" si="9"/>
        <v>0</v>
      </c>
      <c r="K222" s="340" t="s">
        <v>1478</v>
      </c>
    </row>
    <row r="223" spans="1:15" s="112" customFormat="1" ht="15" customHeight="1" x14ac:dyDescent="0.2">
      <c r="A223" s="458"/>
      <c r="B223" s="549">
        <v>9</v>
      </c>
      <c r="C223" s="550" t="s">
        <v>120</v>
      </c>
      <c r="D223" s="552" t="s">
        <v>1472</v>
      </c>
      <c r="E223" s="553" t="s">
        <v>143</v>
      </c>
      <c r="F223" s="535" t="b">
        <f>IF(総括表!$B$4=総括表!$Q$4,基礎データ貼付用シート!E435)</f>
        <v>0</v>
      </c>
      <c r="G223" s="596" t="s">
        <v>1470</v>
      </c>
      <c r="H223" s="1378">
        <v>0.63700000000000001</v>
      </c>
      <c r="I223" s="596" t="s">
        <v>1473</v>
      </c>
      <c r="J223" s="610">
        <f t="shared" si="9"/>
        <v>0</v>
      </c>
      <c r="K223" s="340" t="s">
        <v>1479</v>
      </c>
    </row>
    <row r="224" spans="1:15" s="112" customFormat="1" ht="15" customHeight="1" x14ac:dyDescent="0.2">
      <c r="A224" s="458"/>
      <c r="B224" s="341"/>
      <c r="C224" s="493"/>
      <c r="D224" s="552" t="s">
        <v>1475</v>
      </c>
      <c r="E224" s="553" t="s">
        <v>142</v>
      </c>
      <c r="F224" s="535" t="b">
        <f>IF(総括表!$B$4=総括表!$Q$5,基礎データ貼付用シート!E435)</f>
        <v>0</v>
      </c>
      <c r="G224" s="596" t="s">
        <v>1470</v>
      </c>
      <c r="H224" s="1379">
        <v>0.57399999999999995</v>
      </c>
      <c r="I224" s="601" t="s">
        <v>1473</v>
      </c>
      <c r="J224" s="611">
        <f t="shared" si="9"/>
        <v>0</v>
      </c>
      <c r="K224" s="340" t="s">
        <v>1480</v>
      </c>
    </row>
    <row r="225" spans="1:11" s="112" customFormat="1" ht="15" customHeight="1" x14ac:dyDescent="0.2">
      <c r="A225" s="458"/>
      <c r="B225" s="555">
        <v>10</v>
      </c>
      <c r="C225" s="550" t="s">
        <v>475</v>
      </c>
      <c r="D225" s="552" t="s">
        <v>1472</v>
      </c>
      <c r="E225" s="553" t="s">
        <v>143</v>
      </c>
      <c r="F225" s="535" t="b">
        <f>IF(総括表!$B$4=総括表!$Q$4,基礎データ貼付用シート!E452)</f>
        <v>0</v>
      </c>
      <c r="G225" s="596" t="s">
        <v>1470</v>
      </c>
      <c r="H225" s="1378">
        <v>0.68899999999999995</v>
      </c>
      <c r="I225" s="596" t="s">
        <v>1473</v>
      </c>
      <c r="J225" s="610">
        <f t="shared" si="9"/>
        <v>0</v>
      </c>
      <c r="K225" s="340" t="s">
        <v>1481</v>
      </c>
    </row>
    <row r="226" spans="1:11" s="112" customFormat="1" ht="15" customHeight="1" x14ac:dyDescent="0.2">
      <c r="A226" s="458"/>
      <c r="B226" s="556"/>
      <c r="C226" s="493"/>
      <c r="D226" s="552" t="s">
        <v>1475</v>
      </c>
      <c r="E226" s="553" t="s">
        <v>142</v>
      </c>
      <c r="F226" s="535" t="b">
        <f>IF(総括表!$B$4=総括表!$Q$5,基礎データ貼付用シート!E452)</f>
        <v>0</v>
      </c>
      <c r="G226" s="596" t="s">
        <v>1470</v>
      </c>
      <c r="H226" s="1379">
        <v>0.63600000000000001</v>
      </c>
      <c r="I226" s="601" t="s">
        <v>1473</v>
      </c>
      <c r="J226" s="611">
        <f t="shared" si="9"/>
        <v>0</v>
      </c>
      <c r="K226" s="340" t="s">
        <v>1482</v>
      </c>
    </row>
    <row r="227" spans="1:11" s="112" customFormat="1" ht="15" customHeight="1" x14ac:dyDescent="0.2">
      <c r="A227" s="458"/>
      <c r="B227" s="555">
        <v>11</v>
      </c>
      <c r="C227" s="550" t="s">
        <v>512</v>
      </c>
      <c r="D227" s="552" t="s">
        <v>1472</v>
      </c>
      <c r="E227" s="553" t="s">
        <v>143</v>
      </c>
      <c r="F227" s="535" t="b">
        <f>IF(総括表!$B$4=総括表!$Q$4,基礎データ貼付用シート!E469)</f>
        <v>0</v>
      </c>
      <c r="G227" s="596" t="s">
        <v>1470</v>
      </c>
      <c r="H227" s="1378">
        <v>0.72299999999999998</v>
      </c>
      <c r="I227" s="596" t="s">
        <v>1473</v>
      </c>
      <c r="J227" s="610">
        <f t="shared" si="9"/>
        <v>0</v>
      </c>
      <c r="K227" s="340" t="s">
        <v>1483</v>
      </c>
    </row>
    <row r="228" spans="1:11" s="112" customFormat="1" ht="15" customHeight="1" x14ac:dyDescent="0.2">
      <c r="A228" s="458"/>
      <c r="B228" s="341"/>
      <c r="C228" s="493"/>
      <c r="D228" s="552" t="s">
        <v>1475</v>
      </c>
      <c r="E228" s="553" t="s">
        <v>142</v>
      </c>
      <c r="F228" s="535" t="b">
        <f>IF(総括表!$B$4=総括表!$Q$5,基礎データ貼付用シート!E469)</f>
        <v>0</v>
      </c>
      <c r="G228" s="596" t="s">
        <v>1470</v>
      </c>
      <c r="H228" s="1379">
        <v>0.67700000000000005</v>
      </c>
      <c r="I228" s="601" t="s">
        <v>1473</v>
      </c>
      <c r="J228" s="611">
        <f t="shared" si="9"/>
        <v>0</v>
      </c>
      <c r="K228" s="340" t="s">
        <v>1484</v>
      </c>
    </row>
    <row r="229" spans="1:11" s="112" customFormat="1" ht="15" customHeight="1" x14ac:dyDescent="0.2">
      <c r="A229" s="458"/>
      <c r="B229" s="555">
        <v>12</v>
      </c>
      <c r="C229" s="550" t="s">
        <v>619</v>
      </c>
      <c r="D229" s="552" t="s">
        <v>1472</v>
      </c>
      <c r="E229" s="553" t="s">
        <v>143</v>
      </c>
      <c r="F229" s="535" t="b">
        <f>IF(総括表!$B$4=総括表!$Q$4,基礎データ貼付用シート!E486)</f>
        <v>0</v>
      </c>
      <c r="G229" s="596" t="s">
        <v>1470</v>
      </c>
      <c r="H229" s="1378">
        <v>0.75700000000000001</v>
      </c>
      <c r="I229" s="596" t="s">
        <v>1473</v>
      </c>
      <c r="J229" s="610">
        <f t="shared" si="9"/>
        <v>0</v>
      </c>
      <c r="K229" s="340" t="s">
        <v>1485</v>
      </c>
    </row>
    <row r="230" spans="1:11" s="112" customFormat="1" ht="15" customHeight="1" x14ac:dyDescent="0.2">
      <c r="A230" s="458"/>
      <c r="B230" s="341"/>
      <c r="C230" s="493"/>
      <c r="D230" s="552" t="s">
        <v>1475</v>
      </c>
      <c r="E230" s="553" t="s">
        <v>142</v>
      </c>
      <c r="F230" s="535" t="b">
        <f>IF(総括表!$B$4=総括表!$Q$5,基礎データ貼付用シート!E486)</f>
        <v>0</v>
      </c>
      <c r="G230" s="596" t="s">
        <v>1470</v>
      </c>
      <c r="H230" s="1379">
        <v>0.71699999999999997</v>
      </c>
      <c r="I230" s="601" t="s">
        <v>1473</v>
      </c>
      <c r="J230" s="611">
        <f t="shared" si="9"/>
        <v>0</v>
      </c>
      <c r="K230" s="340" t="s">
        <v>1486</v>
      </c>
    </row>
    <row r="231" spans="1:11" s="112" customFormat="1" ht="15" customHeight="1" x14ac:dyDescent="0.2">
      <c r="A231" s="458"/>
      <c r="B231" s="555">
        <v>13</v>
      </c>
      <c r="C231" s="550" t="s">
        <v>710</v>
      </c>
      <c r="D231" s="552" t="s">
        <v>1472</v>
      </c>
      <c r="E231" s="553" t="s">
        <v>143</v>
      </c>
      <c r="F231" s="535" t="b">
        <f>IF(総括表!$B$4=総括表!$Q$4,基礎データ貼付用シート!E503)</f>
        <v>0</v>
      </c>
      <c r="G231" s="596" t="s">
        <v>1470</v>
      </c>
      <c r="H231" s="1378">
        <v>0.78900000000000003</v>
      </c>
      <c r="I231" s="596" t="s">
        <v>1473</v>
      </c>
      <c r="J231" s="610">
        <f t="shared" si="9"/>
        <v>0</v>
      </c>
      <c r="K231" s="340" t="s">
        <v>1487</v>
      </c>
    </row>
    <row r="232" spans="1:11" s="112" customFormat="1" ht="15" customHeight="1" x14ac:dyDescent="0.2">
      <c r="A232" s="458"/>
      <c r="B232" s="341"/>
      <c r="C232" s="493"/>
      <c r="D232" s="552" t="s">
        <v>1475</v>
      </c>
      <c r="E232" s="553" t="s">
        <v>142</v>
      </c>
      <c r="F232" s="535" t="b">
        <f>IF(総括表!$B$4=総括表!$Q$5,基礎データ貼付用シート!E503)</f>
        <v>0</v>
      </c>
      <c r="G232" s="596" t="s">
        <v>1470</v>
      </c>
      <c r="H232" s="1379">
        <v>0.75</v>
      </c>
      <c r="I232" s="601" t="s">
        <v>1473</v>
      </c>
      <c r="J232" s="611">
        <f t="shared" si="9"/>
        <v>0</v>
      </c>
      <c r="K232" s="340" t="s">
        <v>1488</v>
      </c>
    </row>
    <row r="233" spans="1:11" s="112" customFormat="1" ht="15" customHeight="1" x14ac:dyDescent="0.2">
      <c r="A233" s="458"/>
      <c r="B233" s="555">
        <v>14</v>
      </c>
      <c r="C233" s="550" t="s">
        <v>741</v>
      </c>
      <c r="D233" s="552" t="s">
        <v>1472</v>
      </c>
      <c r="E233" s="553" t="s">
        <v>143</v>
      </c>
      <c r="F233" s="535" t="b">
        <f>IF(総括表!$B$4=総括表!$Q$4,基礎データ貼付用シート!E520)</f>
        <v>0</v>
      </c>
      <c r="G233" s="596" t="s">
        <v>1470</v>
      </c>
      <c r="H233" s="1378">
        <v>0.82699999999999996</v>
      </c>
      <c r="I233" s="596" t="s">
        <v>1473</v>
      </c>
      <c r="J233" s="610">
        <f t="shared" si="9"/>
        <v>0</v>
      </c>
      <c r="K233" s="340" t="s">
        <v>1489</v>
      </c>
    </row>
    <row r="234" spans="1:11" s="112" customFormat="1" ht="15" customHeight="1" x14ac:dyDescent="0.2">
      <c r="A234" s="458"/>
      <c r="B234" s="341"/>
      <c r="C234" s="493"/>
      <c r="D234" s="337" t="s">
        <v>1475</v>
      </c>
      <c r="E234" s="338" t="s">
        <v>142</v>
      </c>
      <c r="F234" s="512" t="b">
        <f>IF(総括表!$B$4=総括表!$Q$5,基礎データ貼付用シート!E520)</f>
        <v>0</v>
      </c>
      <c r="G234" s="353" t="s">
        <v>1470</v>
      </c>
      <c r="H234" s="1378">
        <v>0.79400000000000004</v>
      </c>
      <c r="I234" s="353" t="s">
        <v>1473</v>
      </c>
      <c r="J234" s="612">
        <f t="shared" si="9"/>
        <v>0</v>
      </c>
      <c r="K234" s="340" t="s">
        <v>1490</v>
      </c>
    </row>
    <row r="235" spans="1:11" s="112" customFormat="1" ht="15" customHeight="1" x14ac:dyDescent="0.2">
      <c r="A235" s="458"/>
      <c r="B235" s="555">
        <v>15</v>
      </c>
      <c r="C235" s="550" t="s">
        <v>808</v>
      </c>
      <c r="D235" s="552" t="s">
        <v>1472</v>
      </c>
      <c r="E235" s="553" t="s">
        <v>143</v>
      </c>
      <c r="F235" s="535" t="b">
        <f>IF(総括表!$B$4=総括表!$Q$4,基礎データ貼付用シート!E537)</f>
        <v>0</v>
      </c>
      <c r="G235" s="596" t="s">
        <v>1470</v>
      </c>
      <c r="H235" s="1378">
        <v>0.86099999999999999</v>
      </c>
      <c r="I235" s="596" t="s">
        <v>1473</v>
      </c>
      <c r="J235" s="610">
        <f t="shared" si="9"/>
        <v>0</v>
      </c>
      <c r="K235" s="340" t="s">
        <v>1491</v>
      </c>
    </row>
    <row r="236" spans="1:11" s="112" customFormat="1" ht="15" customHeight="1" x14ac:dyDescent="0.2">
      <c r="A236" s="458"/>
      <c r="B236" s="341"/>
      <c r="C236" s="493"/>
      <c r="D236" s="552" t="s">
        <v>1475</v>
      </c>
      <c r="E236" s="553" t="s">
        <v>142</v>
      </c>
      <c r="F236" s="535" t="b">
        <f>IF(総括表!$B$4=総括表!$Q$5,基礎データ貼付用シート!E537)</f>
        <v>0</v>
      </c>
      <c r="G236" s="596" t="s">
        <v>1470</v>
      </c>
      <c r="H236" s="1379">
        <v>0.83199999999999996</v>
      </c>
      <c r="I236" s="601" t="s">
        <v>1473</v>
      </c>
      <c r="J236" s="611">
        <f t="shared" si="9"/>
        <v>0</v>
      </c>
      <c r="K236" s="340" t="s">
        <v>1492</v>
      </c>
    </row>
    <row r="237" spans="1:11" s="112" customFormat="1" ht="15" customHeight="1" x14ac:dyDescent="0.2">
      <c r="A237" s="458"/>
      <c r="B237" s="555">
        <v>16</v>
      </c>
      <c r="C237" s="550" t="s">
        <v>884</v>
      </c>
      <c r="D237" s="552" t="s">
        <v>1472</v>
      </c>
      <c r="E237" s="553" t="s">
        <v>143</v>
      </c>
      <c r="F237" s="535" t="b">
        <f>IF(総括表!$B$4=総括表!$Q$4,基礎データ貼付用シート!E554)</f>
        <v>0</v>
      </c>
      <c r="G237" s="596" t="s">
        <v>1470</v>
      </c>
      <c r="H237" s="1378">
        <v>0.89500000000000002</v>
      </c>
      <c r="I237" s="596" t="s">
        <v>1473</v>
      </c>
      <c r="J237" s="610">
        <f t="shared" si="9"/>
        <v>0</v>
      </c>
      <c r="K237" s="340" t="s">
        <v>1493</v>
      </c>
    </row>
    <row r="238" spans="1:11" s="112" customFormat="1" ht="15" customHeight="1" x14ac:dyDescent="0.2">
      <c r="A238" s="458"/>
      <c r="B238" s="341"/>
      <c r="C238" s="493"/>
      <c r="D238" s="552" t="s">
        <v>1475</v>
      </c>
      <c r="E238" s="553" t="s">
        <v>142</v>
      </c>
      <c r="F238" s="535" t="b">
        <f>IF(総括表!$B$4=総括表!$Q$5,基礎データ貼付用シート!E554)</f>
        <v>0</v>
      </c>
      <c r="G238" s="596" t="s">
        <v>1470</v>
      </c>
      <c r="H238" s="1379">
        <v>0.872</v>
      </c>
      <c r="I238" s="601" t="s">
        <v>1473</v>
      </c>
      <c r="J238" s="611">
        <f t="shared" si="9"/>
        <v>0</v>
      </c>
      <c r="K238" s="340" t="s">
        <v>1494</v>
      </c>
    </row>
    <row r="239" spans="1:11" s="112" customFormat="1" ht="15" customHeight="1" x14ac:dyDescent="0.2">
      <c r="A239" s="458"/>
      <c r="B239" s="555">
        <v>17</v>
      </c>
      <c r="C239" s="550" t="s">
        <v>915</v>
      </c>
      <c r="D239" s="552" t="s">
        <v>1472</v>
      </c>
      <c r="E239" s="553" t="s">
        <v>143</v>
      </c>
      <c r="F239" s="535" t="b">
        <f>IF(総括表!$B$4=総括表!$Q$4,基礎データ貼付用シート!E584)</f>
        <v>0</v>
      </c>
      <c r="G239" s="596" t="s">
        <v>1470</v>
      </c>
      <c r="H239" s="1378">
        <v>0.93300000000000005</v>
      </c>
      <c r="I239" s="596" t="s">
        <v>1473</v>
      </c>
      <c r="J239" s="610">
        <f t="shared" si="9"/>
        <v>0</v>
      </c>
      <c r="K239" s="340" t="s">
        <v>1495</v>
      </c>
    </row>
    <row r="240" spans="1:11" s="112" customFormat="1" ht="15" customHeight="1" x14ac:dyDescent="0.2">
      <c r="A240" s="458"/>
      <c r="B240" s="341"/>
      <c r="C240" s="493"/>
      <c r="D240" s="552" t="s">
        <v>1475</v>
      </c>
      <c r="E240" s="553" t="s">
        <v>142</v>
      </c>
      <c r="F240" s="535" t="b">
        <f>IF(総括表!$B$4=総括表!$Q$5,基礎データ貼付用シート!E584)</f>
        <v>0</v>
      </c>
      <c r="G240" s="596" t="s">
        <v>1470</v>
      </c>
      <c r="H240" s="1379">
        <v>0.91400000000000003</v>
      </c>
      <c r="I240" s="601" t="s">
        <v>1473</v>
      </c>
      <c r="J240" s="611">
        <f t="shared" si="9"/>
        <v>0</v>
      </c>
      <c r="K240" s="340" t="s">
        <v>1496</v>
      </c>
    </row>
    <row r="241" spans="1:13" s="112" customFormat="1" ht="15" customHeight="1" x14ac:dyDescent="0.2">
      <c r="A241" s="458"/>
      <c r="B241" s="555">
        <v>18</v>
      </c>
      <c r="C241" s="550" t="s">
        <v>1067</v>
      </c>
      <c r="D241" s="552" t="s">
        <v>1472</v>
      </c>
      <c r="E241" s="553" t="s">
        <v>143</v>
      </c>
      <c r="F241" s="535" t="b">
        <f>IF(総括表!$B$4=総括表!$Q$4,基礎データ貼付用シート!E614)</f>
        <v>0</v>
      </c>
      <c r="G241" s="596" t="s">
        <v>1470</v>
      </c>
      <c r="H241" s="1378">
        <v>0.96799999999999997</v>
      </c>
      <c r="I241" s="596" t="s">
        <v>1473</v>
      </c>
      <c r="J241" s="610">
        <f t="shared" si="9"/>
        <v>0</v>
      </c>
      <c r="K241" s="340" t="s">
        <v>1497</v>
      </c>
    </row>
    <row r="242" spans="1:13" s="112" customFormat="1" ht="15" customHeight="1" x14ac:dyDescent="0.2">
      <c r="A242" s="458"/>
      <c r="B242" s="341"/>
      <c r="C242" s="493"/>
      <c r="D242" s="552" t="s">
        <v>1475</v>
      </c>
      <c r="E242" s="553" t="s">
        <v>142</v>
      </c>
      <c r="F242" s="535" t="b">
        <f>IF(総括表!$B$4=総括表!$Q$5,基礎データ貼付用シート!E614)</f>
        <v>0</v>
      </c>
      <c r="G242" s="596" t="s">
        <v>1470</v>
      </c>
      <c r="H242" s="1379">
        <v>0.95399999999999996</v>
      </c>
      <c r="I242" s="601" t="s">
        <v>1473</v>
      </c>
      <c r="J242" s="611">
        <f t="shared" si="9"/>
        <v>0</v>
      </c>
      <c r="K242" s="340" t="s">
        <v>1498</v>
      </c>
    </row>
    <row r="243" spans="1:13" s="112" customFormat="1" ht="15" customHeight="1" x14ac:dyDescent="0.2">
      <c r="A243" s="458"/>
      <c r="B243" s="557">
        <v>19</v>
      </c>
      <c r="C243" s="336" t="s">
        <v>1259</v>
      </c>
      <c r="D243" s="337" t="s">
        <v>533</v>
      </c>
      <c r="E243" s="338" t="s">
        <v>143</v>
      </c>
      <c r="F243" s="535" t="b">
        <f>IF(総括表!$B$4=総括表!$Q$4,基礎データ貼付用シート!E644)</f>
        <v>0</v>
      </c>
      <c r="G243" s="353" t="s">
        <v>117</v>
      </c>
      <c r="H243" s="1378">
        <v>0.98399999999999999</v>
      </c>
      <c r="I243" s="353" t="s">
        <v>119</v>
      </c>
      <c r="J243" s="612">
        <f t="shared" si="9"/>
        <v>0</v>
      </c>
      <c r="K243" s="340" t="s">
        <v>573</v>
      </c>
      <c r="L243" s="133"/>
    </row>
    <row r="244" spans="1:13" s="112" customFormat="1" ht="15" customHeight="1" x14ac:dyDescent="0.2">
      <c r="A244" s="458"/>
      <c r="B244" s="341"/>
      <c r="C244" s="493"/>
      <c r="D244" s="337" t="s">
        <v>529</v>
      </c>
      <c r="E244" s="338" t="s">
        <v>142</v>
      </c>
      <c r="F244" s="535" t="b">
        <f>IF(総括表!$B$4=総括表!$Q$5,基礎データ貼付用シート!E644)</f>
        <v>0</v>
      </c>
      <c r="G244" s="353" t="s">
        <v>117</v>
      </c>
      <c r="H244" s="1379">
        <v>0.97799999999999998</v>
      </c>
      <c r="I244" s="355" t="s">
        <v>119</v>
      </c>
      <c r="J244" s="613">
        <f t="shared" si="9"/>
        <v>0</v>
      </c>
      <c r="K244" s="340" t="s">
        <v>588</v>
      </c>
      <c r="L244" s="133"/>
    </row>
    <row r="245" spans="1:13" s="112" customFormat="1" ht="15" customHeight="1" x14ac:dyDescent="0.2">
      <c r="A245" s="458"/>
      <c r="B245" s="557">
        <v>20</v>
      </c>
      <c r="C245" s="336" t="s">
        <v>5216</v>
      </c>
      <c r="D245" s="337" t="s">
        <v>533</v>
      </c>
      <c r="E245" s="338" t="s">
        <v>143</v>
      </c>
      <c r="F245" s="535" t="b">
        <f>IF(総括表!$B$4=総括表!$Q$4,基礎データ貼付用シート!E674)</f>
        <v>0</v>
      </c>
      <c r="G245" s="353" t="s">
        <v>117</v>
      </c>
      <c r="H245" s="1378">
        <v>1</v>
      </c>
      <c r="I245" s="353" t="s">
        <v>119</v>
      </c>
      <c r="J245" s="612">
        <f t="shared" si="9"/>
        <v>0</v>
      </c>
      <c r="K245" s="340" t="s">
        <v>587</v>
      </c>
      <c r="L245" s="215"/>
      <c r="M245" s="140"/>
    </row>
    <row r="246" spans="1:13" s="112" customFormat="1" ht="15" customHeight="1" x14ac:dyDescent="0.2">
      <c r="A246" s="458"/>
      <c r="B246" s="341"/>
      <c r="C246" s="493"/>
      <c r="D246" s="337" t="s">
        <v>529</v>
      </c>
      <c r="E246" s="338" t="s">
        <v>142</v>
      </c>
      <c r="F246" s="535" t="b">
        <f>IF(総括表!$B$4=総括表!$Q$5,基礎データ貼付用シート!E674)</f>
        <v>0</v>
      </c>
      <c r="G246" s="353" t="s">
        <v>117</v>
      </c>
      <c r="H246" s="1379">
        <v>1</v>
      </c>
      <c r="I246" s="355" t="s">
        <v>119</v>
      </c>
      <c r="J246" s="613">
        <f t="shared" si="9"/>
        <v>0</v>
      </c>
      <c r="K246" s="340" t="s">
        <v>613</v>
      </c>
      <c r="L246" s="133"/>
    </row>
    <row r="247" spans="1:13" s="112" customFormat="1" ht="15" customHeight="1" x14ac:dyDescent="0.2">
      <c r="A247" s="458"/>
      <c r="B247" s="557">
        <v>21</v>
      </c>
      <c r="C247" s="336" t="s">
        <v>5612</v>
      </c>
      <c r="D247" s="337" t="s">
        <v>533</v>
      </c>
      <c r="E247" s="338" t="s">
        <v>143</v>
      </c>
      <c r="F247" s="599" t="b">
        <f>IF(総括表!$B$4=総括表!$Q$4,基礎データ貼付用シート!E704)</f>
        <v>0</v>
      </c>
      <c r="G247" s="353" t="s">
        <v>117</v>
      </c>
      <c r="H247" s="1378">
        <v>1</v>
      </c>
      <c r="I247" s="353" t="s">
        <v>119</v>
      </c>
      <c r="J247" s="612">
        <f t="shared" ref="J247:J252" si="10">ROUND(F247*H247,0)</f>
        <v>0</v>
      </c>
      <c r="K247" s="340" t="s">
        <v>612</v>
      </c>
      <c r="L247" s="215"/>
      <c r="M247" s="140"/>
    </row>
    <row r="248" spans="1:13" s="112" customFormat="1" ht="15" customHeight="1" x14ac:dyDescent="0.2">
      <c r="A248" s="458"/>
      <c r="B248" s="341"/>
      <c r="C248" s="493"/>
      <c r="D248" s="337" t="s">
        <v>529</v>
      </c>
      <c r="E248" s="338" t="s">
        <v>142</v>
      </c>
      <c r="F248" s="599" t="b">
        <f>IF(総括表!$B$4=総括表!$Q$5,基礎データ貼付用シート!E704)</f>
        <v>0</v>
      </c>
      <c r="G248" s="353" t="s">
        <v>117</v>
      </c>
      <c r="H248" s="1379">
        <v>1</v>
      </c>
      <c r="I248" s="355" t="s">
        <v>119</v>
      </c>
      <c r="J248" s="613">
        <f t="shared" si="10"/>
        <v>0</v>
      </c>
      <c r="K248" s="340" t="s">
        <v>631</v>
      </c>
      <c r="L248" s="133"/>
    </row>
    <row r="249" spans="1:13" s="112" customFormat="1" ht="15" customHeight="1" x14ac:dyDescent="0.2">
      <c r="A249" s="458"/>
      <c r="B249" s="557">
        <v>22</v>
      </c>
      <c r="C249" s="336" t="s">
        <v>6145</v>
      </c>
      <c r="D249" s="337" t="s">
        <v>533</v>
      </c>
      <c r="E249" s="338" t="s">
        <v>143</v>
      </c>
      <c r="F249" s="599" t="b">
        <f>IF(総括表!$B$4=総括表!$Q$4,基礎データ貼付用シート!E736)</f>
        <v>0</v>
      </c>
      <c r="G249" s="353" t="s">
        <v>117</v>
      </c>
      <c r="H249" s="1378">
        <v>1</v>
      </c>
      <c r="I249" s="353" t="s">
        <v>119</v>
      </c>
      <c r="J249" s="612">
        <f t="shared" si="10"/>
        <v>0</v>
      </c>
      <c r="K249" s="340" t="s">
        <v>630</v>
      </c>
      <c r="L249" s="215"/>
      <c r="M249" s="140"/>
    </row>
    <row r="250" spans="1:13" s="112" customFormat="1" ht="15" customHeight="1" x14ac:dyDescent="0.2">
      <c r="A250" s="458"/>
      <c r="B250" s="341"/>
      <c r="C250" s="1365"/>
      <c r="D250" s="337" t="s">
        <v>529</v>
      </c>
      <c r="E250" s="338" t="s">
        <v>142</v>
      </c>
      <c r="F250" s="599" t="b">
        <f>IF(総括表!$B$4=総括表!$Q$5,基礎データ貼付用シート!E736)</f>
        <v>0</v>
      </c>
      <c r="G250" s="353" t="s">
        <v>117</v>
      </c>
      <c r="H250" s="1379">
        <v>1</v>
      </c>
      <c r="I250" s="355" t="s">
        <v>119</v>
      </c>
      <c r="J250" s="613">
        <f t="shared" si="10"/>
        <v>0</v>
      </c>
      <c r="K250" s="340" t="s">
        <v>629</v>
      </c>
      <c r="L250" s="133"/>
    </row>
    <row r="251" spans="1:13" s="112" customFormat="1" ht="15" customHeight="1" x14ac:dyDescent="0.2">
      <c r="A251" s="458"/>
      <c r="B251" s="557">
        <v>23</v>
      </c>
      <c r="C251" s="336" t="s">
        <v>6622</v>
      </c>
      <c r="D251" s="337" t="s">
        <v>533</v>
      </c>
      <c r="E251" s="338" t="s">
        <v>143</v>
      </c>
      <c r="F251" s="599" t="b">
        <f>IF(総括表!$B$4=総括表!$Q$4,基礎データ貼付用シート!E769)</f>
        <v>0</v>
      </c>
      <c r="G251" s="353" t="s">
        <v>117</v>
      </c>
      <c r="H251" s="1378">
        <v>1</v>
      </c>
      <c r="I251" s="353" t="s">
        <v>119</v>
      </c>
      <c r="J251" s="612">
        <f t="shared" si="10"/>
        <v>0</v>
      </c>
      <c r="K251" s="340" t="s">
        <v>628</v>
      </c>
      <c r="L251" s="215"/>
      <c r="M251" s="140"/>
    </row>
    <row r="252" spans="1:13" s="112" customFormat="1" ht="15" customHeight="1" thickBot="1" x14ac:dyDescent="0.25">
      <c r="A252" s="458"/>
      <c r="B252" s="341"/>
      <c r="C252" s="493"/>
      <c r="D252" s="337" t="s">
        <v>529</v>
      </c>
      <c r="E252" s="338" t="s">
        <v>142</v>
      </c>
      <c r="F252" s="599" t="b">
        <f>IF(総括表!$B$4=総括表!$Q$5,基礎データ貼付用シート!E769)</f>
        <v>0</v>
      </c>
      <c r="G252" s="353" t="s">
        <v>117</v>
      </c>
      <c r="H252" s="1379">
        <v>1</v>
      </c>
      <c r="I252" s="355" t="s">
        <v>119</v>
      </c>
      <c r="J252" s="613">
        <f t="shared" si="10"/>
        <v>0</v>
      </c>
      <c r="K252" s="340" t="s">
        <v>627</v>
      </c>
      <c r="L252" s="133"/>
    </row>
    <row r="253" spans="1:13" s="112" customFormat="1" ht="15" customHeight="1" x14ac:dyDescent="0.2">
      <c r="A253" s="458"/>
      <c r="B253" s="344"/>
      <c r="C253" s="345"/>
      <c r="D253" s="344"/>
      <c r="E253" s="344"/>
      <c r="F253" s="58"/>
      <c r="G253" s="494"/>
      <c r="H253" s="1683" t="s">
        <v>7041</v>
      </c>
      <c r="I253" s="1684"/>
      <c r="J253" s="583"/>
      <c r="K253" s="340"/>
      <c r="L253" s="133"/>
    </row>
    <row r="254" spans="1:13" s="112" customFormat="1" ht="15" customHeight="1" thickBot="1" x14ac:dyDescent="0.25">
      <c r="A254" s="458"/>
      <c r="B254" s="340"/>
      <c r="C254" s="340"/>
      <c r="D254" s="340"/>
      <c r="E254" s="340"/>
      <c r="F254" s="554"/>
      <c r="G254" s="340"/>
      <c r="H254" s="1727" t="s">
        <v>118</v>
      </c>
      <c r="I254" s="1728"/>
      <c r="J254" s="614">
        <f>SUM(J212:J252)</f>
        <v>0</v>
      </c>
      <c r="K254" s="340" t="s">
        <v>5415</v>
      </c>
      <c r="L254" s="615" t="s">
        <v>5416</v>
      </c>
    </row>
    <row r="255" spans="1:13" s="112" customFormat="1" ht="11.25" customHeight="1" x14ac:dyDescent="0.2">
      <c r="A255" s="458"/>
      <c r="B255" s="458"/>
      <c r="C255" s="458"/>
      <c r="D255" s="458"/>
      <c r="E255" s="458"/>
      <c r="F255" s="518"/>
      <c r="G255" s="458"/>
      <c r="H255" s="544"/>
      <c r="I255" s="458"/>
      <c r="J255" s="577"/>
      <c r="K255" s="458"/>
    </row>
    <row r="256" spans="1:13" ht="18.75" customHeight="1" x14ac:dyDescent="0.2">
      <c r="A256" s="468" t="s">
        <v>1238</v>
      </c>
      <c r="B256" s="458" t="s">
        <v>193</v>
      </c>
      <c r="C256" s="467"/>
      <c r="D256" s="467"/>
      <c r="E256" s="467"/>
      <c r="F256" s="517"/>
      <c r="G256" s="467"/>
      <c r="H256" s="542"/>
      <c r="I256" s="467"/>
      <c r="J256" s="575"/>
      <c r="K256" s="467"/>
    </row>
    <row r="257" spans="1:15" ht="11.25" customHeight="1" x14ac:dyDescent="0.2">
      <c r="A257" s="470"/>
      <c r="B257" s="467"/>
      <c r="C257" s="467"/>
      <c r="D257" s="467"/>
      <c r="E257" s="467"/>
      <c r="F257" s="517"/>
      <c r="G257" s="467"/>
      <c r="H257" s="542"/>
      <c r="I257" s="467"/>
      <c r="J257" s="575"/>
      <c r="K257" s="467"/>
    </row>
    <row r="258" spans="1:15" ht="18.75" customHeight="1" x14ac:dyDescent="0.2">
      <c r="A258" s="470"/>
      <c r="B258" s="1729" t="s">
        <v>163</v>
      </c>
      <c r="C258" s="1730"/>
      <c r="D258" s="1729" t="s">
        <v>139</v>
      </c>
      <c r="E258" s="1730"/>
      <c r="F258" s="545" t="s">
        <v>138</v>
      </c>
      <c r="G258" s="546"/>
      <c r="H258" s="547" t="s">
        <v>137</v>
      </c>
      <c r="I258" s="546"/>
      <c r="J258" s="581" t="s">
        <v>89</v>
      </c>
      <c r="K258" s="340"/>
      <c r="N258" s="113"/>
    </row>
    <row r="259" spans="1:15" ht="15" customHeight="1" x14ac:dyDescent="0.2">
      <c r="A259" s="470"/>
      <c r="B259" s="523"/>
      <c r="C259" s="479"/>
      <c r="D259" s="480"/>
      <c r="E259" s="342"/>
      <c r="F259" s="524"/>
      <c r="G259" s="482"/>
      <c r="H259" s="548"/>
      <c r="I259" s="482"/>
      <c r="J259" s="582" t="s">
        <v>1471</v>
      </c>
      <c r="K259" s="340"/>
      <c r="N259" s="113"/>
    </row>
    <row r="260" spans="1:15" s="112" customFormat="1" ht="15" customHeight="1" x14ac:dyDescent="0.2">
      <c r="A260" s="458"/>
      <c r="B260" s="549">
        <v>1</v>
      </c>
      <c r="C260" s="550" t="s">
        <v>128</v>
      </c>
      <c r="D260" s="1725"/>
      <c r="E260" s="1726"/>
      <c r="F260" s="595">
        <f>+基礎データ貼付用シート!E314</f>
        <v>0</v>
      </c>
      <c r="G260" s="596" t="s">
        <v>1470</v>
      </c>
      <c r="H260" s="1382">
        <v>0.191</v>
      </c>
      <c r="I260" s="596" t="s">
        <v>1473</v>
      </c>
      <c r="J260" s="610">
        <f t="shared" ref="J260:J294" si="11">ROUND(F260*H260,0)</f>
        <v>0</v>
      </c>
      <c r="K260" s="340" t="s">
        <v>1549</v>
      </c>
      <c r="N260" s="113"/>
    </row>
    <row r="261" spans="1:15" s="112" customFormat="1" ht="15" customHeight="1" x14ac:dyDescent="0.2">
      <c r="A261" s="458"/>
      <c r="B261" s="549">
        <v>2</v>
      </c>
      <c r="C261" s="550" t="s">
        <v>127</v>
      </c>
      <c r="D261" s="1725"/>
      <c r="E261" s="1726"/>
      <c r="F261" s="595">
        <f>+基礎データ貼付用シート!E328</f>
        <v>0</v>
      </c>
      <c r="G261" s="596" t="s">
        <v>1470</v>
      </c>
      <c r="H261" s="1382">
        <v>0.219</v>
      </c>
      <c r="I261" s="596" t="s">
        <v>1473</v>
      </c>
      <c r="J261" s="610">
        <f t="shared" si="11"/>
        <v>0</v>
      </c>
      <c r="K261" s="340" t="s">
        <v>1550</v>
      </c>
      <c r="N261" s="113"/>
    </row>
    <row r="262" spans="1:15" s="112" customFormat="1" ht="15" customHeight="1" x14ac:dyDescent="0.2">
      <c r="A262" s="458"/>
      <c r="B262" s="549">
        <v>3</v>
      </c>
      <c r="C262" s="550" t="s">
        <v>126</v>
      </c>
      <c r="D262" s="1725"/>
      <c r="E262" s="1726"/>
      <c r="F262" s="595">
        <f>+基礎データ貼付用シート!E342</f>
        <v>0</v>
      </c>
      <c r="G262" s="596" t="s">
        <v>1470</v>
      </c>
      <c r="H262" s="1382">
        <v>0.20499999999999999</v>
      </c>
      <c r="I262" s="596" t="s">
        <v>1473</v>
      </c>
      <c r="J262" s="610">
        <f t="shared" si="11"/>
        <v>0</v>
      </c>
      <c r="K262" s="340" t="s">
        <v>1551</v>
      </c>
      <c r="N262" s="113"/>
      <c r="O262" s="113"/>
    </row>
    <row r="263" spans="1:15" s="112" customFormat="1" ht="15" customHeight="1" x14ac:dyDescent="0.2">
      <c r="A263" s="458"/>
      <c r="B263" s="549">
        <v>4</v>
      </c>
      <c r="C263" s="550" t="s">
        <v>125</v>
      </c>
      <c r="D263" s="1725"/>
      <c r="E263" s="1726"/>
      <c r="F263" s="595">
        <f>+基礎データ貼付用シート!E355</f>
        <v>0</v>
      </c>
      <c r="G263" s="596" t="s">
        <v>1470</v>
      </c>
      <c r="H263" s="1382">
        <v>0.24</v>
      </c>
      <c r="I263" s="596" t="s">
        <v>1473</v>
      </c>
      <c r="J263" s="610">
        <f t="shared" si="11"/>
        <v>0</v>
      </c>
      <c r="K263" s="340" t="s">
        <v>1555</v>
      </c>
      <c r="N263" s="113"/>
      <c r="O263" s="113"/>
    </row>
    <row r="264" spans="1:15" s="112" customFormat="1" ht="15" customHeight="1" x14ac:dyDescent="0.2">
      <c r="A264" s="458"/>
      <c r="B264" s="549">
        <v>5</v>
      </c>
      <c r="C264" s="550" t="s">
        <v>124</v>
      </c>
      <c r="D264" s="1725"/>
      <c r="E264" s="1726"/>
      <c r="F264" s="595">
        <f>+基礎データ貼付用シート!E369</f>
        <v>0</v>
      </c>
      <c r="G264" s="596" t="s">
        <v>1470</v>
      </c>
      <c r="H264" s="1382">
        <v>0.214</v>
      </c>
      <c r="I264" s="596" t="s">
        <v>1473</v>
      </c>
      <c r="J264" s="610">
        <f t="shared" si="11"/>
        <v>0</v>
      </c>
      <c r="K264" s="340" t="s">
        <v>1556</v>
      </c>
      <c r="N264" s="113"/>
      <c r="O264" s="113"/>
    </row>
    <row r="265" spans="1:15" s="112" customFormat="1" ht="15" customHeight="1" x14ac:dyDescent="0.2">
      <c r="A265" s="458"/>
      <c r="B265" s="549">
        <v>6</v>
      </c>
      <c r="C265" s="550" t="s">
        <v>123</v>
      </c>
      <c r="D265" s="552" t="s">
        <v>1472</v>
      </c>
      <c r="E265" s="553" t="s">
        <v>143</v>
      </c>
      <c r="F265" s="535" t="b">
        <f>IF(総括表!$B$4=総括表!$Q$4,基礎データ貼付用シート!E385)</f>
        <v>0</v>
      </c>
      <c r="G265" s="596" t="s">
        <v>1470</v>
      </c>
      <c r="H265" s="1382">
        <v>0.27300000000000002</v>
      </c>
      <c r="I265" s="596" t="s">
        <v>1473</v>
      </c>
      <c r="J265" s="610">
        <f t="shared" si="11"/>
        <v>0</v>
      </c>
      <c r="K265" s="340" t="s">
        <v>1557</v>
      </c>
      <c r="N265" s="113"/>
      <c r="O265" s="113"/>
    </row>
    <row r="266" spans="1:15" s="112" customFormat="1" ht="15" customHeight="1" x14ac:dyDescent="0.2">
      <c r="A266" s="458"/>
      <c r="B266" s="341"/>
      <c r="C266" s="493"/>
      <c r="D266" s="552" t="s">
        <v>1475</v>
      </c>
      <c r="E266" s="553" t="s">
        <v>142</v>
      </c>
      <c r="F266" s="535" t="b">
        <f>IF(総括表!$B$4=総括表!$Q$5,基礎データ貼付用シート!E385)</f>
        <v>0</v>
      </c>
      <c r="G266" s="596" t="s">
        <v>1470</v>
      </c>
      <c r="H266" s="1383">
        <v>0.21</v>
      </c>
      <c r="I266" s="601" t="s">
        <v>1473</v>
      </c>
      <c r="J266" s="611">
        <f t="shared" si="11"/>
        <v>0</v>
      </c>
      <c r="K266" s="340" t="s">
        <v>1558</v>
      </c>
    </row>
    <row r="267" spans="1:15" s="112" customFormat="1" ht="15" customHeight="1" x14ac:dyDescent="0.2">
      <c r="A267" s="458"/>
      <c r="B267" s="549">
        <v>7</v>
      </c>
      <c r="C267" s="550" t="s">
        <v>122</v>
      </c>
      <c r="D267" s="552" t="s">
        <v>1472</v>
      </c>
      <c r="E267" s="553" t="s">
        <v>143</v>
      </c>
      <c r="F267" s="535" t="b">
        <f>IF(総括表!$B$4=総括表!$Q$4,基礎データ貼付用シート!E402)</f>
        <v>0</v>
      </c>
      <c r="G267" s="596" t="s">
        <v>1470</v>
      </c>
      <c r="H267" s="1382">
        <v>0.28999999999999998</v>
      </c>
      <c r="I267" s="596" t="s">
        <v>1473</v>
      </c>
      <c r="J267" s="610">
        <f t="shared" si="11"/>
        <v>0</v>
      </c>
      <c r="K267" s="340" t="s">
        <v>1474</v>
      </c>
      <c r="N267" s="113"/>
      <c r="O267" s="113"/>
    </row>
    <row r="268" spans="1:15" s="112" customFormat="1" ht="15" customHeight="1" x14ac:dyDescent="0.2">
      <c r="A268" s="458"/>
      <c r="B268" s="341"/>
      <c r="C268" s="493"/>
      <c r="D268" s="552" t="s">
        <v>1475</v>
      </c>
      <c r="E268" s="553" t="s">
        <v>142</v>
      </c>
      <c r="F268" s="535" t="b">
        <f>IF(総括表!$B$4=総括表!$Q$5,基礎データ貼付用シート!E402)</f>
        <v>0</v>
      </c>
      <c r="G268" s="596" t="s">
        <v>1470</v>
      </c>
      <c r="H268" s="1383">
        <v>0.214</v>
      </c>
      <c r="I268" s="601" t="s">
        <v>1473</v>
      </c>
      <c r="J268" s="611">
        <f t="shared" si="11"/>
        <v>0</v>
      </c>
      <c r="K268" s="340" t="s">
        <v>1476</v>
      </c>
    </row>
    <row r="269" spans="1:15" s="112" customFormat="1" ht="15" customHeight="1" x14ac:dyDescent="0.2">
      <c r="A269" s="458"/>
      <c r="B269" s="549">
        <v>8</v>
      </c>
      <c r="C269" s="550" t="s">
        <v>121</v>
      </c>
      <c r="D269" s="552" t="s">
        <v>1472</v>
      </c>
      <c r="E269" s="553" t="s">
        <v>143</v>
      </c>
      <c r="F269" s="535" t="b">
        <f>IF(総括表!$B$4=総括表!$Q$4,基礎データ貼付用シート!E419)</f>
        <v>0</v>
      </c>
      <c r="G269" s="596" t="s">
        <v>1470</v>
      </c>
      <c r="H269" s="1382">
        <v>0.308</v>
      </c>
      <c r="I269" s="596" t="s">
        <v>1473</v>
      </c>
      <c r="J269" s="610">
        <f t="shared" si="11"/>
        <v>0</v>
      </c>
      <c r="K269" s="340" t="s">
        <v>1477</v>
      </c>
      <c r="N269" s="113"/>
      <c r="O269" s="113"/>
    </row>
    <row r="270" spans="1:15" s="112" customFormat="1" ht="15" customHeight="1" x14ac:dyDescent="0.2">
      <c r="A270" s="458"/>
      <c r="B270" s="341"/>
      <c r="C270" s="493"/>
      <c r="D270" s="552" t="s">
        <v>1475</v>
      </c>
      <c r="E270" s="553" t="s">
        <v>142</v>
      </c>
      <c r="F270" s="535" t="b">
        <f>IF(総括表!$B$4=総括表!$Q$5,基礎データ貼付用シート!E419)</f>
        <v>0</v>
      </c>
      <c r="G270" s="596" t="s">
        <v>1470</v>
      </c>
      <c r="H270" s="1383">
        <v>0.217</v>
      </c>
      <c r="I270" s="601" t="s">
        <v>1473</v>
      </c>
      <c r="J270" s="611">
        <f t="shared" si="11"/>
        <v>0</v>
      </c>
      <c r="K270" s="340" t="s">
        <v>1478</v>
      </c>
    </row>
    <row r="271" spans="1:15" s="112" customFormat="1" ht="15" customHeight="1" x14ac:dyDescent="0.2">
      <c r="A271" s="458"/>
      <c r="B271" s="549">
        <v>9</v>
      </c>
      <c r="C271" s="550" t="s">
        <v>120</v>
      </c>
      <c r="D271" s="552" t="s">
        <v>1472</v>
      </c>
      <c r="E271" s="553" t="s">
        <v>143</v>
      </c>
      <c r="F271" s="535" t="b">
        <f>IF(総括表!$B$4=総括表!$Q$4,基礎データ貼付用シート!E436)</f>
        <v>0</v>
      </c>
      <c r="G271" s="596" t="s">
        <v>1470</v>
      </c>
      <c r="H271" s="1382">
        <v>0.318</v>
      </c>
      <c r="I271" s="596" t="s">
        <v>1473</v>
      </c>
      <c r="J271" s="610">
        <f t="shared" si="11"/>
        <v>0</v>
      </c>
      <c r="K271" s="340" t="s">
        <v>1479</v>
      </c>
    </row>
    <row r="272" spans="1:15" s="112" customFormat="1" ht="15" customHeight="1" x14ac:dyDescent="0.2">
      <c r="A272" s="458"/>
      <c r="B272" s="556"/>
      <c r="C272" s="493"/>
      <c r="D272" s="552" t="s">
        <v>1475</v>
      </c>
      <c r="E272" s="553" t="s">
        <v>142</v>
      </c>
      <c r="F272" s="535" t="b">
        <f>IF(総括表!$B$4=総括表!$Q$5,基礎データ貼付用シート!E436)</f>
        <v>0</v>
      </c>
      <c r="G272" s="596" t="s">
        <v>1470</v>
      </c>
      <c r="H272" s="1383">
        <v>0.28699999999999998</v>
      </c>
      <c r="I272" s="601" t="s">
        <v>1473</v>
      </c>
      <c r="J272" s="611">
        <f t="shared" si="11"/>
        <v>0</v>
      </c>
      <c r="K272" s="340" t="s">
        <v>1480</v>
      </c>
    </row>
    <row r="273" spans="1:11" s="112" customFormat="1" ht="15" customHeight="1" x14ac:dyDescent="0.2">
      <c r="A273" s="458"/>
      <c r="B273" s="555">
        <v>10</v>
      </c>
      <c r="C273" s="550" t="s">
        <v>475</v>
      </c>
      <c r="D273" s="552" t="s">
        <v>1472</v>
      </c>
      <c r="E273" s="553" t="s">
        <v>143</v>
      </c>
      <c r="F273" s="535" t="b">
        <f>IF(総括表!$B$4=総括表!$Q$4,基礎データ貼付用シート!E453)</f>
        <v>0</v>
      </c>
      <c r="G273" s="596" t="s">
        <v>1470</v>
      </c>
      <c r="H273" s="1382">
        <v>0.34399999999999997</v>
      </c>
      <c r="I273" s="596" t="s">
        <v>1473</v>
      </c>
      <c r="J273" s="610">
        <f t="shared" si="11"/>
        <v>0</v>
      </c>
      <c r="K273" s="340" t="s">
        <v>1481</v>
      </c>
    </row>
    <row r="274" spans="1:11" s="112" customFormat="1" ht="15" customHeight="1" x14ac:dyDescent="0.2">
      <c r="A274" s="458"/>
      <c r="B274" s="556"/>
      <c r="C274" s="493"/>
      <c r="D274" s="552" t="s">
        <v>1475</v>
      </c>
      <c r="E274" s="553" t="s">
        <v>142</v>
      </c>
      <c r="F274" s="535" t="b">
        <f>IF(総括表!$B$4=総括表!$Q$5,基礎データ貼付用シート!E453)</f>
        <v>0</v>
      </c>
      <c r="G274" s="596" t="s">
        <v>1470</v>
      </c>
      <c r="H274" s="1383">
        <v>0.318</v>
      </c>
      <c r="I274" s="601" t="s">
        <v>1473</v>
      </c>
      <c r="J274" s="611">
        <f t="shared" si="11"/>
        <v>0</v>
      </c>
      <c r="K274" s="340" t="s">
        <v>1482</v>
      </c>
    </row>
    <row r="275" spans="1:11" s="112" customFormat="1" ht="15" customHeight="1" x14ac:dyDescent="0.2">
      <c r="A275" s="458"/>
      <c r="B275" s="555">
        <v>11</v>
      </c>
      <c r="C275" s="550" t="s">
        <v>512</v>
      </c>
      <c r="D275" s="552" t="s">
        <v>1472</v>
      </c>
      <c r="E275" s="553" t="s">
        <v>143</v>
      </c>
      <c r="F275" s="535" t="b">
        <f>IF(総括表!$B$4=総括表!$Q$4,基礎データ貼付用シート!E470)</f>
        <v>0</v>
      </c>
      <c r="G275" s="596" t="s">
        <v>1470</v>
      </c>
      <c r="H275" s="1382">
        <v>0.36199999999999999</v>
      </c>
      <c r="I275" s="596" t="s">
        <v>1473</v>
      </c>
      <c r="J275" s="610">
        <f t="shared" si="11"/>
        <v>0</v>
      </c>
      <c r="K275" s="340" t="s">
        <v>1483</v>
      </c>
    </row>
    <row r="276" spans="1:11" s="112" customFormat="1" ht="15" customHeight="1" x14ac:dyDescent="0.2">
      <c r="A276" s="458"/>
      <c r="B276" s="341"/>
      <c r="C276" s="493"/>
      <c r="D276" s="552" t="s">
        <v>1475</v>
      </c>
      <c r="E276" s="553" t="s">
        <v>142</v>
      </c>
      <c r="F276" s="535" t="b">
        <f>IF(総括表!$B$4=総括表!$Q$5,基礎データ貼付用シート!E470)</f>
        <v>0</v>
      </c>
      <c r="G276" s="596" t="s">
        <v>1470</v>
      </c>
      <c r="H276" s="1383">
        <v>0.33800000000000002</v>
      </c>
      <c r="I276" s="601" t="s">
        <v>1473</v>
      </c>
      <c r="J276" s="611">
        <f t="shared" si="11"/>
        <v>0</v>
      </c>
      <c r="K276" s="340" t="s">
        <v>1484</v>
      </c>
    </row>
    <row r="277" spans="1:11" s="112" customFormat="1" ht="15" customHeight="1" x14ac:dyDescent="0.2">
      <c r="A277" s="458"/>
      <c r="B277" s="555">
        <v>12</v>
      </c>
      <c r="C277" s="550" t="s">
        <v>619</v>
      </c>
      <c r="D277" s="552" t="s">
        <v>1472</v>
      </c>
      <c r="E277" s="553" t="s">
        <v>143</v>
      </c>
      <c r="F277" s="535" t="b">
        <f>IF(総括表!$B$4=総括表!$Q$4,基礎データ貼付用シート!E487)</f>
        <v>0</v>
      </c>
      <c r="G277" s="596" t="s">
        <v>1470</v>
      </c>
      <c r="H277" s="1382">
        <v>0.378</v>
      </c>
      <c r="I277" s="596" t="s">
        <v>1473</v>
      </c>
      <c r="J277" s="610">
        <f t="shared" si="11"/>
        <v>0</v>
      </c>
      <c r="K277" s="340" t="s">
        <v>1485</v>
      </c>
    </row>
    <row r="278" spans="1:11" s="112" customFormat="1" ht="15" customHeight="1" x14ac:dyDescent="0.2">
      <c r="A278" s="458"/>
      <c r="B278" s="341"/>
      <c r="C278" s="493"/>
      <c r="D278" s="552" t="s">
        <v>1475</v>
      </c>
      <c r="E278" s="553" t="s">
        <v>142</v>
      </c>
      <c r="F278" s="535" t="b">
        <f>IF(総括表!$B$4=総括表!$Q$5,基礎データ貼付用シート!E487)</f>
        <v>0</v>
      </c>
      <c r="G278" s="596" t="s">
        <v>1470</v>
      </c>
      <c r="H278" s="1383">
        <v>0.35899999999999999</v>
      </c>
      <c r="I278" s="601" t="s">
        <v>1473</v>
      </c>
      <c r="J278" s="611">
        <f t="shared" si="11"/>
        <v>0</v>
      </c>
      <c r="K278" s="340" t="s">
        <v>1486</v>
      </c>
    </row>
    <row r="279" spans="1:11" s="112" customFormat="1" ht="15" customHeight="1" x14ac:dyDescent="0.2">
      <c r="A279" s="458"/>
      <c r="B279" s="555">
        <v>13</v>
      </c>
      <c r="C279" s="550" t="s">
        <v>710</v>
      </c>
      <c r="D279" s="552" t="s">
        <v>1472</v>
      </c>
      <c r="E279" s="553" t="s">
        <v>143</v>
      </c>
      <c r="F279" s="535" t="b">
        <f>IF(総括表!$B$4=総括表!$Q$4,基礎データ貼付用シート!E504)</f>
        <v>0</v>
      </c>
      <c r="G279" s="596" t="s">
        <v>1470</v>
      </c>
      <c r="H279" s="1382">
        <v>0.39500000000000002</v>
      </c>
      <c r="I279" s="596" t="s">
        <v>1473</v>
      </c>
      <c r="J279" s="610">
        <f t="shared" si="11"/>
        <v>0</v>
      </c>
      <c r="K279" s="340" t="s">
        <v>1487</v>
      </c>
    </row>
    <row r="280" spans="1:11" s="112" customFormat="1" ht="15" customHeight="1" x14ac:dyDescent="0.2">
      <c r="A280" s="458"/>
      <c r="B280" s="341"/>
      <c r="C280" s="493"/>
      <c r="D280" s="552" t="s">
        <v>1475</v>
      </c>
      <c r="E280" s="553" t="s">
        <v>142</v>
      </c>
      <c r="F280" s="535" t="b">
        <f>IF(総括表!$B$4=総括表!$Q$5,基礎データ貼付用シート!E504)</f>
        <v>0</v>
      </c>
      <c r="G280" s="596" t="s">
        <v>1470</v>
      </c>
      <c r="H280" s="1383">
        <v>0.375</v>
      </c>
      <c r="I280" s="601" t="s">
        <v>1473</v>
      </c>
      <c r="J280" s="611">
        <f t="shared" si="11"/>
        <v>0</v>
      </c>
      <c r="K280" s="340" t="s">
        <v>1488</v>
      </c>
    </row>
    <row r="281" spans="1:11" s="112" customFormat="1" ht="15" customHeight="1" x14ac:dyDescent="0.2">
      <c r="A281" s="458"/>
      <c r="B281" s="555">
        <v>14</v>
      </c>
      <c r="C281" s="550" t="s">
        <v>741</v>
      </c>
      <c r="D281" s="552" t="s">
        <v>1472</v>
      </c>
      <c r="E281" s="553" t="s">
        <v>143</v>
      </c>
      <c r="F281" s="535" t="b">
        <f>IF(総括表!$B$4=総括表!$Q$4,基礎データ貼付用シート!E521)</f>
        <v>0</v>
      </c>
      <c r="G281" s="596" t="s">
        <v>1470</v>
      </c>
      <c r="H281" s="1382">
        <v>0.41399999999999998</v>
      </c>
      <c r="I281" s="596" t="s">
        <v>1473</v>
      </c>
      <c r="J281" s="610">
        <f t="shared" si="11"/>
        <v>0</v>
      </c>
      <c r="K281" s="340" t="s">
        <v>1489</v>
      </c>
    </row>
    <row r="282" spans="1:11" s="112" customFormat="1" ht="15" customHeight="1" x14ac:dyDescent="0.2">
      <c r="A282" s="458"/>
      <c r="B282" s="341"/>
      <c r="C282" s="493"/>
      <c r="D282" s="552" t="s">
        <v>1475</v>
      </c>
      <c r="E282" s="553" t="s">
        <v>142</v>
      </c>
      <c r="F282" s="535" t="b">
        <f>IF(総括表!$B$4=総括表!$Q$5,基礎データ貼付用シート!E521)</f>
        <v>0</v>
      </c>
      <c r="G282" s="596" t="s">
        <v>1470</v>
      </c>
      <c r="H282" s="1383">
        <v>0.39700000000000002</v>
      </c>
      <c r="I282" s="601" t="s">
        <v>1473</v>
      </c>
      <c r="J282" s="611">
        <f t="shared" si="11"/>
        <v>0</v>
      </c>
      <c r="K282" s="340" t="s">
        <v>1490</v>
      </c>
    </row>
    <row r="283" spans="1:11" s="112" customFormat="1" ht="15" customHeight="1" x14ac:dyDescent="0.2">
      <c r="A283" s="458"/>
      <c r="B283" s="555">
        <v>15</v>
      </c>
      <c r="C283" s="550" t="s">
        <v>808</v>
      </c>
      <c r="D283" s="552" t="s">
        <v>1472</v>
      </c>
      <c r="E283" s="553" t="s">
        <v>143</v>
      </c>
      <c r="F283" s="535" t="b">
        <f>IF(総括表!$B$4=総括表!$Q$4,基礎データ貼付用シート!E538)</f>
        <v>0</v>
      </c>
      <c r="G283" s="596" t="s">
        <v>1470</v>
      </c>
      <c r="H283" s="1382">
        <v>0.43099999999999999</v>
      </c>
      <c r="I283" s="596" t="s">
        <v>1473</v>
      </c>
      <c r="J283" s="610">
        <f t="shared" si="11"/>
        <v>0</v>
      </c>
      <c r="K283" s="340" t="s">
        <v>1491</v>
      </c>
    </row>
    <row r="284" spans="1:11" s="112" customFormat="1" ht="15" customHeight="1" x14ac:dyDescent="0.2">
      <c r="A284" s="458"/>
      <c r="B284" s="341"/>
      <c r="C284" s="493"/>
      <c r="D284" s="552" t="s">
        <v>1475</v>
      </c>
      <c r="E284" s="553" t="s">
        <v>142</v>
      </c>
      <c r="F284" s="535" t="b">
        <f>IF(総括表!$B$4=総括表!$Q$5,基礎データ貼付用シート!E538)</f>
        <v>0</v>
      </c>
      <c r="G284" s="596" t="s">
        <v>1470</v>
      </c>
      <c r="H284" s="1383">
        <v>0.41599999999999998</v>
      </c>
      <c r="I284" s="601" t="s">
        <v>1473</v>
      </c>
      <c r="J284" s="611">
        <f t="shared" si="11"/>
        <v>0</v>
      </c>
      <c r="K284" s="340" t="s">
        <v>1492</v>
      </c>
    </row>
    <row r="285" spans="1:11" s="112" customFormat="1" ht="15" customHeight="1" x14ac:dyDescent="0.2">
      <c r="A285" s="458"/>
      <c r="B285" s="555">
        <v>16</v>
      </c>
      <c r="C285" s="550" t="s">
        <v>884</v>
      </c>
      <c r="D285" s="552" t="s">
        <v>1472</v>
      </c>
      <c r="E285" s="553" t="s">
        <v>143</v>
      </c>
      <c r="F285" s="535" t="b">
        <f>IF(総括表!$B$4=総括表!$Q$4,基礎データ貼付用シート!E555)</f>
        <v>0</v>
      </c>
      <c r="G285" s="596" t="s">
        <v>1470</v>
      </c>
      <c r="H285" s="1382">
        <v>0.44800000000000001</v>
      </c>
      <c r="I285" s="596" t="s">
        <v>1473</v>
      </c>
      <c r="J285" s="610">
        <f t="shared" si="11"/>
        <v>0</v>
      </c>
      <c r="K285" s="340" t="s">
        <v>1493</v>
      </c>
    </row>
    <row r="286" spans="1:11" s="112" customFormat="1" ht="15" customHeight="1" x14ac:dyDescent="0.2">
      <c r="A286" s="458"/>
      <c r="B286" s="341"/>
      <c r="C286" s="493"/>
      <c r="D286" s="552" t="s">
        <v>1475</v>
      </c>
      <c r="E286" s="553" t="s">
        <v>142</v>
      </c>
      <c r="F286" s="535" t="b">
        <f>IF(総括表!$B$4=総括表!$Q$5,基礎データ貼付用シート!E555)</f>
        <v>0</v>
      </c>
      <c r="G286" s="596" t="s">
        <v>1470</v>
      </c>
      <c r="H286" s="1383">
        <v>0.436</v>
      </c>
      <c r="I286" s="601" t="s">
        <v>1473</v>
      </c>
      <c r="J286" s="611">
        <f t="shared" si="11"/>
        <v>0</v>
      </c>
      <c r="K286" s="340" t="s">
        <v>1494</v>
      </c>
    </row>
    <row r="287" spans="1:11" s="112" customFormat="1" ht="15" customHeight="1" x14ac:dyDescent="0.2">
      <c r="A287" s="458"/>
      <c r="B287" s="555">
        <v>17</v>
      </c>
      <c r="C287" s="550" t="s">
        <v>915</v>
      </c>
      <c r="D287" s="552" t="s">
        <v>1472</v>
      </c>
      <c r="E287" s="553" t="s">
        <v>143</v>
      </c>
      <c r="F287" s="535" t="b">
        <f>IF(総括表!$B$4=総括表!$Q$4,基礎データ貼付用シート!E585)</f>
        <v>0</v>
      </c>
      <c r="G287" s="596" t="s">
        <v>1470</v>
      </c>
      <c r="H287" s="1382">
        <v>0.46600000000000003</v>
      </c>
      <c r="I287" s="596" t="s">
        <v>1473</v>
      </c>
      <c r="J287" s="610">
        <f t="shared" si="11"/>
        <v>0</v>
      </c>
      <c r="K287" s="340" t="s">
        <v>1495</v>
      </c>
    </row>
    <row r="288" spans="1:11" s="112" customFormat="1" ht="15" customHeight="1" x14ac:dyDescent="0.2">
      <c r="A288" s="458"/>
      <c r="B288" s="341"/>
      <c r="C288" s="493"/>
      <c r="D288" s="552" t="s">
        <v>1475</v>
      </c>
      <c r="E288" s="553" t="s">
        <v>142</v>
      </c>
      <c r="F288" s="535" t="b">
        <f>IF(総括表!$B$4=総括表!$Q$5,基礎データ貼付用シート!E585)</f>
        <v>0</v>
      </c>
      <c r="G288" s="596" t="s">
        <v>1470</v>
      </c>
      <c r="H288" s="1383">
        <v>0.45700000000000002</v>
      </c>
      <c r="I288" s="601" t="s">
        <v>1473</v>
      </c>
      <c r="J288" s="611">
        <f t="shared" si="11"/>
        <v>0</v>
      </c>
      <c r="K288" s="340" t="s">
        <v>1496</v>
      </c>
    </row>
    <row r="289" spans="1:12" s="112" customFormat="1" ht="15" customHeight="1" x14ac:dyDescent="0.2">
      <c r="A289" s="458"/>
      <c r="B289" s="555">
        <v>18</v>
      </c>
      <c r="C289" s="550" t="s">
        <v>1067</v>
      </c>
      <c r="D289" s="552" t="s">
        <v>1472</v>
      </c>
      <c r="E289" s="553" t="s">
        <v>143</v>
      </c>
      <c r="F289" s="535" t="b">
        <f>IF(総括表!$B$4=総括表!$Q$4,基礎データ貼付用シート!E615)</f>
        <v>0</v>
      </c>
      <c r="G289" s="596" t="s">
        <v>1470</v>
      </c>
      <c r="H289" s="1382">
        <v>0.48399999999999999</v>
      </c>
      <c r="I289" s="596" t="s">
        <v>1473</v>
      </c>
      <c r="J289" s="610">
        <f t="shared" si="11"/>
        <v>0</v>
      </c>
      <c r="K289" s="340" t="s">
        <v>1497</v>
      </c>
    </row>
    <row r="290" spans="1:12" s="112" customFormat="1" ht="15" customHeight="1" x14ac:dyDescent="0.2">
      <c r="A290" s="458"/>
      <c r="B290" s="341"/>
      <c r="C290" s="493"/>
      <c r="D290" s="552" t="s">
        <v>1475</v>
      </c>
      <c r="E290" s="553" t="s">
        <v>142</v>
      </c>
      <c r="F290" s="535" t="b">
        <f>IF(総括表!$B$4=総括表!$Q$5,基礎データ貼付用シート!E615)</f>
        <v>0</v>
      </c>
      <c r="G290" s="596" t="s">
        <v>1470</v>
      </c>
      <c r="H290" s="1383">
        <v>0.47699999999999998</v>
      </c>
      <c r="I290" s="601" t="s">
        <v>1473</v>
      </c>
      <c r="J290" s="611">
        <f t="shared" si="11"/>
        <v>0</v>
      </c>
      <c r="K290" s="340" t="s">
        <v>1498</v>
      </c>
    </row>
    <row r="291" spans="1:12" s="112" customFormat="1" ht="15" customHeight="1" x14ac:dyDescent="0.2">
      <c r="A291" s="458"/>
      <c r="B291" s="557">
        <v>19</v>
      </c>
      <c r="C291" s="336" t="s">
        <v>1259</v>
      </c>
      <c r="D291" s="337" t="s">
        <v>533</v>
      </c>
      <c r="E291" s="338" t="s">
        <v>143</v>
      </c>
      <c r="F291" s="535" t="b">
        <f>IF(総括表!$B$4=総括表!$Q$4,基礎データ貼付用シート!E645)</f>
        <v>0</v>
      </c>
      <c r="G291" s="353" t="s">
        <v>117</v>
      </c>
      <c r="H291" s="1378">
        <v>0.49199999999999999</v>
      </c>
      <c r="I291" s="353" t="s">
        <v>119</v>
      </c>
      <c r="J291" s="612">
        <f t="shared" si="11"/>
        <v>0</v>
      </c>
      <c r="K291" s="340" t="s">
        <v>573</v>
      </c>
    </row>
    <row r="292" spans="1:12" s="112" customFormat="1" ht="15" customHeight="1" x14ac:dyDescent="0.2">
      <c r="A292" s="458"/>
      <c r="B292" s="341"/>
      <c r="C292" s="493"/>
      <c r="D292" s="337" t="s">
        <v>529</v>
      </c>
      <c r="E292" s="338" t="s">
        <v>142</v>
      </c>
      <c r="F292" s="535" t="b">
        <f>IF(総括表!$B$4=総括表!$Q$5,基礎データ貼付用シート!E645)</f>
        <v>0</v>
      </c>
      <c r="G292" s="353" t="s">
        <v>117</v>
      </c>
      <c r="H292" s="1379">
        <v>0.48899999999999999</v>
      </c>
      <c r="I292" s="355" t="s">
        <v>119</v>
      </c>
      <c r="J292" s="613">
        <f>ROUND(F292*H292,0)</f>
        <v>0</v>
      </c>
      <c r="K292" s="340" t="s">
        <v>588</v>
      </c>
    </row>
    <row r="293" spans="1:12" s="112" customFormat="1" ht="15" customHeight="1" x14ac:dyDescent="0.2">
      <c r="A293" s="458"/>
      <c r="B293" s="557">
        <v>20</v>
      </c>
      <c r="C293" s="336" t="s">
        <v>5216</v>
      </c>
      <c r="D293" s="337" t="s">
        <v>533</v>
      </c>
      <c r="E293" s="338" t="s">
        <v>143</v>
      </c>
      <c r="F293" s="535" t="b">
        <f>IF(総括表!$B$4=総括表!$Q$4,基礎データ貼付用シート!E675)</f>
        <v>0</v>
      </c>
      <c r="G293" s="353" t="s">
        <v>117</v>
      </c>
      <c r="H293" s="603">
        <v>1</v>
      </c>
      <c r="I293" s="353" t="s">
        <v>119</v>
      </c>
      <c r="J293" s="612">
        <f t="shared" si="11"/>
        <v>0</v>
      </c>
      <c r="K293" s="340" t="s">
        <v>587</v>
      </c>
      <c r="L293" s="139"/>
    </row>
    <row r="294" spans="1:12" s="112" customFormat="1" ht="15" customHeight="1" x14ac:dyDescent="0.2">
      <c r="A294" s="458"/>
      <c r="B294" s="341"/>
      <c r="C294" s="493"/>
      <c r="D294" s="337" t="s">
        <v>529</v>
      </c>
      <c r="E294" s="338" t="s">
        <v>142</v>
      </c>
      <c r="F294" s="535" t="b">
        <f>IF(総括表!$B$4=総括表!$Q$5,基礎データ貼付用シート!E675)</f>
        <v>0</v>
      </c>
      <c r="G294" s="353" t="s">
        <v>117</v>
      </c>
      <c r="H294" s="616">
        <v>1</v>
      </c>
      <c r="I294" s="355" t="s">
        <v>119</v>
      </c>
      <c r="J294" s="617">
        <f t="shared" si="11"/>
        <v>0</v>
      </c>
      <c r="K294" s="340" t="s">
        <v>613</v>
      </c>
      <c r="L294" s="139"/>
    </row>
    <row r="295" spans="1:12" s="112" customFormat="1" ht="15" customHeight="1" x14ac:dyDescent="0.2">
      <c r="A295" s="458"/>
      <c r="B295" s="557">
        <v>21</v>
      </c>
      <c r="C295" s="336" t="s">
        <v>5612</v>
      </c>
      <c r="D295" s="337" t="s">
        <v>533</v>
      </c>
      <c r="E295" s="338" t="s">
        <v>143</v>
      </c>
      <c r="F295" s="535" t="b">
        <f>IF(総括表!$B$4=総括表!$Q$4,基礎データ貼付用シート!E706)</f>
        <v>0</v>
      </c>
      <c r="G295" s="353" t="s">
        <v>117</v>
      </c>
      <c r="H295" s="603">
        <v>1</v>
      </c>
      <c r="I295" s="353" t="s">
        <v>119</v>
      </c>
      <c r="J295" s="612">
        <f t="shared" ref="J295:J306" si="12">ROUND(F295*H295,0)</f>
        <v>0</v>
      </c>
      <c r="K295" s="340" t="s">
        <v>612</v>
      </c>
      <c r="L295" s="139" t="s">
        <v>5713</v>
      </c>
    </row>
    <row r="296" spans="1:12" s="112" customFormat="1" ht="15" customHeight="1" x14ac:dyDescent="0.2">
      <c r="A296" s="458"/>
      <c r="B296" s="586"/>
      <c r="C296" s="587"/>
      <c r="D296" s="337" t="s">
        <v>5711</v>
      </c>
      <c r="E296" s="338" t="s">
        <v>142</v>
      </c>
      <c r="F296" s="535" t="b">
        <f>IF(総括表!$B$4=総括表!$Q$5,基礎データ貼付用シート!E706)</f>
        <v>0</v>
      </c>
      <c r="G296" s="353" t="s">
        <v>117</v>
      </c>
      <c r="H296" s="603">
        <v>1</v>
      </c>
      <c r="I296" s="353" t="s">
        <v>119</v>
      </c>
      <c r="J296" s="612">
        <f t="shared" si="12"/>
        <v>0</v>
      </c>
      <c r="K296" s="340" t="s">
        <v>631</v>
      </c>
      <c r="L296" s="139" t="s">
        <v>5713</v>
      </c>
    </row>
    <row r="297" spans="1:12" s="112" customFormat="1" ht="15" customHeight="1" x14ac:dyDescent="0.2">
      <c r="A297" s="458"/>
      <c r="B297" s="586"/>
      <c r="C297" s="587"/>
      <c r="D297" s="337" t="s">
        <v>5712</v>
      </c>
      <c r="E297" s="338" t="s">
        <v>143</v>
      </c>
      <c r="F297" s="535" t="b">
        <f>IF(総括表!$B$4=総括表!$Q$4,基礎データ貼付用シート!E707)</f>
        <v>0</v>
      </c>
      <c r="G297" s="353" t="s">
        <v>117</v>
      </c>
      <c r="H297" s="603">
        <v>1</v>
      </c>
      <c r="I297" s="353" t="s">
        <v>119</v>
      </c>
      <c r="J297" s="612">
        <f t="shared" si="12"/>
        <v>0</v>
      </c>
      <c r="K297" s="340" t="s">
        <v>630</v>
      </c>
      <c r="L297" s="139" t="s">
        <v>5714</v>
      </c>
    </row>
    <row r="298" spans="1:12" s="112" customFormat="1" ht="15" customHeight="1" x14ac:dyDescent="0.2">
      <c r="A298" s="458"/>
      <c r="B298" s="341"/>
      <c r="C298" s="493"/>
      <c r="D298" s="337" t="s">
        <v>5181</v>
      </c>
      <c r="E298" s="338" t="s">
        <v>142</v>
      </c>
      <c r="F298" s="535" t="b">
        <f>IF(総括表!$B$4=総括表!$Q$5,基礎データ貼付用シート!E707)</f>
        <v>0</v>
      </c>
      <c r="G298" s="353" t="s">
        <v>117</v>
      </c>
      <c r="H298" s="616">
        <v>1</v>
      </c>
      <c r="I298" s="355" t="s">
        <v>119</v>
      </c>
      <c r="J298" s="617">
        <f t="shared" si="12"/>
        <v>0</v>
      </c>
      <c r="K298" s="340" t="s">
        <v>629</v>
      </c>
      <c r="L298" s="139" t="s">
        <v>5714</v>
      </c>
    </row>
    <row r="299" spans="1:12" s="112" customFormat="1" ht="15" customHeight="1" x14ac:dyDescent="0.2">
      <c r="A299" s="458"/>
      <c r="B299" s="557">
        <v>22</v>
      </c>
      <c r="C299" s="336" t="s">
        <v>6145</v>
      </c>
      <c r="D299" s="337" t="s">
        <v>533</v>
      </c>
      <c r="E299" s="338" t="s">
        <v>143</v>
      </c>
      <c r="F299" s="535" t="b">
        <f>IF(総括表!$B$4=総括表!$Q$4,基礎データ貼付用シート!E738)</f>
        <v>0</v>
      </c>
      <c r="G299" s="353" t="s">
        <v>117</v>
      </c>
      <c r="H299" s="603">
        <v>1</v>
      </c>
      <c r="I299" s="353" t="s">
        <v>119</v>
      </c>
      <c r="J299" s="612">
        <f t="shared" ref="J299:J302" si="13">ROUND(F299*H299,0)</f>
        <v>0</v>
      </c>
      <c r="K299" s="340" t="s">
        <v>628</v>
      </c>
      <c r="L299" s="139" t="s">
        <v>5713</v>
      </c>
    </row>
    <row r="300" spans="1:12" s="112" customFormat="1" ht="15" customHeight="1" x14ac:dyDescent="0.2">
      <c r="A300" s="458"/>
      <c r="B300" s="1359"/>
      <c r="C300" s="587"/>
      <c r="D300" s="337" t="s">
        <v>1138</v>
      </c>
      <c r="E300" s="338" t="s">
        <v>142</v>
      </c>
      <c r="F300" s="535" t="b">
        <f>IF(総括表!$B$4=総括表!$Q$5,基礎データ貼付用シート!E738)</f>
        <v>0</v>
      </c>
      <c r="G300" s="353" t="s">
        <v>117</v>
      </c>
      <c r="H300" s="603">
        <v>1</v>
      </c>
      <c r="I300" s="353" t="s">
        <v>119</v>
      </c>
      <c r="J300" s="612">
        <f t="shared" si="13"/>
        <v>0</v>
      </c>
      <c r="K300" s="340" t="s">
        <v>627</v>
      </c>
      <c r="L300" s="139" t="s">
        <v>5713</v>
      </c>
    </row>
    <row r="301" spans="1:12" s="112" customFormat="1" ht="15" customHeight="1" x14ac:dyDescent="0.2">
      <c r="A301" s="458"/>
      <c r="B301" s="1359"/>
      <c r="C301" s="587"/>
      <c r="D301" s="337" t="s">
        <v>5397</v>
      </c>
      <c r="E301" s="338" t="s">
        <v>143</v>
      </c>
      <c r="F301" s="535" t="b">
        <f>IF(総括表!$B$4=総括表!$Q$4,基礎データ貼付用シート!E739)</f>
        <v>0</v>
      </c>
      <c r="G301" s="353" t="s">
        <v>117</v>
      </c>
      <c r="H301" s="603">
        <v>1</v>
      </c>
      <c r="I301" s="353" t="s">
        <v>119</v>
      </c>
      <c r="J301" s="612">
        <f t="shared" si="13"/>
        <v>0</v>
      </c>
      <c r="K301" s="340" t="s">
        <v>626</v>
      </c>
      <c r="L301" s="139" t="s">
        <v>5714</v>
      </c>
    </row>
    <row r="302" spans="1:12" s="112" customFormat="1" ht="15" customHeight="1" x14ac:dyDescent="0.2">
      <c r="A302" s="458"/>
      <c r="B302" s="341"/>
      <c r="C302" s="1365"/>
      <c r="D302" s="337" t="s">
        <v>5181</v>
      </c>
      <c r="E302" s="338" t="s">
        <v>142</v>
      </c>
      <c r="F302" s="535" t="b">
        <f>IF(総括表!$B$4=総括表!$Q$5,基礎データ貼付用シート!E739)</f>
        <v>0</v>
      </c>
      <c r="G302" s="353" t="s">
        <v>117</v>
      </c>
      <c r="H302" s="616">
        <v>1</v>
      </c>
      <c r="I302" s="355" t="s">
        <v>119</v>
      </c>
      <c r="J302" s="617">
        <f t="shared" si="13"/>
        <v>0</v>
      </c>
      <c r="K302" s="340" t="s">
        <v>625</v>
      </c>
      <c r="L302" s="139" t="s">
        <v>5714</v>
      </c>
    </row>
    <row r="303" spans="1:12" s="112" customFormat="1" ht="15" customHeight="1" x14ac:dyDescent="0.2">
      <c r="A303" s="458"/>
      <c r="B303" s="557">
        <v>23</v>
      </c>
      <c r="C303" s="336" t="s">
        <v>6622</v>
      </c>
      <c r="D303" s="337" t="s">
        <v>533</v>
      </c>
      <c r="E303" s="338" t="s">
        <v>143</v>
      </c>
      <c r="F303" s="535" t="b">
        <f>IF(総括表!$B$4=総括表!$Q$4,基礎データ貼付用シート!E771+基礎データ貼付用シート!E774)</f>
        <v>0</v>
      </c>
      <c r="G303" s="353" t="s">
        <v>117</v>
      </c>
      <c r="H303" s="603">
        <v>1</v>
      </c>
      <c r="I303" s="353" t="s">
        <v>119</v>
      </c>
      <c r="J303" s="612">
        <f t="shared" si="12"/>
        <v>0</v>
      </c>
      <c r="K303" s="340" t="s">
        <v>604</v>
      </c>
      <c r="L303" s="139" t="s">
        <v>5713</v>
      </c>
    </row>
    <row r="304" spans="1:12" s="112" customFormat="1" ht="15" customHeight="1" x14ac:dyDescent="0.2">
      <c r="A304" s="458"/>
      <c r="B304" s="586"/>
      <c r="C304" s="587"/>
      <c r="D304" s="337" t="s">
        <v>1138</v>
      </c>
      <c r="E304" s="338" t="s">
        <v>142</v>
      </c>
      <c r="F304" s="535" t="b">
        <f>IF(総括表!$B$4=総括表!$Q$5,基礎データ貼付用シート!E771+基礎データ貼付用シート!E774)</f>
        <v>0</v>
      </c>
      <c r="G304" s="353" t="s">
        <v>117</v>
      </c>
      <c r="H304" s="603">
        <v>1</v>
      </c>
      <c r="I304" s="353" t="s">
        <v>119</v>
      </c>
      <c r="J304" s="612">
        <f t="shared" si="12"/>
        <v>0</v>
      </c>
      <c r="K304" s="340" t="s">
        <v>624</v>
      </c>
      <c r="L304" s="139" t="s">
        <v>5713</v>
      </c>
    </row>
    <row r="305" spans="1:14" s="112" customFormat="1" ht="15" customHeight="1" x14ac:dyDescent="0.2">
      <c r="A305" s="458"/>
      <c r="B305" s="586"/>
      <c r="C305" s="587"/>
      <c r="D305" s="337" t="s">
        <v>5397</v>
      </c>
      <c r="E305" s="338" t="s">
        <v>143</v>
      </c>
      <c r="F305" s="535" t="b">
        <f>IF(総括表!$B$4=総括表!$Q$4,基礎データ貼付用シート!E772+基礎データ貼付用シート!E775)</f>
        <v>0</v>
      </c>
      <c r="G305" s="353" t="s">
        <v>117</v>
      </c>
      <c r="H305" s="603">
        <v>1</v>
      </c>
      <c r="I305" s="353" t="s">
        <v>119</v>
      </c>
      <c r="J305" s="612">
        <f t="shared" si="12"/>
        <v>0</v>
      </c>
      <c r="K305" s="340" t="s">
        <v>603</v>
      </c>
      <c r="L305" s="139" t="s">
        <v>5714</v>
      </c>
    </row>
    <row r="306" spans="1:14" s="112" customFormat="1" ht="15" customHeight="1" thickBot="1" x14ac:dyDescent="0.25">
      <c r="A306" s="458"/>
      <c r="B306" s="341"/>
      <c r="C306" s="493"/>
      <c r="D306" s="337" t="s">
        <v>5181</v>
      </c>
      <c r="E306" s="338" t="s">
        <v>142</v>
      </c>
      <c r="F306" s="535" t="b">
        <f>IF(総括表!$B$4=総括表!$Q$5,基礎データ貼付用シート!E772+基礎データ貼付用シート!E775)</f>
        <v>0</v>
      </c>
      <c r="G306" s="353" t="s">
        <v>117</v>
      </c>
      <c r="H306" s="616">
        <v>1</v>
      </c>
      <c r="I306" s="355" t="s">
        <v>119</v>
      </c>
      <c r="J306" s="617">
        <f t="shared" si="12"/>
        <v>0</v>
      </c>
      <c r="K306" s="340" t="s">
        <v>602</v>
      </c>
      <c r="L306" s="139" t="s">
        <v>5714</v>
      </c>
    </row>
    <row r="307" spans="1:14" s="112" customFormat="1" ht="15" customHeight="1" x14ac:dyDescent="0.2">
      <c r="A307" s="458"/>
      <c r="B307" s="344"/>
      <c r="C307" s="345"/>
      <c r="D307" s="344"/>
      <c r="E307" s="344"/>
      <c r="F307" s="58"/>
      <c r="G307" s="494"/>
      <c r="H307" s="1683" t="s">
        <v>5513</v>
      </c>
      <c r="I307" s="1684"/>
      <c r="J307" s="583"/>
      <c r="K307" s="340"/>
      <c r="L307" s="140"/>
    </row>
    <row r="308" spans="1:14" s="112" customFormat="1" ht="15" customHeight="1" thickBot="1" x14ac:dyDescent="0.25">
      <c r="A308" s="458"/>
      <c r="B308" s="340"/>
      <c r="C308" s="340"/>
      <c r="D308" s="340"/>
      <c r="E308" s="340"/>
      <c r="F308" s="554"/>
      <c r="G308" s="340"/>
      <c r="H308" s="1727" t="s">
        <v>118</v>
      </c>
      <c r="I308" s="1728"/>
      <c r="J308" s="618">
        <f>SUM(J260:J292)</f>
        <v>0</v>
      </c>
      <c r="K308" s="340" t="s">
        <v>701</v>
      </c>
      <c r="L308" s="376" t="s">
        <v>5416</v>
      </c>
    </row>
    <row r="309" spans="1:14" s="112" customFormat="1" ht="15" customHeight="1" x14ac:dyDescent="0.2">
      <c r="A309" s="458"/>
      <c r="B309" s="344"/>
      <c r="C309" s="345"/>
      <c r="D309" s="344"/>
      <c r="E309" s="344"/>
      <c r="F309" s="58"/>
      <c r="G309" s="494"/>
      <c r="H309" s="1683" t="s">
        <v>5591</v>
      </c>
      <c r="I309" s="1684"/>
      <c r="J309" s="583"/>
      <c r="K309" s="340"/>
      <c r="L309" s="140"/>
    </row>
    <row r="310" spans="1:14" s="112" customFormat="1" ht="15" customHeight="1" thickBot="1" x14ac:dyDescent="0.25">
      <c r="A310" s="458"/>
      <c r="B310" s="340"/>
      <c r="C310" s="340"/>
      <c r="D310" s="340"/>
      <c r="E310" s="340"/>
      <c r="F310" s="554"/>
      <c r="G310" s="340"/>
      <c r="H310" s="1727" t="s">
        <v>118</v>
      </c>
      <c r="I310" s="1728"/>
      <c r="J310" s="618">
        <f>SUM(J293:J294)</f>
        <v>0</v>
      </c>
      <c r="K310" s="340" t="s">
        <v>702</v>
      </c>
      <c r="L310" s="376" t="s">
        <v>117</v>
      </c>
    </row>
    <row r="311" spans="1:14" s="112" customFormat="1" ht="15" customHeight="1" x14ac:dyDescent="0.2">
      <c r="A311" s="458"/>
      <c r="B311" s="344"/>
      <c r="C311" s="345"/>
      <c r="D311" s="344"/>
      <c r="E311" s="344"/>
      <c r="F311" s="58"/>
      <c r="G311" s="494"/>
      <c r="H311" s="1748" t="s">
        <v>7361</v>
      </c>
      <c r="I311" s="1751"/>
      <c r="J311" s="583"/>
      <c r="K311" s="340"/>
      <c r="L311" s="140"/>
    </row>
    <row r="312" spans="1:14" s="112" customFormat="1" ht="15" customHeight="1" thickBot="1" x14ac:dyDescent="0.25">
      <c r="A312" s="458"/>
      <c r="B312" s="340"/>
      <c r="C312" s="340"/>
      <c r="D312" s="340"/>
      <c r="E312" s="340"/>
      <c r="F312" s="554"/>
      <c r="G312" s="340"/>
      <c r="H312" s="1727" t="s">
        <v>118</v>
      </c>
      <c r="I312" s="1728"/>
      <c r="J312" s="618">
        <f>SUM(J295+J296+J299+J300+J303+J304)</f>
        <v>0</v>
      </c>
      <c r="K312" s="340" t="s">
        <v>703</v>
      </c>
      <c r="L312" s="376" t="s">
        <v>117</v>
      </c>
      <c r="M312" s="112" t="s">
        <v>5713</v>
      </c>
      <c r="N312" s="202"/>
    </row>
    <row r="313" spans="1:14" s="112" customFormat="1" ht="15" customHeight="1" x14ac:dyDescent="0.2">
      <c r="A313" s="458"/>
      <c r="B313" s="344"/>
      <c r="C313" s="345"/>
      <c r="D313" s="344"/>
      <c r="E313" s="344"/>
      <c r="F313" s="58"/>
      <c r="G313" s="494"/>
      <c r="H313" s="1748" t="s">
        <v>7362</v>
      </c>
      <c r="I313" s="1751"/>
      <c r="J313" s="583"/>
      <c r="K313" s="340"/>
      <c r="L313" s="140"/>
    </row>
    <row r="314" spans="1:14" s="112" customFormat="1" ht="15" customHeight="1" thickBot="1" x14ac:dyDescent="0.25">
      <c r="A314" s="458"/>
      <c r="B314" s="340"/>
      <c r="C314" s="340"/>
      <c r="D314" s="340"/>
      <c r="E314" s="340"/>
      <c r="F314" s="554"/>
      <c r="G314" s="340"/>
      <c r="H314" s="1727" t="s">
        <v>118</v>
      </c>
      <c r="I314" s="1728"/>
      <c r="J314" s="618">
        <f>SUM(J297+J298+J301+J302+J305+J306)</f>
        <v>0</v>
      </c>
      <c r="K314" s="340" t="s">
        <v>704</v>
      </c>
      <c r="L314" s="376" t="s">
        <v>117</v>
      </c>
      <c r="M314" s="112" t="s">
        <v>5714</v>
      </c>
      <c r="N314" s="212"/>
    </row>
    <row r="315" spans="1:14" s="112" customFormat="1" ht="11.25" customHeight="1" x14ac:dyDescent="0.2">
      <c r="A315" s="458"/>
      <c r="B315" s="458"/>
      <c r="C315" s="458"/>
      <c r="D315" s="458"/>
      <c r="E315" s="458"/>
      <c r="F315" s="518"/>
      <c r="G315" s="458"/>
      <c r="H315" s="544"/>
      <c r="I315" s="458"/>
      <c r="J315" s="577"/>
      <c r="K315" s="458"/>
    </row>
    <row r="316" spans="1:14" s="112" customFormat="1" ht="13.5" customHeight="1" x14ac:dyDescent="0.2">
      <c r="A316" s="458"/>
      <c r="B316" s="1729" t="s">
        <v>201</v>
      </c>
      <c r="C316" s="1730"/>
      <c r="D316" s="562"/>
      <c r="E316" s="1729" t="s">
        <v>200</v>
      </c>
      <c r="F316" s="1730"/>
      <c r="G316" s="546"/>
      <c r="H316" s="1737" t="s">
        <v>159</v>
      </c>
      <c r="I316" s="546"/>
      <c r="J316" s="546" t="s">
        <v>89</v>
      </c>
      <c r="K316" s="340"/>
    </row>
    <row r="317" spans="1:14" s="112" customFormat="1" ht="13.5" customHeight="1" thickBot="1" x14ac:dyDescent="0.25">
      <c r="A317" s="458"/>
      <c r="B317" s="1740"/>
      <c r="C317" s="1741"/>
      <c r="D317" s="482"/>
      <c r="E317" s="1740" t="s">
        <v>199</v>
      </c>
      <c r="F317" s="1741"/>
      <c r="G317" s="482"/>
      <c r="H317" s="1738"/>
      <c r="I317" s="482"/>
      <c r="J317" s="563" t="s">
        <v>136</v>
      </c>
      <c r="K317" s="340"/>
    </row>
    <row r="318" spans="1:14" ht="15" customHeight="1" x14ac:dyDescent="0.2">
      <c r="A318" s="467"/>
      <c r="B318" s="564" t="s">
        <v>7340</v>
      </c>
      <c r="C318" s="565"/>
      <c r="D318" s="562"/>
      <c r="E318" s="1729" t="s">
        <v>198</v>
      </c>
      <c r="F318" s="1730"/>
      <c r="G318" s="546"/>
      <c r="H318" s="566"/>
      <c r="I318" s="567"/>
      <c r="J318" s="568"/>
      <c r="K318" s="467"/>
    </row>
    <row r="319" spans="1:14" ht="15" customHeight="1" thickBot="1" x14ac:dyDescent="0.25">
      <c r="A319" s="467"/>
      <c r="B319" s="1749">
        <f>J310</f>
        <v>0</v>
      </c>
      <c r="C319" s="1750"/>
      <c r="D319" s="482" t="s">
        <v>117</v>
      </c>
      <c r="E319" s="1746">
        <f>●下水道費附表○!G32</f>
        <v>0</v>
      </c>
      <c r="F319" s="1747"/>
      <c r="G319" s="482" t="s">
        <v>117</v>
      </c>
      <c r="H319" s="605">
        <v>0.56000000000000005</v>
      </c>
      <c r="I319" s="480" t="s">
        <v>119</v>
      </c>
      <c r="J319" s="619">
        <f>ROUND(B319*E319*H319,0)</f>
        <v>0</v>
      </c>
      <c r="K319" s="340" t="s">
        <v>601</v>
      </c>
      <c r="L319" s="376" t="s">
        <v>117</v>
      </c>
      <c r="M319" s="113"/>
    </row>
    <row r="320" spans="1:14" ht="14" x14ac:dyDescent="0.2">
      <c r="A320" s="467"/>
      <c r="B320" s="564" t="s">
        <v>7340</v>
      </c>
      <c r="C320" s="569"/>
      <c r="D320" s="562"/>
      <c r="E320" s="570"/>
      <c r="F320" s="571"/>
      <c r="G320" s="546"/>
      <c r="H320" s="572"/>
      <c r="I320" s="567"/>
      <c r="J320" s="573"/>
      <c r="K320" s="467"/>
    </row>
    <row r="321" spans="1:15" ht="15" customHeight="1" thickBot="1" x14ac:dyDescent="0.25">
      <c r="A321" s="467"/>
      <c r="B321" s="1749">
        <f>J310</f>
        <v>0</v>
      </c>
      <c r="C321" s="1750"/>
      <c r="D321" s="482" t="s">
        <v>1501</v>
      </c>
      <c r="E321" s="574" t="s">
        <v>1502</v>
      </c>
      <c r="F321" s="620">
        <f>E319</f>
        <v>0</v>
      </c>
      <c r="G321" s="482" t="s">
        <v>1503</v>
      </c>
      <c r="H321" s="621">
        <f>IF(J89&gt;=100,0.28,IF(J89&gt;=75,0.35,IF(J89&gt;=50,0.42,IF(J89&gt;=25,0.49,0.56))))</f>
        <v>0.56000000000000005</v>
      </c>
      <c r="I321" s="480" t="s">
        <v>119</v>
      </c>
      <c r="J321" s="619">
        <f>ROUND(B321*(1-F321)*H321,0)</f>
        <v>0</v>
      </c>
      <c r="K321" s="340" t="s">
        <v>600</v>
      </c>
      <c r="L321" s="376" t="s">
        <v>117</v>
      </c>
    </row>
    <row r="322" spans="1:15" ht="15" customHeight="1" x14ac:dyDescent="0.2">
      <c r="A322" s="467"/>
      <c r="B322" s="564" t="s">
        <v>7341</v>
      </c>
      <c r="C322" s="565"/>
      <c r="D322" s="562"/>
      <c r="E322" s="1729" t="s">
        <v>198</v>
      </c>
      <c r="F322" s="1730"/>
      <c r="G322" s="546"/>
      <c r="H322" s="566"/>
      <c r="I322" s="567"/>
      <c r="J322" s="568"/>
      <c r="K322" s="467"/>
    </row>
    <row r="323" spans="1:15" ht="15" customHeight="1" thickBot="1" x14ac:dyDescent="0.25">
      <c r="A323" s="467"/>
      <c r="B323" s="1749">
        <f>J312</f>
        <v>0</v>
      </c>
      <c r="C323" s="1750"/>
      <c r="D323" s="482" t="s">
        <v>117</v>
      </c>
      <c r="E323" s="1746">
        <f>●下水道費附表○!G32</f>
        <v>0</v>
      </c>
      <c r="F323" s="1747"/>
      <c r="G323" s="482" t="s">
        <v>117</v>
      </c>
      <c r="H323" s="605">
        <v>0.49</v>
      </c>
      <c r="I323" s="480" t="s">
        <v>119</v>
      </c>
      <c r="J323" s="619">
        <f>ROUND(B323*E323*H323,0)</f>
        <v>0</v>
      </c>
      <c r="K323" s="340" t="s">
        <v>599</v>
      </c>
      <c r="L323" s="376" t="s">
        <v>117</v>
      </c>
      <c r="M323" s="112" t="s">
        <v>5715</v>
      </c>
    </row>
    <row r="324" spans="1:15" ht="14" x14ac:dyDescent="0.2">
      <c r="A324" s="467"/>
      <c r="B324" s="564" t="s">
        <v>7341</v>
      </c>
      <c r="C324" s="569"/>
      <c r="D324" s="562"/>
      <c r="E324" s="570"/>
      <c r="F324" s="571"/>
      <c r="G324" s="546"/>
      <c r="H324" s="572"/>
      <c r="I324" s="567"/>
      <c r="J324" s="573"/>
      <c r="K324" s="467"/>
    </row>
    <row r="325" spans="1:15" ht="15" customHeight="1" thickBot="1" x14ac:dyDescent="0.25">
      <c r="A325" s="467"/>
      <c r="B325" s="1749">
        <f>J312</f>
        <v>0</v>
      </c>
      <c r="C325" s="1750"/>
      <c r="D325" s="482" t="s">
        <v>1501</v>
      </c>
      <c r="E325" s="574" t="s">
        <v>1502</v>
      </c>
      <c r="F325" s="620">
        <f>E323</f>
        <v>0</v>
      </c>
      <c r="G325" s="482" t="s">
        <v>1503</v>
      </c>
      <c r="H325" s="621">
        <f>IF(J89&gt;=100,0.28,IF(J89&gt;=75,0.35,IF(J89&gt;=50,0.42,IF(J89&gt;=25,0.49,0.56))))</f>
        <v>0.56000000000000005</v>
      </c>
      <c r="I325" s="480" t="s">
        <v>119</v>
      </c>
      <c r="J325" s="619">
        <f>ROUND(B325*(1-F325)*H325,0)</f>
        <v>0</v>
      </c>
      <c r="K325" s="340" t="s">
        <v>598</v>
      </c>
      <c r="L325" s="376" t="s">
        <v>117</v>
      </c>
      <c r="M325" s="112" t="s">
        <v>5716</v>
      </c>
    </row>
    <row r="326" spans="1:15" ht="15" customHeight="1" x14ac:dyDescent="0.2">
      <c r="A326" s="467"/>
      <c r="B326" s="564" t="s">
        <v>7342</v>
      </c>
      <c r="C326" s="565"/>
      <c r="D326" s="562"/>
      <c r="E326" s="1752"/>
      <c r="F326" s="1753"/>
      <c r="G326" s="1754"/>
      <c r="H326" s="566"/>
      <c r="I326" s="567"/>
      <c r="J326" s="568"/>
      <c r="K326" s="467"/>
    </row>
    <row r="327" spans="1:15" ht="15" customHeight="1" thickBot="1" x14ac:dyDescent="0.25">
      <c r="A327" s="467"/>
      <c r="B327" s="1749">
        <f>J314</f>
        <v>0</v>
      </c>
      <c r="C327" s="1750"/>
      <c r="D327" s="482" t="s">
        <v>117</v>
      </c>
      <c r="E327" s="1755"/>
      <c r="F327" s="1756"/>
      <c r="G327" s="1757"/>
      <c r="H327" s="605">
        <v>0.56000000000000005</v>
      </c>
      <c r="I327" s="480" t="s">
        <v>119</v>
      </c>
      <c r="J327" s="619">
        <f>ROUND(B327*H327,0)</f>
        <v>0</v>
      </c>
      <c r="K327" s="340" t="s">
        <v>746</v>
      </c>
      <c r="L327" s="376" t="s">
        <v>117</v>
      </c>
      <c r="M327" s="112" t="s">
        <v>5717</v>
      </c>
    </row>
    <row r="328" spans="1:15" s="112" customFormat="1" ht="28.5" customHeight="1" x14ac:dyDescent="0.2">
      <c r="A328" s="458"/>
      <c r="B328" s="344"/>
      <c r="C328" s="345"/>
      <c r="D328" s="344"/>
      <c r="E328" s="344"/>
      <c r="F328" s="58"/>
      <c r="G328" s="494"/>
      <c r="H328" s="1748" t="s">
        <v>7343</v>
      </c>
      <c r="I328" s="1684"/>
      <c r="J328" s="583"/>
      <c r="K328" s="340"/>
      <c r="L328" s="140"/>
    </row>
    <row r="329" spans="1:15" s="112" customFormat="1" ht="15" customHeight="1" thickBot="1" x14ac:dyDescent="0.25">
      <c r="A329" s="458"/>
      <c r="B329" s="340"/>
      <c r="C329" s="340"/>
      <c r="D329" s="340"/>
      <c r="E329" s="340"/>
      <c r="F329" s="554"/>
      <c r="G329" s="340"/>
      <c r="H329" s="1727" t="s">
        <v>118</v>
      </c>
      <c r="I329" s="1728"/>
      <c r="J329" s="618">
        <f>J308+J319+J321+J323+J325+J327</f>
        <v>0</v>
      </c>
      <c r="K329" s="340" t="s">
        <v>5590</v>
      </c>
      <c r="L329" s="376" t="s">
        <v>117</v>
      </c>
    </row>
    <row r="330" spans="1:15" ht="15" customHeight="1" x14ac:dyDescent="0.2">
      <c r="A330" s="467"/>
      <c r="B330" s="588"/>
      <c r="C330" s="588"/>
      <c r="D330" s="494"/>
      <c r="E330" s="589"/>
      <c r="F330" s="590"/>
      <c r="G330" s="494"/>
      <c r="H330" s="591"/>
      <c r="I330" s="494"/>
      <c r="J330" s="584"/>
      <c r="K330" s="340"/>
      <c r="L330" s="112"/>
    </row>
    <row r="331" spans="1:15" ht="18.75" customHeight="1" x14ac:dyDescent="0.2">
      <c r="A331" s="468">
        <v>10</v>
      </c>
      <c r="B331" s="458" t="s">
        <v>192</v>
      </c>
      <c r="C331" s="467"/>
      <c r="D331" s="467"/>
      <c r="E331" s="467"/>
      <c r="F331" s="517"/>
      <c r="G331" s="467"/>
      <c r="H331" s="542"/>
      <c r="I331" s="467"/>
      <c r="J331" s="575"/>
      <c r="K331" s="467"/>
    </row>
    <row r="332" spans="1:15" ht="11.25" customHeight="1" x14ac:dyDescent="0.2">
      <c r="A332" s="470"/>
      <c r="B332" s="467"/>
      <c r="C332" s="467"/>
      <c r="D332" s="467"/>
      <c r="E332" s="467"/>
      <c r="F332" s="517"/>
      <c r="G332" s="467"/>
      <c r="H332" s="542"/>
      <c r="I332" s="467"/>
      <c r="J332" s="575"/>
      <c r="K332" s="467"/>
    </row>
    <row r="333" spans="1:15" ht="18.75" customHeight="1" x14ac:dyDescent="0.2">
      <c r="A333" s="470"/>
      <c r="B333" s="1729" t="s">
        <v>163</v>
      </c>
      <c r="C333" s="1730"/>
      <c r="D333" s="1729" t="s">
        <v>139</v>
      </c>
      <c r="E333" s="1730"/>
      <c r="F333" s="545" t="s">
        <v>138</v>
      </c>
      <c r="G333" s="546"/>
      <c r="H333" s="547" t="s">
        <v>137</v>
      </c>
      <c r="I333" s="546"/>
      <c r="J333" s="581" t="s">
        <v>89</v>
      </c>
      <c r="K333" s="340"/>
      <c r="N333" s="113"/>
    </row>
    <row r="334" spans="1:15" ht="15" customHeight="1" x14ac:dyDescent="0.2">
      <c r="A334" s="470"/>
      <c r="B334" s="523"/>
      <c r="C334" s="479"/>
      <c r="D334" s="480"/>
      <c r="E334" s="342"/>
      <c r="F334" s="592"/>
      <c r="G334" s="482"/>
      <c r="H334" s="548"/>
      <c r="I334" s="482"/>
      <c r="J334" s="582" t="s">
        <v>1471</v>
      </c>
      <c r="K334" s="340"/>
      <c r="N334" s="113"/>
    </row>
    <row r="335" spans="1:15" s="112" customFormat="1" ht="15" customHeight="1" x14ac:dyDescent="0.2">
      <c r="A335" s="458"/>
      <c r="B335" s="549">
        <v>1</v>
      </c>
      <c r="C335" s="550" t="s">
        <v>124</v>
      </c>
      <c r="D335" s="1725"/>
      <c r="E335" s="1758"/>
      <c r="F335" s="622">
        <f>+基礎データ貼付用シート!E367</f>
        <v>0</v>
      </c>
      <c r="G335" s="623" t="s">
        <v>1470</v>
      </c>
      <c r="H335" s="1378">
        <v>8.5000000000000006E-2</v>
      </c>
      <c r="I335" s="596" t="s">
        <v>1473</v>
      </c>
      <c r="J335" s="610">
        <f>ROUND(F335*H335,0)</f>
        <v>0</v>
      </c>
      <c r="K335" s="340" t="s">
        <v>1549</v>
      </c>
      <c r="N335" s="113"/>
      <c r="O335" s="113"/>
    </row>
    <row r="336" spans="1:15" s="112" customFormat="1" ht="15" customHeight="1" x14ac:dyDescent="0.2">
      <c r="A336" s="458"/>
      <c r="B336" s="549">
        <v>2</v>
      </c>
      <c r="C336" s="550" t="s">
        <v>123</v>
      </c>
      <c r="D336" s="552" t="s">
        <v>1472</v>
      </c>
      <c r="E336" s="593" t="s">
        <v>143</v>
      </c>
      <c r="F336" s="535" t="b">
        <f>IF(総括表!$B$4=総括表!$Q$4,基礎データ貼付用シート!E383)</f>
        <v>0</v>
      </c>
      <c r="G336" s="623" t="s">
        <v>1470</v>
      </c>
      <c r="H336" s="1378">
        <v>0.109</v>
      </c>
      <c r="I336" s="596" t="s">
        <v>1473</v>
      </c>
      <c r="J336" s="610">
        <f>ROUND(F336*H336,0)</f>
        <v>0</v>
      </c>
      <c r="K336" s="340" t="s">
        <v>1550</v>
      </c>
      <c r="N336" s="113"/>
      <c r="O336" s="113"/>
    </row>
    <row r="337" spans="1:14" s="112" customFormat="1" ht="15" customHeight="1" thickBot="1" x14ac:dyDescent="0.25">
      <c r="A337" s="458"/>
      <c r="B337" s="341"/>
      <c r="C337" s="493"/>
      <c r="D337" s="552" t="s">
        <v>1475</v>
      </c>
      <c r="E337" s="593" t="s">
        <v>142</v>
      </c>
      <c r="F337" s="535" t="b">
        <f>IF(総括表!$B$4=総括表!$Q$5,基礎データ貼付用シート!E383)</f>
        <v>0</v>
      </c>
      <c r="G337" s="623" t="s">
        <v>1470</v>
      </c>
      <c r="H337" s="1379">
        <v>8.4000000000000005E-2</v>
      </c>
      <c r="I337" s="601" t="s">
        <v>1473</v>
      </c>
      <c r="J337" s="611">
        <f>ROUND(F337*H337,0)</f>
        <v>0</v>
      </c>
      <c r="K337" s="340" t="s">
        <v>1551</v>
      </c>
    </row>
    <row r="338" spans="1:14" s="112" customFormat="1" ht="15" customHeight="1" x14ac:dyDescent="0.2">
      <c r="A338" s="458"/>
      <c r="B338" s="344"/>
      <c r="C338" s="345"/>
      <c r="D338" s="344"/>
      <c r="E338" s="344"/>
      <c r="F338" s="58"/>
      <c r="G338" s="494"/>
      <c r="H338" s="1721" t="s">
        <v>1552</v>
      </c>
      <c r="I338" s="1722"/>
      <c r="J338" s="573"/>
      <c r="K338" s="340"/>
    </row>
    <row r="339" spans="1:14" s="112" customFormat="1" ht="15" customHeight="1" thickBot="1" x14ac:dyDescent="0.25">
      <c r="A339" s="458"/>
      <c r="B339" s="340"/>
      <c r="C339" s="340"/>
      <c r="D339" s="340"/>
      <c r="E339" s="340"/>
      <c r="F339" s="554"/>
      <c r="G339" s="340"/>
      <c r="H339" s="1727" t="s">
        <v>118</v>
      </c>
      <c r="I339" s="1728"/>
      <c r="J339" s="614">
        <f>SUM(J335:J337)</f>
        <v>0</v>
      </c>
      <c r="K339" s="340" t="s">
        <v>1559</v>
      </c>
      <c r="L339" s="376" t="s">
        <v>117</v>
      </c>
    </row>
    <row r="340" spans="1:14" ht="18.75" customHeight="1" x14ac:dyDescent="0.2">
      <c r="A340" s="467"/>
      <c r="B340" s="467"/>
      <c r="C340" s="467"/>
      <c r="D340" s="467"/>
      <c r="E340" s="467"/>
      <c r="F340" s="467"/>
      <c r="G340" s="467"/>
      <c r="H340" s="542"/>
      <c r="I340" s="467"/>
      <c r="J340" s="517"/>
      <c r="K340" s="467"/>
    </row>
    <row r="341" spans="1:14" ht="18.75" customHeight="1" x14ac:dyDescent="0.2">
      <c r="A341" s="468">
        <v>11</v>
      </c>
      <c r="B341" s="458" t="s">
        <v>6226</v>
      </c>
      <c r="C341" s="467"/>
      <c r="D341" s="467"/>
      <c r="E341" s="467"/>
      <c r="F341" s="517"/>
      <c r="G341" s="467"/>
      <c r="H341" s="542"/>
      <c r="I341" s="467"/>
      <c r="J341" s="575"/>
      <c r="K341" s="467"/>
    </row>
    <row r="342" spans="1:14" ht="11.25" customHeight="1" x14ac:dyDescent="0.2">
      <c r="A342" s="470"/>
      <c r="B342" s="467"/>
      <c r="C342" s="467"/>
      <c r="D342" s="467"/>
      <c r="E342" s="467"/>
      <c r="F342" s="517"/>
      <c r="G342" s="467"/>
      <c r="H342" s="542"/>
      <c r="I342" s="467"/>
      <c r="J342" s="575"/>
      <c r="K342" s="467"/>
    </row>
    <row r="343" spans="1:14" ht="18.75" customHeight="1" x14ac:dyDescent="0.2">
      <c r="A343" s="470"/>
      <c r="B343" s="1729" t="s">
        <v>163</v>
      </c>
      <c r="C343" s="1730"/>
      <c r="D343" s="1729" t="s">
        <v>139</v>
      </c>
      <c r="E343" s="1730"/>
      <c r="F343" s="545" t="s">
        <v>138</v>
      </c>
      <c r="G343" s="546"/>
      <c r="H343" s="547" t="s">
        <v>137</v>
      </c>
      <c r="I343" s="546"/>
      <c r="J343" s="581" t="s">
        <v>89</v>
      </c>
      <c r="K343" s="340"/>
      <c r="N343" s="113"/>
    </row>
    <row r="344" spans="1:14" ht="15" customHeight="1" x14ac:dyDescent="0.2">
      <c r="A344" s="470"/>
      <c r="B344" s="480"/>
      <c r="C344" s="342"/>
      <c r="D344" s="480"/>
      <c r="E344" s="342"/>
      <c r="F344" s="524"/>
      <c r="G344" s="482"/>
      <c r="H344" s="548"/>
      <c r="I344" s="482"/>
      <c r="J344" s="582" t="s">
        <v>136</v>
      </c>
      <c r="K344" s="340"/>
      <c r="N344" s="113"/>
    </row>
    <row r="345" spans="1:14" ht="18.75" customHeight="1" x14ac:dyDescent="0.2">
      <c r="A345" s="467"/>
      <c r="B345" s="549">
        <v>1</v>
      </c>
      <c r="C345" s="336" t="s">
        <v>6145</v>
      </c>
      <c r="D345" s="552" t="s">
        <v>533</v>
      </c>
      <c r="E345" s="593" t="s">
        <v>143</v>
      </c>
      <c r="F345" s="535" t="b">
        <f>IF(総括表!$B$4=総括表!$Q$4,基礎データ貼付用シート!E740)</f>
        <v>0</v>
      </c>
      <c r="G345" s="623" t="s">
        <v>117</v>
      </c>
      <c r="H345" s="597">
        <v>0.5</v>
      </c>
      <c r="I345" s="596" t="s">
        <v>119</v>
      </c>
      <c r="J345" s="610">
        <f>ROUND(F345*H345,0)</f>
        <v>0</v>
      </c>
      <c r="K345" s="340" t="s">
        <v>134</v>
      </c>
      <c r="L345" s="199"/>
    </row>
    <row r="346" spans="1:14" ht="18.75" customHeight="1" x14ac:dyDescent="0.2">
      <c r="A346" s="467"/>
      <c r="B346" s="341"/>
      <c r="C346" s="493"/>
      <c r="D346" s="552" t="s">
        <v>529</v>
      </c>
      <c r="E346" s="593" t="s">
        <v>142</v>
      </c>
      <c r="F346" s="535" t="b">
        <f>IF(総括表!$B$4=総括表!$Q$5,基礎データ貼付用シート!E740)</f>
        <v>0</v>
      </c>
      <c r="G346" s="623" t="s">
        <v>117</v>
      </c>
      <c r="H346" s="600">
        <v>0.5</v>
      </c>
      <c r="I346" s="601" t="s">
        <v>119</v>
      </c>
      <c r="J346" s="611">
        <f>ROUND(F346*H346,0)</f>
        <v>0</v>
      </c>
      <c r="K346" s="340" t="s">
        <v>132</v>
      </c>
      <c r="L346" s="199"/>
    </row>
    <row r="347" spans="1:14" ht="18.75" customHeight="1" x14ac:dyDescent="0.2">
      <c r="A347" s="467"/>
      <c r="B347" s="549">
        <v>2</v>
      </c>
      <c r="C347" s="336" t="s">
        <v>6622</v>
      </c>
      <c r="D347" s="552" t="s">
        <v>533</v>
      </c>
      <c r="E347" s="593" t="s">
        <v>143</v>
      </c>
      <c r="F347" s="535" t="b">
        <f>IF(総括表!$B$4=総括表!$Q$4,基礎データ貼付用シート!E776)</f>
        <v>0</v>
      </c>
      <c r="G347" s="623" t="s">
        <v>117</v>
      </c>
      <c r="H347" s="597">
        <v>0.5</v>
      </c>
      <c r="I347" s="596" t="s">
        <v>119</v>
      </c>
      <c r="J347" s="610">
        <f>ROUND(F347*H347,0)</f>
        <v>0</v>
      </c>
      <c r="K347" s="340" t="s">
        <v>130</v>
      </c>
      <c r="L347" s="199"/>
    </row>
    <row r="348" spans="1:14" ht="18.75" customHeight="1" thickBot="1" x14ac:dyDescent="0.25">
      <c r="A348" s="467"/>
      <c r="B348" s="341"/>
      <c r="C348" s="1365"/>
      <c r="D348" s="552" t="s">
        <v>529</v>
      </c>
      <c r="E348" s="593" t="s">
        <v>142</v>
      </c>
      <c r="F348" s="535" t="b">
        <f>IF(総括表!$B$4=総括表!$Q$5,基礎データ貼付用シート!E776)</f>
        <v>0</v>
      </c>
      <c r="G348" s="623" t="s">
        <v>117</v>
      </c>
      <c r="H348" s="600">
        <v>0.5</v>
      </c>
      <c r="I348" s="601" t="s">
        <v>119</v>
      </c>
      <c r="J348" s="611">
        <f>ROUND(F348*H348,0)</f>
        <v>0</v>
      </c>
      <c r="K348" s="340" t="s">
        <v>538</v>
      </c>
      <c r="L348" s="199"/>
    </row>
    <row r="349" spans="1:14" ht="18.75" customHeight="1" x14ac:dyDescent="0.2">
      <c r="A349" s="467"/>
      <c r="B349" s="344"/>
      <c r="C349" s="345"/>
      <c r="D349" s="344"/>
      <c r="E349" s="344"/>
      <c r="F349" s="58"/>
      <c r="G349" s="494"/>
      <c r="H349" s="1721" t="s">
        <v>979</v>
      </c>
      <c r="I349" s="1722"/>
      <c r="J349" s="573"/>
      <c r="K349" s="340"/>
      <c r="L349" s="199"/>
    </row>
    <row r="350" spans="1:14" ht="18.75" customHeight="1" thickBot="1" x14ac:dyDescent="0.25">
      <c r="A350" s="467"/>
      <c r="B350" s="340"/>
      <c r="C350" s="340"/>
      <c r="D350" s="340"/>
      <c r="E350" s="340"/>
      <c r="F350" s="554"/>
      <c r="G350" s="340"/>
      <c r="H350" s="1727" t="s">
        <v>118</v>
      </c>
      <c r="I350" s="1728"/>
      <c r="J350" s="614">
        <f>SUM(J345:J348)</f>
        <v>0</v>
      </c>
      <c r="K350" s="340" t="s">
        <v>967</v>
      </c>
      <c r="L350" s="106" t="s">
        <v>7364</v>
      </c>
    </row>
    <row r="351" spans="1:14" ht="18.75" customHeight="1" x14ac:dyDescent="0.2">
      <c r="A351" s="199"/>
      <c r="B351" s="199"/>
      <c r="C351" s="199"/>
      <c r="D351" s="199"/>
      <c r="E351" s="199"/>
      <c r="F351" s="199"/>
      <c r="G351" s="199"/>
      <c r="H351" s="201"/>
      <c r="I351" s="199"/>
      <c r="J351" s="199"/>
      <c r="K351" s="199"/>
      <c r="L351" s="199"/>
    </row>
    <row r="352" spans="1:14" ht="18.75" customHeight="1" x14ac:dyDescent="0.2">
      <c r="A352" s="199"/>
      <c r="B352" s="199"/>
      <c r="C352" s="199"/>
      <c r="D352" s="199"/>
      <c r="E352" s="199"/>
      <c r="F352" s="199"/>
      <c r="G352" s="199"/>
      <c r="H352" s="201"/>
      <c r="I352" s="199"/>
      <c r="J352" s="199"/>
      <c r="K352" s="199"/>
    </row>
  </sheetData>
  <sheetProtection autoFilter="0"/>
  <customSheetViews>
    <customSheetView guid="{A0BA9017-E5F3-4B91-9F5C-F0F36F625BCB}"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
      <headerFooter alignWithMargins="0"/>
    </customSheetView>
    <customSheetView guid="{C8B40DBF-EDE0-406A-8960-74B2A681CE9F}" showPageBreaks="1" printArea="1" view="pageBreakPreview" topLeftCell="A10">
      <selection sqref="A1:B1"/>
      <pageMargins left="0.78740157480314965" right="0.78740157480314965" top="0.98425196850393704" bottom="0.74803149606299213" header="0.51181102362204722" footer="0.51181102362204722"/>
      <pageSetup paperSize="9" fitToWidth="0" fitToHeight="0" orientation="portrait" r:id="rId2"/>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3"/>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4"/>
      <headerFooter alignWithMargins="0"/>
    </customSheetView>
    <customSheetView guid="{44914D11-FA26-4FFB-9D64-353FA38F5634}"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5"/>
      <headerFooter alignWithMargins="0"/>
    </customSheetView>
    <customSheetView guid="{3DDC5261-2F80-4A3C-AB53-F803DE8B7615}"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6"/>
      <headerFooter alignWithMargins="0"/>
    </customSheetView>
    <customSheetView guid="{3B4A68D1-1B68-46E4-B8BF-4F65CEA2EB4B}" showPageBreaks="1" printArea="1" view="pageBreakPreview">
      <selection activeCell="H17" sqref="H17"/>
      <pageMargins left="0.78740157480314965" right="0.78740157480314965" top="0.98425196850393704" bottom="0.74803149606299213" header="0.51181102362204722" footer="0.51181102362204722"/>
      <pageSetup paperSize="9" fitToWidth="0" fitToHeight="0" orientation="portrait" r:id="rId17"/>
      <headerFooter alignWithMargins="0"/>
    </customSheetView>
    <customSheetView guid="{87FB8462-6403-4F20-8080-1AF11B55B90C}" showPageBreaks="1" printArea="1" view="pageBreakPreview" topLeftCell="A307">
      <selection activeCell="V344" sqref="V344"/>
      <pageMargins left="0.78740157480314965" right="0.78740157480314965" top="0.98425196850393704" bottom="0.74803149606299213" header="0.51181102362204722" footer="0.51181102362204722"/>
      <pageSetup paperSize="9" fitToWidth="0" fitToHeight="0" orientation="portrait" r:id="rId18"/>
      <headerFooter alignWithMargins="0"/>
    </customSheetView>
    <customSheetView guid="{1F81339A-CB4E-4CB3-ABCA-C25ADEC8B9AC}"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19"/>
      <headerFooter alignWithMargins="0"/>
    </customSheetView>
    <customSheetView guid="{0FF53720-42B0-4B1A-A491-0089CDA29CCF}"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20"/>
      <headerFooter alignWithMargins="0"/>
    </customSheetView>
  </customSheetViews>
  <mergeCells count="100">
    <mergeCell ref="E326:G327"/>
    <mergeCell ref="B327:C327"/>
    <mergeCell ref="B333:C333"/>
    <mergeCell ref="D333:E333"/>
    <mergeCell ref="D335:E335"/>
    <mergeCell ref="H307:I307"/>
    <mergeCell ref="H308:I308"/>
    <mergeCell ref="B316:C317"/>
    <mergeCell ref="B319:C319"/>
    <mergeCell ref="B321:C321"/>
    <mergeCell ref="H311:I311"/>
    <mergeCell ref="H312:I312"/>
    <mergeCell ref="E322:F322"/>
    <mergeCell ref="B323:C323"/>
    <mergeCell ref="E323:F323"/>
    <mergeCell ref="B325:C325"/>
    <mergeCell ref="H313:I313"/>
    <mergeCell ref="H314:I314"/>
    <mergeCell ref="D260:E260"/>
    <mergeCell ref="D261:E261"/>
    <mergeCell ref="D262:E262"/>
    <mergeCell ref="H338:I338"/>
    <mergeCell ref="H339:I339"/>
    <mergeCell ref="D263:E263"/>
    <mergeCell ref="D264:E264"/>
    <mergeCell ref="H309:I309"/>
    <mergeCell ref="H310:I310"/>
    <mergeCell ref="E316:F316"/>
    <mergeCell ref="H316:H317"/>
    <mergeCell ref="E317:F317"/>
    <mergeCell ref="E318:F318"/>
    <mergeCell ref="E319:F319"/>
    <mergeCell ref="H328:I328"/>
    <mergeCell ref="H329:I329"/>
    <mergeCell ref="D215:E215"/>
    <mergeCell ref="D216:E216"/>
    <mergeCell ref="H253:I253"/>
    <mergeCell ref="H254:I254"/>
    <mergeCell ref="B258:C258"/>
    <mergeCell ref="D258:E258"/>
    <mergeCell ref="B210:C210"/>
    <mergeCell ref="D212:E212"/>
    <mergeCell ref="D213:E213"/>
    <mergeCell ref="D210:E210"/>
    <mergeCell ref="D214:E214"/>
    <mergeCell ref="H204:I204"/>
    <mergeCell ref="H205:I205"/>
    <mergeCell ref="B121:E123"/>
    <mergeCell ref="B128:C128"/>
    <mergeCell ref="B175:C175"/>
    <mergeCell ref="B199:C199"/>
    <mergeCell ref="D130:E130"/>
    <mergeCell ref="D131:E131"/>
    <mergeCell ref="D132:E132"/>
    <mergeCell ref="D133:E133"/>
    <mergeCell ref="D175:E175"/>
    <mergeCell ref="D203:E203"/>
    <mergeCell ref="D128:E128"/>
    <mergeCell ref="H171:I171"/>
    <mergeCell ref="H172:I172"/>
    <mergeCell ref="H193:I193"/>
    <mergeCell ref="D17:E17"/>
    <mergeCell ref="D18:E18"/>
    <mergeCell ref="D19:E19"/>
    <mergeCell ref="B114:E116"/>
    <mergeCell ref="B91:C92"/>
    <mergeCell ref="E93:F93"/>
    <mergeCell ref="B96:C96"/>
    <mergeCell ref="B100:E103"/>
    <mergeCell ref="B107:E109"/>
    <mergeCell ref="E92:F92"/>
    <mergeCell ref="B94:C94"/>
    <mergeCell ref="E94:F94"/>
    <mergeCell ref="H91:H92"/>
    <mergeCell ref="H194:I194"/>
    <mergeCell ref="D199:E199"/>
    <mergeCell ref="D201:E201"/>
    <mergeCell ref="D202:E202"/>
    <mergeCell ref="A1:B1"/>
    <mergeCell ref="C1:E1"/>
    <mergeCell ref="I1:K1"/>
    <mergeCell ref="B5:E8"/>
    <mergeCell ref="B14:C14"/>
    <mergeCell ref="D14:E14"/>
    <mergeCell ref="B343:C343"/>
    <mergeCell ref="D343:E343"/>
    <mergeCell ref="H349:I349"/>
    <mergeCell ref="H350:I350"/>
    <mergeCell ref="D16:E16"/>
    <mergeCell ref="H23:I23"/>
    <mergeCell ref="H24:I24"/>
    <mergeCell ref="E91:F91"/>
    <mergeCell ref="D65:E65"/>
    <mergeCell ref="B65:C65"/>
    <mergeCell ref="B62:C62"/>
    <mergeCell ref="D62:E62"/>
    <mergeCell ref="B83:C83"/>
    <mergeCell ref="D83:E83"/>
    <mergeCell ref="B26:C26"/>
    <mergeCell ref="D26:E26"/>
  </mergeCells>
  <phoneticPr fontId="3"/>
  <pageMargins left="0.78740157480314965" right="0.78740157480314965" top="0.98425196850393704" bottom="0.74803149606299213" header="0.51181102362204722" footer="0.51181102362204722"/>
  <pageSetup paperSize="9" fitToWidth="0" fitToHeight="0" orientation="portrait" r:id="rId2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5"/>
  <sheetViews>
    <sheetView workbookViewId="0">
      <selection activeCell="F219" sqref="F219"/>
    </sheetView>
  </sheetViews>
  <sheetFormatPr defaultColWidth="9" defaultRowHeight="13" x14ac:dyDescent="0.2"/>
  <cols>
    <col min="1" max="1" width="7.453125" style="112" bestFit="1" customWidth="1"/>
    <col min="2" max="2" width="13" style="112" customWidth="1"/>
    <col min="3" max="4" width="11" style="112" bestFit="1" customWidth="1"/>
    <col min="5" max="5" width="11" style="112" customWidth="1"/>
    <col min="6" max="6" width="24" style="112" customWidth="1"/>
    <col min="7" max="7" width="8.453125" style="112" bestFit="1" customWidth="1"/>
    <col min="8" max="16384" width="9" style="112"/>
  </cols>
  <sheetData>
    <row r="1" spans="1:10" s="106" customFormat="1" ht="18.75" customHeight="1" x14ac:dyDescent="0.2">
      <c r="A1" s="624" t="s">
        <v>246</v>
      </c>
      <c r="B1" s="315"/>
      <c r="C1" s="315"/>
      <c r="D1" s="315"/>
      <c r="E1" s="315"/>
      <c r="F1" s="357"/>
      <c r="G1" s="315"/>
      <c r="H1" s="315"/>
      <c r="I1" s="315"/>
    </row>
    <row r="2" spans="1:10" x14ac:dyDescent="0.2">
      <c r="A2" s="319"/>
      <c r="B2" s="319"/>
      <c r="C2" s="319"/>
      <c r="D2" s="319"/>
      <c r="E2" s="319"/>
      <c r="F2" s="319"/>
      <c r="G2" s="319"/>
      <c r="H2" s="319"/>
      <c r="I2" s="319"/>
    </row>
    <row r="3" spans="1:10" s="106" customFormat="1" ht="14" x14ac:dyDescent="0.2">
      <c r="A3" s="467" t="s">
        <v>7044</v>
      </c>
      <c r="B3" s="467"/>
      <c r="C3" s="467"/>
      <c r="D3" s="467"/>
      <c r="E3" s="467"/>
      <c r="F3" s="357"/>
      <c r="G3" s="315"/>
      <c r="H3" s="315"/>
      <c r="I3" s="315"/>
    </row>
    <row r="4" spans="1:10" s="106" customFormat="1" ht="18.75" customHeight="1" x14ac:dyDescent="0.2">
      <c r="A4" s="1759" t="s">
        <v>245</v>
      </c>
      <c r="B4" s="546"/>
      <c r="C4" s="1764" t="s">
        <v>7045</v>
      </c>
      <c r="D4" s="1765"/>
      <c r="E4" s="625"/>
      <c r="F4" s="321"/>
      <c r="G4" s="626"/>
      <c r="H4" s="322"/>
      <c r="I4" s="315"/>
    </row>
    <row r="5" spans="1:10" s="106" customFormat="1" ht="18.75" customHeight="1" x14ac:dyDescent="0.2">
      <c r="A5" s="1760"/>
      <c r="B5" s="523" t="s">
        <v>114</v>
      </c>
      <c r="C5" s="627" t="s">
        <v>244</v>
      </c>
      <c r="D5" s="628" t="s">
        <v>243</v>
      </c>
      <c r="E5" s="629" t="s">
        <v>1097</v>
      </c>
      <c r="F5" s="324" t="s">
        <v>242</v>
      </c>
      <c r="G5" s="630" t="s">
        <v>1096</v>
      </c>
      <c r="H5" s="322"/>
      <c r="I5" s="315"/>
    </row>
    <row r="6" spans="1:10" s="106" customFormat="1" ht="15" customHeight="1" thickBot="1" x14ac:dyDescent="0.25">
      <c r="A6" s="1761"/>
      <c r="B6" s="480"/>
      <c r="C6" s="524" t="s">
        <v>6210</v>
      </c>
      <c r="D6" s="524" t="s">
        <v>6211</v>
      </c>
      <c r="E6" s="631"/>
      <c r="F6" s="326"/>
      <c r="G6" s="632"/>
      <c r="H6" s="322"/>
      <c r="I6" s="315"/>
    </row>
    <row r="7" spans="1:10" ht="15" customHeight="1" thickTop="1" x14ac:dyDescent="0.2">
      <c r="A7" s="633" t="s">
        <v>241</v>
      </c>
      <c r="B7" s="634"/>
      <c r="C7" s="224"/>
      <c r="D7" s="225"/>
      <c r="E7" s="607">
        <f t="shared" ref="E7:E12" si="0">VLOOKUP(D7,I$8:J$12,2)</f>
        <v>0</v>
      </c>
      <c r="F7" s="333" t="s">
        <v>1573</v>
      </c>
      <c r="G7" s="640">
        <f t="shared" ref="G7:G12" si="1">ROUND((C7*1.143+(1-C7)*E7),3)</f>
        <v>0</v>
      </c>
      <c r="H7" s="322"/>
      <c r="I7" s="322" t="s">
        <v>5197</v>
      </c>
    </row>
    <row r="8" spans="1:10" ht="15" customHeight="1" x14ac:dyDescent="0.2">
      <c r="A8" s="635" t="s">
        <v>240</v>
      </c>
      <c r="B8" s="634"/>
      <c r="C8" s="226"/>
      <c r="D8" s="227"/>
      <c r="E8" s="607">
        <f t="shared" si="0"/>
        <v>0</v>
      </c>
      <c r="F8" s="333" t="s">
        <v>1573</v>
      </c>
      <c r="G8" s="640">
        <f t="shared" si="1"/>
        <v>0</v>
      </c>
      <c r="H8" s="319"/>
      <c r="I8" s="643">
        <v>0</v>
      </c>
      <c r="J8" s="643">
        <v>0</v>
      </c>
    </row>
    <row r="9" spans="1:10" ht="15" customHeight="1" x14ac:dyDescent="0.2">
      <c r="A9" s="636"/>
      <c r="B9" s="634"/>
      <c r="C9" s="226"/>
      <c r="D9" s="227"/>
      <c r="E9" s="607">
        <f>VLOOKUP(D9,I$8:J$12,2)</f>
        <v>0</v>
      </c>
      <c r="F9" s="333" t="s">
        <v>1573</v>
      </c>
      <c r="G9" s="640">
        <f t="shared" si="1"/>
        <v>0</v>
      </c>
      <c r="H9" s="319"/>
      <c r="I9" s="643">
        <v>25</v>
      </c>
      <c r="J9" s="643">
        <v>1.143</v>
      </c>
    </row>
    <row r="10" spans="1:10" ht="15" customHeight="1" x14ac:dyDescent="0.2">
      <c r="A10" s="636"/>
      <c r="B10" s="634"/>
      <c r="C10" s="226"/>
      <c r="D10" s="227"/>
      <c r="E10" s="607">
        <f t="shared" si="0"/>
        <v>0</v>
      </c>
      <c r="F10" s="333" t="s">
        <v>1573</v>
      </c>
      <c r="G10" s="640">
        <f t="shared" si="1"/>
        <v>0</v>
      </c>
      <c r="H10" s="319"/>
      <c r="I10" s="643">
        <v>50</v>
      </c>
      <c r="J10" s="643">
        <v>1.071</v>
      </c>
    </row>
    <row r="11" spans="1:10" ht="15" customHeight="1" x14ac:dyDescent="0.2">
      <c r="A11" s="636"/>
      <c r="B11" s="634"/>
      <c r="C11" s="226"/>
      <c r="D11" s="227"/>
      <c r="E11" s="607">
        <f t="shared" si="0"/>
        <v>0</v>
      </c>
      <c r="F11" s="333" t="s">
        <v>1573</v>
      </c>
      <c r="G11" s="640">
        <f t="shared" si="1"/>
        <v>0</v>
      </c>
      <c r="H11" s="319"/>
      <c r="I11" s="643">
        <v>75</v>
      </c>
      <c r="J11" s="643">
        <v>1.048</v>
      </c>
    </row>
    <row r="12" spans="1:10" ht="15" customHeight="1" thickBot="1" x14ac:dyDescent="0.25">
      <c r="A12" s="637"/>
      <c r="B12" s="634"/>
      <c r="C12" s="228"/>
      <c r="D12" s="229"/>
      <c r="E12" s="607">
        <f t="shared" si="0"/>
        <v>0</v>
      </c>
      <c r="F12" s="333" t="s">
        <v>1573</v>
      </c>
      <c r="G12" s="640">
        <f t="shared" si="1"/>
        <v>0</v>
      </c>
      <c r="H12" s="319"/>
      <c r="I12" s="643">
        <v>100</v>
      </c>
      <c r="J12" s="643">
        <v>1.036</v>
      </c>
    </row>
    <row r="13" spans="1:10" ht="13.5" thickTop="1" x14ac:dyDescent="0.2">
      <c r="A13" s="319"/>
      <c r="B13" s="319"/>
      <c r="C13" s="319"/>
      <c r="D13" s="319"/>
      <c r="E13" s="319"/>
      <c r="F13" s="1762" t="s">
        <v>102</v>
      </c>
      <c r="G13" s="1762"/>
      <c r="H13" s="319"/>
      <c r="I13" s="319"/>
    </row>
    <row r="14" spans="1:10" x14ac:dyDescent="0.2">
      <c r="A14" s="319"/>
      <c r="B14" s="319"/>
      <c r="C14" s="319"/>
      <c r="D14" s="319"/>
      <c r="E14" s="319"/>
      <c r="F14" s="319"/>
      <c r="G14" s="319"/>
      <c r="H14" s="319"/>
      <c r="I14" s="319"/>
    </row>
    <row r="15" spans="1:10" x14ac:dyDescent="0.2">
      <c r="A15" s="319"/>
      <c r="B15" s="319"/>
      <c r="C15" s="319"/>
      <c r="D15" s="1767" t="s">
        <v>239</v>
      </c>
      <c r="E15" s="1767"/>
      <c r="F15" s="1767"/>
      <c r="G15" s="1767"/>
      <c r="H15" s="319"/>
      <c r="I15" s="319"/>
    </row>
    <row r="16" spans="1:10" x14ac:dyDescent="0.2">
      <c r="A16" s="319"/>
      <c r="B16" s="319"/>
      <c r="C16" s="319"/>
      <c r="D16" s="319"/>
      <c r="E16" s="1766" t="s">
        <v>238</v>
      </c>
      <c r="F16" s="1766"/>
      <c r="G16" s="644">
        <v>0</v>
      </c>
      <c r="H16" s="319"/>
      <c r="I16" s="319"/>
    </row>
    <row r="17" spans="1:9" x14ac:dyDescent="0.2">
      <c r="A17" s="319"/>
      <c r="B17" s="319"/>
      <c r="C17" s="319"/>
      <c r="D17" s="319"/>
      <c r="E17" s="1766" t="s">
        <v>237</v>
      </c>
      <c r="F17" s="1766"/>
      <c r="G17" s="644">
        <v>1.143</v>
      </c>
      <c r="H17" s="319"/>
      <c r="I17" s="319"/>
    </row>
    <row r="18" spans="1:9" x14ac:dyDescent="0.2">
      <c r="A18" s="319"/>
      <c r="B18" s="319"/>
      <c r="C18" s="319"/>
      <c r="D18" s="319"/>
      <c r="E18" s="1766" t="s">
        <v>236</v>
      </c>
      <c r="F18" s="1766"/>
      <c r="G18" s="644">
        <v>1.071</v>
      </c>
      <c r="H18" s="319"/>
      <c r="I18" s="319"/>
    </row>
    <row r="19" spans="1:9" x14ac:dyDescent="0.2">
      <c r="A19" s="319"/>
      <c r="B19" s="319"/>
      <c r="C19" s="319"/>
      <c r="D19" s="319"/>
      <c r="E19" s="1766" t="s">
        <v>235</v>
      </c>
      <c r="F19" s="1766"/>
      <c r="G19" s="644">
        <v>1.048</v>
      </c>
      <c r="H19" s="319"/>
      <c r="I19" s="319"/>
    </row>
    <row r="20" spans="1:9" x14ac:dyDescent="0.2">
      <c r="A20" s="319"/>
      <c r="B20" s="319"/>
      <c r="C20" s="319"/>
      <c r="D20" s="319"/>
      <c r="E20" s="1766" t="s">
        <v>234</v>
      </c>
      <c r="F20" s="1766"/>
      <c r="G20" s="644">
        <v>1.036</v>
      </c>
      <c r="H20" s="319"/>
      <c r="I20" s="319"/>
    </row>
    <row r="21" spans="1:9" x14ac:dyDescent="0.2">
      <c r="A21" s="319"/>
      <c r="B21" s="319"/>
      <c r="C21" s="319"/>
      <c r="D21" s="319"/>
      <c r="E21" s="319"/>
      <c r="F21" s="319"/>
      <c r="G21" s="319"/>
      <c r="H21" s="319"/>
      <c r="I21" s="319"/>
    </row>
    <row r="22" spans="1:9" x14ac:dyDescent="0.2">
      <c r="A22" s="319"/>
      <c r="B22" s="319"/>
      <c r="C22" s="319"/>
      <c r="D22" s="319"/>
      <c r="E22" s="319"/>
      <c r="F22" s="319"/>
      <c r="G22" s="319"/>
      <c r="H22" s="319"/>
      <c r="I22" s="319"/>
    </row>
    <row r="23" spans="1:9" x14ac:dyDescent="0.2">
      <c r="A23" s="319" t="s">
        <v>7046</v>
      </c>
      <c r="B23" s="319"/>
      <c r="C23" s="319"/>
      <c r="D23" s="319"/>
      <c r="E23" s="319"/>
      <c r="F23" s="319"/>
      <c r="G23" s="319"/>
      <c r="H23" s="319"/>
      <c r="I23" s="319"/>
    </row>
    <row r="24" spans="1:9" x14ac:dyDescent="0.2">
      <c r="A24" s="319" t="s">
        <v>7047</v>
      </c>
      <c r="B24" s="319"/>
      <c r="C24" s="319"/>
      <c r="D24" s="319"/>
      <c r="E24" s="319"/>
      <c r="F24" s="319"/>
      <c r="G24" s="319"/>
      <c r="H24" s="319"/>
      <c r="I24" s="319"/>
    </row>
    <row r="25" spans="1:9" x14ac:dyDescent="0.2">
      <c r="A25" s="319"/>
      <c r="B25" s="638" t="s">
        <v>233</v>
      </c>
      <c r="C25" s="638"/>
      <c r="D25" s="638"/>
      <c r="E25" s="638"/>
      <c r="F25" s="641">
        <f>+基礎データ貼付用シート!E299</f>
        <v>0</v>
      </c>
      <c r="G25" s="1768">
        <f>IF(F26=0,0,ROUND(F25/F26,1))</f>
        <v>0</v>
      </c>
      <c r="H25" s="319"/>
      <c r="I25" s="319"/>
    </row>
    <row r="26" spans="1:9" x14ac:dyDescent="0.2">
      <c r="A26" s="319"/>
      <c r="B26" s="624" t="s">
        <v>232</v>
      </c>
      <c r="C26" s="624"/>
      <c r="D26" s="624"/>
      <c r="E26" s="624"/>
      <c r="F26" s="642">
        <f>+基礎データ貼付用シート!E300</f>
        <v>0</v>
      </c>
      <c r="G26" s="1768"/>
      <c r="H26" s="319"/>
      <c r="I26" s="319"/>
    </row>
    <row r="27" spans="1:9" x14ac:dyDescent="0.2">
      <c r="A27" s="319"/>
      <c r="B27" s="319"/>
      <c r="C27" s="319"/>
      <c r="D27" s="319"/>
      <c r="E27" s="319"/>
      <c r="F27" s="1763" t="s">
        <v>231</v>
      </c>
      <c r="G27" s="1763"/>
      <c r="H27" s="319"/>
      <c r="I27" s="319"/>
    </row>
    <row r="28" spans="1:9" x14ac:dyDescent="0.2">
      <c r="A28" s="319"/>
      <c r="B28" s="319"/>
      <c r="C28" s="319"/>
      <c r="D28" s="319"/>
      <c r="E28" s="319"/>
      <c r="F28" s="639"/>
      <c r="G28" s="319"/>
      <c r="H28" s="319"/>
      <c r="I28" s="319"/>
    </row>
    <row r="29" spans="1:9" x14ac:dyDescent="0.2">
      <c r="A29" s="319"/>
      <c r="B29" s="319"/>
      <c r="C29" s="319"/>
      <c r="D29" s="319"/>
      <c r="E29" s="319"/>
      <c r="F29" s="639"/>
      <c r="G29" s="319"/>
      <c r="H29" s="319"/>
      <c r="I29" s="319"/>
    </row>
    <row r="30" spans="1:9" x14ac:dyDescent="0.2">
      <c r="A30" s="319" t="s">
        <v>7048</v>
      </c>
      <c r="B30" s="319"/>
      <c r="C30" s="319"/>
      <c r="D30" s="319"/>
      <c r="E30" s="319"/>
      <c r="F30" s="639"/>
      <c r="G30" s="319"/>
      <c r="H30" s="319"/>
      <c r="I30" s="319"/>
    </row>
    <row r="31" spans="1:9" x14ac:dyDescent="0.2">
      <c r="A31" s="319" t="s">
        <v>7047</v>
      </c>
      <c r="B31" s="319"/>
      <c r="C31" s="319"/>
      <c r="D31" s="319"/>
      <c r="E31" s="319"/>
      <c r="F31" s="639"/>
      <c r="G31" s="319"/>
      <c r="H31" s="319"/>
      <c r="I31" s="319"/>
    </row>
    <row r="32" spans="1:9" x14ac:dyDescent="0.2">
      <c r="A32" s="319"/>
      <c r="B32" s="638" t="s">
        <v>230</v>
      </c>
      <c r="C32" s="638"/>
      <c r="D32" s="638"/>
      <c r="E32" s="638"/>
      <c r="F32" s="641">
        <f>+基礎データ貼付用シート!E298</f>
        <v>0</v>
      </c>
      <c r="G32" s="1769">
        <f>IF(F33=0,0,ROUND(F32/F33,3))</f>
        <v>0</v>
      </c>
      <c r="H32" s="319"/>
      <c r="I32" s="319"/>
    </row>
    <row r="33" spans="1:9" x14ac:dyDescent="0.2">
      <c r="A33" s="319"/>
      <c r="B33" s="624" t="s">
        <v>229</v>
      </c>
      <c r="C33" s="624"/>
      <c r="D33" s="624"/>
      <c r="E33" s="624"/>
      <c r="F33" s="642">
        <f>+基礎データ貼付用シート!E297</f>
        <v>0</v>
      </c>
      <c r="G33" s="1769"/>
      <c r="H33" s="319"/>
      <c r="I33" s="319"/>
    </row>
    <row r="34" spans="1:9" x14ac:dyDescent="0.2">
      <c r="A34" s="319"/>
      <c r="B34" s="319"/>
      <c r="C34" s="319"/>
      <c r="D34" s="319"/>
      <c r="E34" s="319"/>
      <c r="F34" s="1767" t="s">
        <v>102</v>
      </c>
      <c r="G34" s="1767"/>
      <c r="H34" s="319"/>
      <c r="I34" s="319"/>
    </row>
    <row r="35" spans="1:9" x14ac:dyDescent="0.2">
      <c r="A35" s="319"/>
      <c r="B35" s="319"/>
      <c r="C35" s="319"/>
      <c r="D35" s="319"/>
      <c r="E35" s="319"/>
      <c r="F35" s="319"/>
      <c r="G35" s="319"/>
      <c r="H35" s="319"/>
      <c r="I35" s="319"/>
    </row>
  </sheetData>
  <sheetProtection autoFilter="0"/>
  <customSheetViews>
    <customSheetView guid="{A0BA9017-E5F3-4B91-9F5C-F0F36F625BCB}" showPageBreaks="1" printArea="1" view="pageBreakPreview">
      <selection activeCell="K23" sqref="K23"/>
      <pageMargins left="0.7" right="0.7" top="0.75" bottom="0.75" header="0.3" footer="0.3"/>
      <pageSetup paperSize="9" scale="95" orientation="portrait" r:id="rId1"/>
    </customSheetView>
    <customSheetView guid="{C8B40DBF-EDE0-406A-8960-74B2A681CE9F}" showPageBreaks="1" printArea="1" view="pageBreakPreview">
      <selection activeCell="K23" sqref="K23"/>
      <pageMargins left="0.7" right="0.7" top="0.75" bottom="0.75" header="0.3" footer="0.3"/>
      <pageSetup paperSize="9" scale="95" orientation="portrait" r:id="rId2"/>
    </customSheetView>
    <customSheetView guid="{7EEBD42C-6D62-4B33-B7C1-B904E6629538}" showPageBreaks="1" printArea="1" view="pageBreakPreview">
      <selection activeCell="M19" sqref="M19"/>
      <pageMargins left="0.7" right="0.7" top="0.75" bottom="0.75" header="0.3" footer="0.3"/>
      <pageSetup paperSize="9" scale="95" orientation="portrait" r:id="rId3"/>
    </customSheetView>
    <customSheetView guid="{3C9FE015-CE13-4E3B-ACAB-8D7E22E34744}" showPageBreaks="1" printArea="1" view="pageBreakPreview">
      <selection activeCell="M19" sqref="M19"/>
      <pageMargins left="0.7" right="0.7" top="0.75" bottom="0.75" header="0.3" footer="0.3"/>
      <pageSetup paperSize="9" scale="95" orientation="portrait" r:id="rId4"/>
    </customSheetView>
    <customSheetView guid="{C992E83C-24A9-4447-9C08-4F6D58B78F8B}" showPageBreaks="1" printArea="1" view="pageBreakPreview">
      <selection activeCell="M19" sqref="M19"/>
      <pageMargins left="0.7" right="0.7" top="0.75" bottom="0.75" header="0.3" footer="0.3"/>
      <pageSetup paperSize="9" scale="95" orientation="portrait" r:id="rId5"/>
    </customSheetView>
    <customSheetView guid="{589CC1DC-63E7-447D-98B0-3ACFA594E418}" showPageBreaks="1" printArea="1" view="pageBreakPreview">
      <selection activeCell="M19" sqref="M19"/>
      <pageMargins left="0.7" right="0.7" top="0.75" bottom="0.75" header="0.3" footer="0.3"/>
      <pageSetup paperSize="9" scale="95" orientation="portrait" r:id="rId6"/>
    </customSheetView>
    <customSheetView guid="{994C6250-FA50-4C22-9B36-67FD48252EA7}" showPageBreaks="1" printArea="1" view="pageBreakPreview">
      <selection activeCell="M19" sqref="M19"/>
      <pageMargins left="0.7" right="0.7" top="0.75" bottom="0.75" header="0.3" footer="0.3"/>
      <pageSetup paperSize="9" scale="95" orientation="portrait" r:id="rId7"/>
    </customSheetView>
    <customSheetView guid="{4501AAA6-52C2-4DE0-8371-DF05BC835EB0}" showPageBreaks="1" printArea="1" view="pageBreakPreview">
      <selection activeCell="M19" sqref="M19"/>
      <pageMargins left="0.7" right="0.7" top="0.75" bottom="0.75" header="0.3" footer="0.3"/>
      <pageSetup paperSize="9" scale="95" orientation="portrait" r:id="rId8"/>
    </customSheetView>
    <customSheetView guid="{60A3B263-4602-4F01-9F3F-2B992FCD2F0D}" showPageBreaks="1" printArea="1" view="pageBreakPreview">
      <selection activeCell="M19" sqref="M19"/>
      <pageMargins left="0.7" right="0.7" top="0.75" bottom="0.75" header="0.3" footer="0.3"/>
      <pageSetup paperSize="9" scale="95" orientation="portrait" r:id="rId9"/>
    </customSheetView>
    <customSheetView guid="{EE5E2BC8-B1EB-4466-BA38-D89D5EC0095B}" showPageBreaks="1" printArea="1" view="pageBreakPreview">
      <selection activeCell="M19" sqref="M19"/>
      <pageMargins left="0.7" right="0.7" top="0.75" bottom="0.75" header="0.3" footer="0.3"/>
      <pageSetup paperSize="9" scale="95" orientation="portrait" r:id="rId10"/>
    </customSheetView>
    <customSheetView guid="{B71A276C-C16D-4248-B875-8414D93978D3}" showPageBreaks="1" printArea="1" view="pageBreakPreview">
      <selection activeCell="M19" sqref="M19"/>
      <pageMargins left="0.7" right="0.7" top="0.75" bottom="0.75" header="0.3" footer="0.3"/>
      <pageSetup paperSize="9" scale="95" orientation="portrait" r:id="rId11"/>
    </customSheetView>
    <customSheetView guid="{0B613FCD-ABCC-41BB-9177-F54C998CD9E2}" showPageBreaks="1" printArea="1" view="pageBreakPreview">
      <selection activeCell="M19" sqref="M19"/>
      <pageMargins left="0.7" right="0.7" top="0.75" bottom="0.75" header="0.3" footer="0.3"/>
      <pageSetup paperSize="9" scale="95" orientation="portrait" r:id="rId12"/>
    </customSheetView>
    <customSheetView guid="{33BE930D-9EAB-4AFB-BDCD-43112CB50749}" showPageBreaks="1" printArea="1" view="pageBreakPreview">
      <selection activeCell="M19" sqref="M19"/>
      <pageMargins left="0.7" right="0.7" top="0.75" bottom="0.75" header="0.3" footer="0.3"/>
      <pageSetup paperSize="9" scale="95" orientation="portrait" r:id="rId13"/>
    </customSheetView>
    <customSheetView guid="{6580A8AE-FA6B-4B5A-83A0-1CF78E68E0A6}" showPageBreaks="1" printArea="1" view="pageBreakPreview">
      <selection activeCell="M19" sqref="M19"/>
      <pageMargins left="0.7" right="0.7" top="0.75" bottom="0.75" header="0.3" footer="0.3"/>
      <pageSetup paperSize="9" scale="95" orientation="portrait" r:id="rId14"/>
    </customSheetView>
    <customSheetView guid="{44914D11-FA26-4FFB-9D64-353FA38F5634}" showPageBreaks="1" printArea="1" view="pageBreakPreview">
      <selection activeCell="K23" sqref="K23"/>
      <pageMargins left="0.7" right="0.7" top="0.75" bottom="0.75" header="0.3" footer="0.3"/>
      <pageSetup paperSize="9" scale="95" orientation="portrait" r:id="rId15"/>
    </customSheetView>
    <customSheetView guid="{3DDC5261-2F80-4A3C-AB53-F803DE8B7615}" showPageBreaks="1" printArea="1" view="pageBreakPreview">
      <selection activeCell="K23" sqref="K23"/>
      <pageMargins left="0.7" right="0.7" top="0.75" bottom="0.75" header="0.3" footer="0.3"/>
      <pageSetup paperSize="9" scale="95" orientation="portrait" r:id="rId16"/>
    </customSheetView>
    <customSheetView guid="{3B4A68D1-1B68-46E4-B8BF-4F65CEA2EB4B}" showPageBreaks="1" printArea="1" view="pageBreakPreview">
      <selection activeCell="K23" sqref="K23"/>
      <pageMargins left="0.7" right="0.7" top="0.75" bottom="0.75" header="0.3" footer="0.3"/>
      <pageSetup paperSize="9" scale="95" orientation="portrait" r:id="rId17"/>
    </customSheetView>
    <customSheetView guid="{87FB8462-6403-4F20-8080-1AF11B55B90C}" showPageBreaks="1" printArea="1" view="pageBreakPreview">
      <selection activeCell="F22" sqref="F22"/>
      <pageMargins left="0.7" right="0.7" top="0.75" bottom="0.75" header="0.3" footer="0.3"/>
      <pageSetup paperSize="9" scale="95" orientation="portrait" r:id="rId18"/>
    </customSheetView>
    <customSheetView guid="{1F81339A-CB4E-4CB3-ABCA-C25ADEC8B9AC}" showPageBreaks="1" printArea="1" view="pageBreakPreview">
      <selection activeCell="K23" sqref="K23"/>
      <pageMargins left="0.7" right="0.7" top="0.75" bottom="0.75" header="0.3" footer="0.3"/>
      <pageSetup paperSize="9" scale="95" orientation="portrait" r:id="rId19"/>
    </customSheetView>
    <customSheetView guid="{0FF53720-42B0-4B1A-A491-0089CDA29CCF}" showPageBreaks="1" printArea="1" view="pageBreakPreview">
      <selection activeCell="K23" sqref="K23"/>
      <pageMargins left="0.7" right="0.7" top="0.75" bottom="0.75" header="0.3" footer="0.3"/>
      <pageSetup paperSize="9" scale="95" orientation="portrait" r:id="rId20"/>
    </customSheetView>
  </customSheetViews>
  <mergeCells count="13">
    <mergeCell ref="F34:G34"/>
    <mergeCell ref="G25:G26"/>
    <mergeCell ref="G32:G33"/>
    <mergeCell ref="E20:F20"/>
    <mergeCell ref="E19:F19"/>
    <mergeCell ref="A4:A6"/>
    <mergeCell ref="F13:G13"/>
    <mergeCell ref="F27:G27"/>
    <mergeCell ref="C4:D4"/>
    <mergeCell ref="E16:F16"/>
    <mergeCell ref="E17:F17"/>
    <mergeCell ref="D15:G15"/>
    <mergeCell ref="E18:F18"/>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91"/>
  <sheetViews>
    <sheetView workbookViewId="0">
      <selection activeCell="F285" sqref="F285"/>
    </sheetView>
  </sheetViews>
  <sheetFormatPr defaultColWidth="9" defaultRowHeight="13" x14ac:dyDescent="0.2"/>
  <cols>
    <col min="1" max="1" width="4.453125" style="112" bestFit="1" customWidth="1"/>
    <col min="2" max="2" width="6.90625" style="112" customWidth="1"/>
    <col min="3" max="3" width="12" style="112" bestFit="1" customWidth="1"/>
    <col min="4" max="4" width="10.36328125" style="112" customWidth="1"/>
    <col min="5" max="5" width="2" style="112" bestFit="1" customWidth="1"/>
    <col min="6" max="6" width="10.6328125" style="112" bestFit="1" customWidth="1"/>
    <col min="7" max="7" width="2" style="112" bestFit="1" customWidth="1"/>
    <col min="8" max="8" width="12.36328125" style="112" bestFit="1" customWidth="1"/>
    <col min="9" max="9" width="2" style="112" bestFit="1" customWidth="1"/>
    <col min="10" max="10" width="16.453125" style="112" customWidth="1"/>
    <col min="11" max="11" width="3.90625" style="112" bestFit="1" customWidth="1"/>
    <col min="12" max="16384" width="9" style="112"/>
  </cols>
  <sheetData>
    <row r="1" spans="1:15" s="106" customFormat="1" ht="18.75" customHeight="1" x14ac:dyDescent="0.2">
      <c r="A1" s="468">
        <v>12</v>
      </c>
      <c r="B1" s="458" t="s">
        <v>228</v>
      </c>
      <c r="C1" s="467"/>
      <c r="D1" s="467"/>
      <c r="E1" s="467"/>
      <c r="F1" s="517"/>
      <c r="G1" s="467"/>
      <c r="H1" s="542"/>
      <c r="I1" s="467"/>
      <c r="J1" s="575"/>
      <c r="K1" s="467"/>
    </row>
    <row r="2" spans="1:15" s="106" customFormat="1" ht="8.25" customHeight="1" x14ac:dyDescent="0.2">
      <c r="A2" s="470"/>
      <c r="B2" s="467"/>
      <c r="C2" s="467"/>
      <c r="D2" s="467"/>
      <c r="E2" s="467"/>
      <c r="F2" s="517"/>
      <c r="G2" s="467"/>
      <c r="H2" s="542"/>
      <c r="I2" s="467"/>
      <c r="J2" s="575"/>
      <c r="K2" s="467"/>
    </row>
    <row r="3" spans="1:15" s="106" customFormat="1" ht="18.75" customHeight="1" x14ac:dyDescent="0.2">
      <c r="A3" s="470"/>
      <c r="B3" s="1729" t="s">
        <v>163</v>
      </c>
      <c r="C3" s="1730"/>
      <c r="D3" s="1729" t="s">
        <v>139</v>
      </c>
      <c r="E3" s="1730"/>
      <c r="F3" s="545" t="s">
        <v>138</v>
      </c>
      <c r="G3" s="546"/>
      <c r="H3" s="547" t="s">
        <v>137</v>
      </c>
      <c r="I3" s="546"/>
      <c r="J3" s="581" t="s">
        <v>89</v>
      </c>
      <c r="K3" s="340"/>
      <c r="N3" s="113"/>
    </row>
    <row r="4" spans="1:15" s="106" customFormat="1" ht="15" customHeight="1" x14ac:dyDescent="0.2">
      <c r="A4" s="470"/>
      <c r="B4" s="523"/>
      <c r="C4" s="479"/>
      <c r="D4" s="480"/>
      <c r="E4" s="342"/>
      <c r="F4" s="524"/>
      <c r="G4" s="482"/>
      <c r="H4" s="548"/>
      <c r="I4" s="482"/>
      <c r="J4" s="582" t="s">
        <v>136</v>
      </c>
      <c r="K4" s="340"/>
      <c r="N4" s="113"/>
    </row>
    <row r="5" spans="1:15" ht="15" customHeight="1" x14ac:dyDescent="0.2">
      <c r="A5" s="458"/>
      <c r="B5" s="549">
        <v>1</v>
      </c>
      <c r="C5" s="550" t="s">
        <v>124</v>
      </c>
      <c r="D5" s="1773" t="s">
        <v>227</v>
      </c>
      <c r="E5" s="1774"/>
      <c r="F5" s="595">
        <f>+基礎データ貼付用シート!E370</f>
        <v>0</v>
      </c>
      <c r="G5" s="596" t="s">
        <v>117</v>
      </c>
      <c r="H5" s="1378">
        <v>6.0999999999999999E-2</v>
      </c>
      <c r="I5" s="596" t="s">
        <v>119</v>
      </c>
      <c r="J5" s="610">
        <f>ROUND(F5*H5,0)</f>
        <v>0</v>
      </c>
      <c r="K5" s="340" t="s">
        <v>134</v>
      </c>
      <c r="N5" s="113"/>
      <c r="O5" s="113"/>
    </row>
    <row r="6" spans="1:15" ht="15" customHeight="1" x14ac:dyDescent="0.2">
      <c r="A6" s="458"/>
      <c r="B6" s="549">
        <v>2</v>
      </c>
      <c r="C6" s="550" t="s">
        <v>124</v>
      </c>
      <c r="D6" s="1773" t="s">
        <v>226</v>
      </c>
      <c r="E6" s="1774"/>
      <c r="F6" s="595">
        <f>+基礎データ貼付用シート!E371</f>
        <v>0</v>
      </c>
      <c r="G6" s="596" t="s">
        <v>117</v>
      </c>
      <c r="H6" s="1378">
        <v>6.0999999999999999E-2</v>
      </c>
      <c r="I6" s="596" t="s">
        <v>119</v>
      </c>
      <c r="J6" s="610">
        <f t="shared" ref="J6:J66" si="0">ROUND(F6*H6,0)</f>
        <v>0</v>
      </c>
      <c r="K6" s="340" t="s">
        <v>132</v>
      </c>
      <c r="N6" s="113"/>
      <c r="O6" s="113"/>
    </row>
    <row r="7" spans="1:15" ht="15" customHeight="1" x14ac:dyDescent="0.2">
      <c r="A7" s="458"/>
      <c r="B7" s="549">
        <v>3</v>
      </c>
      <c r="C7" s="550" t="s">
        <v>123</v>
      </c>
      <c r="D7" s="1773" t="s">
        <v>224</v>
      </c>
      <c r="E7" s="1774"/>
      <c r="F7" s="535" t="b">
        <f>IF(総括表!$B$4=総括表!$Q$4,基礎データ貼付用シート!E386)</f>
        <v>0</v>
      </c>
      <c r="G7" s="596" t="s">
        <v>117</v>
      </c>
      <c r="H7" s="1378">
        <v>9.1999999999999998E-2</v>
      </c>
      <c r="I7" s="596" t="s">
        <v>119</v>
      </c>
      <c r="J7" s="610">
        <f t="shared" si="0"/>
        <v>0</v>
      </c>
      <c r="K7" s="340" t="s">
        <v>130</v>
      </c>
      <c r="N7" s="113"/>
      <c r="O7" s="113"/>
    </row>
    <row r="8" spans="1:15" ht="15" customHeight="1" x14ac:dyDescent="0.2">
      <c r="A8" s="458"/>
      <c r="B8" s="341"/>
      <c r="C8" s="493" t="s">
        <v>225</v>
      </c>
      <c r="D8" s="1773" t="s">
        <v>222</v>
      </c>
      <c r="E8" s="1774"/>
      <c r="F8" s="535" t="b">
        <f>IF(総括表!$B$4=総括表!$Q$5,基礎データ貼付用シート!E386)</f>
        <v>0</v>
      </c>
      <c r="G8" s="596" t="s">
        <v>117</v>
      </c>
      <c r="H8" s="1378">
        <v>9.1999999999999998E-2</v>
      </c>
      <c r="I8" s="601" t="s">
        <v>119</v>
      </c>
      <c r="J8" s="611">
        <f t="shared" si="0"/>
        <v>0</v>
      </c>
      <c r="K8" s="340" t="s">
        <v>538</v>
      </c>
    </row>
    <row r="9" spans="1:15" ht="15" customHeight="1" x14ac:dyDescent="0.2">
      <c r="A9" s="458"/>
      <c r="B9" s="549">
        <v>4</v>
      </c>
      <c r="C9" s="550" t="s">
        <v>123</v>
      </c>
      <c r="D9" s="1773" t="s">
        <v>224</v>
      </c>
      <c r="E9" s="1774"/>
      <c r="F9" s="535" t="b">
        <f>IF(総括表!$B$4=総括表!$Q$4,基礎データ貼付用シート!E387)</f>
        <v>0</v>
      </c>
      <c r="G9" s="596" t="s">
        <v>117</v>
      </c>
      <c r="H9" s="1378">
        <v>9.1999999999999998E-2</v>
      </c>
      <c r="I9" s="596" t="s">
        <v>119</v>
      </c>
      <c r="J9" s="610">
        <f t="shared" si="0"/>
        <v>0</v>
      </c>
      <c r="K9" s="340" t="s">
        <v>537</v>
      </c>
      <c r="N9" s="113"/>
      <c r="O9" s="113"/>
    </row>
    <row r="10" spans="1:15" ht="15" customHeight="1" x14ac:dyDescent="0.2">
      <c r="A10" s="458"/>
      <c r="B10" s="341"/>
      <c r="C10" s="493" t="s">
        <v>223</v>
      </c>
      <c r="D10" s="1773" t="s">
        <v>222</v>
      </c>
      <c r="E10" s="1774"/>
      <c r="F10" s="535" t="b">
        <f>IF(総括表!$B$4=総括表!$Q$5,基礎データ貼付用シート!E387)</f>
        <v>0</v>
      </c>
      <c r="G10" s="596" t="s">
        <v>117</v>
      </c>
      <c r="H10" s="1378">
        <v>9.1999999999999998E-2</v>
      </c>
      <c r="I10" s="601" t="s">
        <v>119</v>
      </c>
      <c r="J10" s="611">
        <f t="shared" si="0"/>
        <v>0</v>
      </c>
      <c r="K10" s="340" t="s">
        <v>536</v>
      </c>
    </row>
    <row r="11" spans="1:15" ht="15" customHeight="1" x14ac:dyDescent="0.2">
      <c r="A11" s="458"/>
      <c r="B11" s="549">
        <v>5</v>
      </c>
      <c r="C11" s="550" t="s">
        <v>122</v>
      </c>
      <c r="D11" s="1773" t="s">
        <v>224</v>
      </c>
      <c r="E11" s="1774"/>
      <c r="F11" s="535" t="b">
        <f>IF(総括表!$B$4=総括表!$Q$4,基礎データ貼付用シート!E403)</f>
        <v>0</v>
      </c>
      <c r="G11" s="596" t="s">
        <v>117</v>
      </c>
      <c r="H11" s="1378">
        <v>0.11799999999999999</v>
      </c>
      <c r="I11" s="596" t="s">
        <v>119</v>
      </c>
      <c r="J11" s="610">
        <f t="shared" si="0"/>
        <v>0</v>
      </c>
      <c r="K11" s="340" t="s">
        <v>535</v>
      </c>
      <c r="N11" s="113"/>
      <c r="O11" s="113"/>
    </row>
    <row r="12" spans="1:15" ht="15" customHeight="1" x14ac:dyDescent="0.2">
      <c r="A12" s="458"/>
      <c r="B12" s="341"/>
      <c r="C12" s="493" t="s">
        <v>225</v>
      </c>
      <c r="D12" s="1773" t="s">
        <v>222</v>
      </c>
      <c r="E12" s="1774"/>
      <c r="F12" s="535" t="b">
        <f>IF(総括表!$B$4=総括表!$Q$5,基礎データ貼付用シート!E403)</f>
        <v>0</v>
      </c>
      <c r="G12" s="596" t="s">
        <v>117</v>
      </c>
      <c r="H12" s="1378">
        <v>0.11799999999999999</v>
      </c>
      <c r="I12" s="601" t="s">
        <v>119</v>
      </c>
      <c r="J12" s="611">
        <f t="shared" si="0"/>
        <v>0</v>
      </c>
      <c r="K12" s="340" t="s">
        <v>534</v>
      </c>
    </row>
    <row r="13" spans="1:15" ht="15" customHeight="1" x14ac:dyDescent="0.2">
      <c r="A13" s="458"/>
      <c r="B13" s="549">
        <v>6</v>
      </c>
      <c r="C13" s="550" t="s">
        <v>122</v>
      </c>
      <c r="D13" s="1773" t="s">
        <v>224</v>
      </c>
      <c r="E13" s="1774"/>
      <c r="F13" s="535" t="b">
        <f>IF(総括表!$B$4=総括表!$Q$4,基礎データ貼付用シート!E404)</f>
        <v>0</v>
      </c>
      <c r="G13" s="596" t="s">
        <v>117</v>
      </c>
      <c r="H13" s="1378">
        <v>0.11799999999999999</v>
      </c>
      <c r="I13" s="596" t="s">
        <v>119</v>
      </c>
      <c r="J13" s="610">
        <f t="shared" si="0"/>
        <v>0</v>
      </c>
      <c r="K13" s="340" t="s">
        <v>530</v>
      </c>
      <c r="N13" s="113"/>
      <c r="O13" s="113"/>
    </row>
    <row r="14" spans="1:15" ht="15" customHeight="1" x14ac:dyDescent="0.2">
      <c r="A14" s="458"/>
      <c r="B14" s="341"/>
      <c r="C14" s="493" t="s">
        <v>223</v>
      </c>
      <c r="D14" s="1773" t="s">
        <v>222</v>
      </c>
      <c r="E14" s="1774"/>
      <c r="F14" s="535" t="b">
        <f>IF(総括表!$B$4=総括表!$Q$5,基礎データ貼付用シート!E404)</f>
        <v>0</v>
      </c>
      <c r="G14" s="596" t="s">
        <v>117</v>
      </c>
      <c r="H14" s="1378">
        <v>0.11799999999999999</v>
      </c>
      <c r="I14" s="601" t="s">
        <v>119</v>
      </c>
      <c r="J14" s="611">
        <f t="shared" si="0"/>
        <v>0</v>
      </c>
      <c r="K14" s="340" t="s">
        <v>528</v>
      </c>
    </row>
    <row r="15" spans="1:15" ht="15" customHeight="1" x14ac:dyDescent="0.2">
      <c r="A15" s="458"/>
      <c r="B15" s="549">
        <v>7</v>
      </c>
      <c r="C15" s="550" t="s">
        <v>121</v>
      </c>
      <c r="D15" s="1773" t="s">
        <v>224</v>
      </c>
      <c r="E15" s="1774"/>
      <c r="F15" s="535" t="b">
        <f>IF(総括表!$B$4=総括表!$Q$4,基礎データ貼付用シート!E420)</f>
        <v>0</v>
      </c>
      <c r="G15" s="596" t="s">
        <v>117</v>
      </c>
      <c r="H15" s="1378">
        <v>0.14699999999999999</v>
      </c>
      <c r="I15" s="596" t="s">
        <v>119</v>
      </c>
      <c r="J15" s="610">
        <f t="shared" si="0"/>
        <v>0</v>
      </c>
      <c r="K15" s="340" t="s">
        <v>554</v>
      </c>
      <c r="N15" s="113"/>
      <c r="O15" s="113"/>
    </row>
    <row r="16" spans="1:15" ht="15" customHeight="1" x14ac:dyDescent="0.2">
      <c r="A16" s="458"/>
      <c r="B16" s="341"/>
      <c r="C16" s="493" t="s">
        <v>225</v>
      </c>
      <c r="D16" s="1773" t="s">
        <v>222</v>
      </c>
      <c r="E16" s="1774"/>
      <c r="F16" s="535" t="b">
        <f>IF(総括表!$B$4=総括表!$Q$5,基礎データ貼付用シート!E420)</f>
        <v>0</v>
      </c>
      <c r="G16" s="596" t="s">
        <v>117</v>
      </c>
      <c r="H16" s="1378">
        <v>0.14699999999999999</v>
      </c>
      <c r="I16" s="601" t="s">
        <v>119</v>
      </c>
      <c r="J16" s="611">
        <f t="shared" si="0"/>
        <v>0</v>
      </c>
      <c r="K16" s="340" t="s">
        <v>553</v>
      </c>
    </row>
    <row r="17" spans="1:15" ht="15" customHeight="1" x14ac:dyDescent="0.2">
      <c r="A17" s="458"/>
      <c r="B17" s="549">
        <v>8</v>
      </c>
      <c r="C17" s="550" t="s">
        <v>121</v>
      </c>
      <c r="D17" s="1773" t="s">
        <v>224</v>
      </c>
      <c r="E17" s="1774"/>
      <c r="F17" s="535" t="b">
        <f>IF(総括表!$B$4=総括表!$Q$4,基礎データ貼付用シート!E421)</f>
        <v>0</v>
      </c>
      <c r="G17" s="596" t="s">
        <v>117</v>
      </c>
      <c r="H17" s="1378">
        <v>0.14699999999999999</v>
      </c>
      <c r="I17" s="596" t="s">
        <v>119</v>
      </c>
      <c r="J17" s="610">
        <f t="shared" si="0"/>
        <v>0</v>
      </c>
      <c r="K17" s="340" t="s">
        <v>552</v>
      </c>
      <c r="N17" s="113"/>
      <c r="O17" s="113"/>
    </row>
    <row r="18" spans="1:15" ht="15" customHeight="1" x14ac:dyDescent="0.2">
      <c r="A18" s="458"/>
      <c r="B18" s="341"/>
      <c r="C18" s="493" t="s">
        <v>223</v>
      </c>
      <c r="D18" s="1773" t="s">
        <v>222</v>
      </c>
      <c r="E18" s="1774"/>
      <c r="F18" s="535" t="b">
        <f>IF(総括表!$B$4=総括表!$Q$5,基礎データ貼付用シート!E421)</f>
        <v>0</v>
      </c>
      <c r="G18" s="596" t="s">
        <v>117</v>
      </c>
      <c r="H18" s="1378">
        <v>0.14699999999999999</v>
      </c>
      <c r="I18" s="601" t="s">
        <v>119</v>
      </c>
      <c r="J18" s="611">
        <f t="shared" si="0"/>
        <v>0</v>
      </c>
      <c r="K18" s="340" t="s">
        <v>569</v>
      </c>
    </row>
    <row r="19" spans="1:15" ht="15" customHeight="1" x14ac:dyDescent="0.2">
      <c r="A19" s="458"/>
      <c r="B19" s="549">
        <v>9</v>
      </c>
      <c r="C19" s="550" t="s">
        <v>120</v>
      </c>
      <c r="D19" s="1773" t="s">
        <v>224</v>
      </c>
      <c r="E19" s="1774"/>
      <c r="F19" s="535" t="b">
        <f>IF(総括表!$B$4=総括表!$Q$4,基礎データ貼付用シート!E437)</f>
        <v>0</v>
      </c>
      <c r="G19" s="596" t="s">
        <v>117</v>
      </c>
      <c r="H19" s="1378">
        <v>0.17699999999999999</v>
      </c>
      <c r="I19" s="596" t="s">
        <v>119</v>
      </c>
      <c r="J19" s="610">
        <f t="shared" si="0"/>
        <v>0</v>
      </c>
      <c r="K19" s="340" t="s">
        <v>568</v>
      </c>
    </row>
    <row r="20" spans="1:15" ht="15" customHeight="1" x14ac:dyDescent="0.2">
      <c r="A20" s="458"/>
      <c r="B20" s="341"/>
      <c r="C20" s="493" t="s">
        <v>225</v>
      </c>
      <c r="D20" s="1773" t="s">
        <v>222</v>
      </c>
      <c r="E20" s="1774"/>
      <c r="F20" s="535" t="b">
        <f>IF(総括表!$B$4=総括表!$Q$5,基礎データ貼付用シート!E437)</f>
        <v>0</v>
      </c>
      <c r="G20" s="596" t="s">
        <v>117</v>
      </c>
      <c r="H20" s="1378">
        <v>0.17699999999999999</v>
      </c>
      <c r="I20" s="601" t="s">
        <v>119</v>
      </c>
      <c r="J20" s="611">
        <f t="shared" si="0"/>
        <v>0</v>
      </c>
      <c r="K20" s="340" t="s">
        <v>567</v>
      </c>
    </row>
    <row r="21" spans="1:15" ht="15" customHeight="1" x14ac:dyDescent="0.2">
      <c r="A21" s="458"/>
      <c r="B21" s="555">
        <v>10</v>
      </c>
      <c r="C21" s="550" t="s">
        <v>120</v>
      </c>
      <c r="D21" s="1773" t="s">
        <v>224</v>
      </c>
      <c r="E21" s="1774"/>
      <c r="F21" s="535" t="b">
        <f>IF(総括表!$B$4=総括表!$Q$4,基礎データ貼付用シート!E438)</f>
        <v>0</v>
      </c>
      <c r="G21" s="596" t="s">
        <v>117</v>
      </c>
      <c r="H21" s="1378">
        <v>0.17699999999999999</v>
      </c>
      <c r="I21" s="596" t="s">
        <v>119</v>
      </c>
      <c r="J21" s="610">
        <f t="shared" si="0"/>
        <v>0</v>
      </c>
      <c r="K21" s="340" t="s">
        <v>566</v>
      </c>
    </row>
    <row r="22" spans="1:15" ht="15" customHeight="1" x14ac:dyDescent="0.2">
      <c r="A22" s="458"/>
      <c r="B22" s="556"/>
      <c r="C22" s="493" t="s">
        <v>223</v>
      </c>
      <c r="D22" s="1773" t="s">
        <v>222</v>
      </c>
      <c r="E22" s="1774"/>
      <c r="F22" s="535" t="b">
        <f>IF(総括表!$B$4=総括表!$Q$5,基礎データ貼付用シート!E438)</f>
        <v>0</v>
      </c>
      <c r="G22" s="596" t="s">
        <v>117</v>
      </c>
      <c r="H22" s="1378">
        <v>0.17699999999999999</v>
      </c>
      <c r="I22" s="601" t="s">
        <v>119</v>
      </c>
      <c r="J22" s="611">
        <f t="shared" si="0"/>
        <v>0</v>
      </c>
      <c r="K22" s="340" t="s">
        <v>565</v>
      </c>
    </row>
    <row r="23" spans="1:15" ht="15" customHeight="1" x14ac:dyDescent="0.2">
      <c r="A23" s="458"/>
      <c r="B23" s="555">
        <v>11</v>
      </c>
      <c r="C23" s="550" t="s">
        <v>475</v>
      </c>
      <c r="D23" s="1773" t="s">
        <v>224</v>
      </c>
      <c r="E23" s="1774"/>
      <c r="F23" s="535" t="b">
        <f>IF(総括表!$B$4=総括表!$Q$4,基礎データ貼付用シート!E454)</f>
        <v>0</v>
      </c>
      <c r="G23" s="596" t="s">
        <v>117</v>
      </c>
      <c r="H23" s="1378">
        <v>0.20599999999999999</v>
      </c>
      <c r="I23" s="596" t="s">
        <v>119</v>
      </c>
      <c r="J23" s="610">
        <f t="shared" si="0"/>
        <v>0</v>
      </c>
      <c r="K23" s="340" t="s">
        <v>564</v>
      </c>
    </row>
    <row r="24" spans="1:15" ht="15" customHeight="1" x14ac:dyDescent="0.2">
      <c r="A24" s="458"/>
      <c r="B24" s="556"/>
      <c r="C24" s="493" t="s">
        <v>225</v>
      </c>
      <c r="D24" s="1773" t="s">
        <v>222</v>
      </c>
      <c r="E24" s="1774"/>
      <c r="F24" s="535" t="b">
        <f>IF(総括表!$B$4=総括表!$Q$5,基礎データ貼付用シート!E454)</f>
        <v>0</v>
      </c>
      <c r="G24" s="596" t="s">
        <v>117</v>
      </c>
      <c r="H24" s="1378">
        <v>0.20599999999999999</v>
      </c>
      <c r="I24" s="601" t="s">
        <v>119</v>
      </c>
      <c r="J24" s="611">
        <f t="shared" si="0"/>
        <v>0</v>
      </c>
      <c r="K24" s="340" t="s">
        <v>563</v>
      </c>
    </row>
    <row r="25" spans="1:15" ht="15" customHeight="1" x14ac:dyDescent="0.2">
      <c r="A25" s="458"/>
      <c r="B25" s="555">
        <v>12</v>
      </c>
      <c r="C25" s="550" t="s">
        <v>475</v>
      </c>
      <c r="D25" s="1773" t="s">
        <v>224</v>
      </c>
      <c r="E25" s="1774"/>
      <c r="F25" s="535" t="b">
        <f>IF(総括表!$B$4=総括表!$Q$4,基礎データ貼付用シート!E455)</f>
        <v>0</v>
      </c>
      <c r="G25" s="596" t="s">
        <v>117</v>
      </c>
      <c r="H25" s="1378">
        <v>0.20599999999999999</v>
      </c>
      <c r="I25" s="596" t="s">
        <v>119</v>
      </c>
      <c r="J25" s="610">
        <f t="shared" si="0"/>
        <v>0</v>
      </c>
      <c r="K25" s="340" t="s">
        <v>562</v>
      </c>
    </row>
    <row r="26" spans="1:15" ht="15" customHeight="1" x14ac:dyDescent="0.2">
      <c r="A26" s="458"/>
      <c r="B26" s="556"/>
      <c r="C26" s="493" t="s">
        <v>223</v>
      </c>
      <c r="D26" s="1773" t="s">
        <v>222</v>
      </c>
      <c r="E26" s="1774"/>
      <c r="F26" s="535" t="b">
        <f>IF(総括表!$B$4=総括表!$Q$5,基礎データ貼付用シート!E455)</f>
        <v>0</v>
      </c>
      <c r="G26" s="596" t="s">
        <v>117</v>
      </c>
      <c r="H26" s="1378">
        <v>0.20599999999999999</v>
      </c>
      <c r="I26" s="601" t="s">
        <v>119</v>
      </c>
      <c r="J26" s="611">
        <f t="shared" si="0"/>
        <v>0</v>
      </c>
      <c r="K26" s="340" t="s">
        <v>561</v>
      </c>
    </row>
    <row r="27" spans="1:15" ht="15" customHeight="1" x14ac:dyDescent="0.2">
      <c r="A27" s="458"/>
      <c r="B27" s="555">
        <v>13</v>
      </c>
      <c r="C27" s="550" t="s">
        <v>512</v>
      </c>
      <c r="D27" s="1773" t="s">
        <v>224</v>
      </c>
      <c r="E27" s="1774"/>
      <c r="F27" s="535" t="b">
        <f>IF(総括表!$B$4=総括表!$Q$4,基礎データ貼付用シート!E471)</f>
        <v>0</v>
      </c>
      <c r="G27" s="596" t="s">
        <v>117</v>
      </c>
      <c r="H27" s="1378">
        <v>0.23499999999999999</v>
      </c>
      <c r="I27" s="596" t="s">
        <v>119</v>
      </c>
      <c r="J27" s="610">
        <f t="shared" si="0"/>
        <v>0</v>
      </c>
      <c r="K27" s="340" t="s">
        <v>560</v>
      </c>
    </row>
    <row r="28" spans="1:15" ht="15" customHeight="1" x14ac:dyDescent="0.2">
      <c r="A28" s="458"/>
      <c r="B28" s="556"/>
      <c r="C28" s="493" t="s">
        <v>225</v>
      </c>
      <c r="D28" s="1773" t="s">
        <v>222</v>
      </c>
      <c r="E28" s="1774"/>
      <c r="F28" s="535" t="b">
        <f>IF(総括表!$B$4=総括表!$Q$5,基礎データ貼付用シート!E471)</f>
        <v>0</v>
      </c>
      <c r="G28" s="596" t="s">
        <v>117</v>
      </c>
      <c r="H28" s="1378">
        <v>0.23499999999999999</v>
      </c>
      <c r="I28" s="601" t="s">
        <v>119</v>
      </c>
      <c r="J28" s="611">
        <f t="shared" si="0"/>
        <v>0</v>
      </c>
      <c r="K28" s="340" t="s">
        <v>559</v>
      </c>
    </row>
    <row r="29" spans="1:15" ht="15" customHeight="1" x14ac:dyDescent="0.2">
      <c r="A29" s="458"/>
      <c r="B29" s="555">
        <v>14</v>
      </c>
      <c r="C29" s="550" t="s">
        <v>512</v>
      </c>
      <c r="D29" s="1773" t="s">
        <v>224</v>
      </c>
      <c r="E29" s="1774"/>
      <c r="F29" s="535" t="b">
        <f>IF(総括表!$B$4=総括表!$Q$4,基礎データ貼付用シート!E472)</f>
        <v>0</v>
      </c>
      <c r="G29" s="596" t="s">
        <v>117</v>
      </c>
      <c r="H29" s="1378">
        <v>0.23499999999999999</v>
      </c>
      <c r="I29" s="596" t="s">
        <v>119</v>
      </c>
      <c r="J29" s="610">
        <f t="shared" si="0"/>
        <v>0</v>
      </c>
      <c r="K29" s="340" t="s">
        <v>580</v>
      </c>
    </row>
    <row r="30" spans="1:15" ht="15" customHeight="1" x14ac:dyDescent="0.2">
      <c r="A30" s="458"/>
      <c r="B30" s="341"/>
      <c r="C30" s="493" t="s">
        <v>223</v>
      </c>
      <c r="D30" s="1773" t="s">
        <v>222</v>
      </c>
      <c r="E30" s="1774"/>
      <c r="F30" s="535" t="b">
        <f>IF(総括表!$B$4=総括表!$Q$5,基礎データ貼付用シート!E472)</f>
        <v>0</v>
      </c>
      <c r="G30" s="596" t="s">
        <v>117</v>
      </c>
      <c r="H30" s="1378">
        <v>0.23499999999999999</v>
      </c>
      <c r="I30" s="601" t="s">
        <v>119</v>
      </c>
      <c r="J30" s="611">
        <f t="shared" si="0"/>
        <v>0</v>
      </c>
      <c r="K30" s="340" t="s">
        <v>579</v>
      </c>
    </row>
    <row r="31" spans="1:15" ht="15" customHeight="1" x14ac:dyDescent="0.2">
      <c r="A31" s="458"/>
      <c r="B31" s="555">
        <v>15</v>
      </c>
      <c r="C31" s="550" t="s">
        <v>619</v>
      </c>
      <c r="D31" s="1773" t="s">
        <v>224</v>
      </c>
      <c r="E31" s="1774"/>
      <c r="F31" s="535" t="b">
        <f>IF(総括表!$B$4=総括表!$Q$4,基礎データ貼付用シート!E488)</f>
        <v>0</v>
      </c>
      <c r="G31" s="596" t="s">
        <v>117</v>
      </c>
      <c r="H31" s="1378">
        <v>0.26500000000000001</v>
      </c>
      <c r="I31" s="596" t="s">
        <v>119</v>
      </c>
      <c r="J31" s="610">
        <f t="shared" si="0"/>
        <v>0</v>
      </c>
      <c r="K31" s="340" t="s">
        <v>578</v>
      </c>
    </row>
    <row r="32" spans="1:15" ht="15" customHeight="1" x14ac:dyDescent="0.2">
      <c r="A32" s="458"/>
      <c r="B32" s="556"/>
      <c r="C32" s="493" t="s">
        <v>225</v>
      </c>
      <c r="D32" s="1773" t="s">
        <v>222</v>
      </c>
      <c r="E32" s="1774"/>
      <c r="F32" s="535" t="b">
        <f>IF(総括表!$B$4=総括表!$Q$5,基礎データ貼付用シート!E488)</f>
        <v>0</v>
      </c>
      <c r="G32" s="596" t="s">
        <v>117</v>
      </c>
      <c r="H32" s="1378">
        <v>0.26500000000000001</v>
      </c>
      <c r="I32" s="601" t="s">
        <v>119</v>
      </c>
      <c r="J32" s="611">
        <f t="shared" si="0"/>
        <v>0</v>
      </c>
      <c r="K32" s="340" t="s">
        <v>577</v>
      </c>
    </row>
    <row r="33" spans="1:11" ht="15" customHeight="1" x14ac:dyDescent="0.2">
      <c r="A33" s="458"/>
      <c r="B33" s="555">
        <v>16</v>
      </c>
      <c r="C33" s="550" t="s">
        <v>619</v>
      </c>
      <c r="D33" s="1773" t="s">
        <v>224</v>
      </c>
      <c r="E33" s="1774"/>
      <c r="F33" s="535" t="b">
        <f>IF(総括表!$B$4=総括表!$Q$4,基礎データ貼付用シート!E489)</f>
        <v>0</v>
      </c>
      <c r="G33" s="596" t="s">
        <v>117</v>
      </c>
      <c r="H33" s="1378">
        <v>0.26500000000000001</v>
      </c>
      <c r="I33" s="596" t="s">
        <v>119</v>
      </c>
      <c r="J33" s="610">
        <f t="shared" si="0"/>
        <v>0</v>
      </c>
      <c r="K33" s="340" t="s">
        <v>576</v>
      </c>
    </row>
    <row r="34" spans="1:11" ht="15" customHeight="1" x14ac:dyDescent="0.2">
      <c r="A34" s="458"/>
      <c r="B34" s="341"/>
      <c r="C34" s="493" t="s">
        <v>223</v>
      </c>
      <c r="D34" s="1773" t="s">
        <v>222</v>
      </c>
      <c r="E34" s="1774"/>
      <c r="F34" s="535" t="b">
        <f>IF(総括表!$B$4=総括表!$Q$5,基礎データ貼付用シート!E489)</f>
        <v>0</v>
      </c>
      <c r="G34" s="596" t="s">
        <v>117</v>
      </c>
      <c r="H34" s="1378">
        <v>0.26500000000000001</v>
      </c>
      <c r="I34" s="601" t="s">
        <v>119</v>
      </c>
      <c r="J34" s="611">
        <f t="shared" si="0"/>
        <v>0</v>
      </c>
      <c r="K34" s="340" t="s">
        <v>575</v>
      </c>
    </row>
    <row r="35" spans="1:11" ht="15" customHeight="1" x14ac:dyDescent="0.2">
      <c r="A35" s="458"/>
      <c r="B35" s="555">
        <v>17</v>
      </c>
      <c r="C35" s="550" t="s">
        <v>710</v>
      </c>
      <c r="D35" s="1773" t="s">
        <v>224</v>
      </c>
      <c r="E35" s="1774"/>
      <c r="F35" s="535" t="b">
        <f>IF(総括表!$B$4=総括表!$Q$4,基礎データ貼付用シート!E505)</f>
        <v>0</v>
      </c>
      <c r="G35" s="596" t="s">
        <v>117</v>
      </c>
      <c r="H35" s="1378">
        <v>0.29699999999999999</v>
      </c>
      <c r="I35" s="596" t="s">
        <v>119</v>
      </c>
      <c r="J35" s="610">
        <f t="shared" si="0"/>
        <v>0</v>
      </c>
      <c r="K35" s="340" t="s">
        <v>574</v>
      </c>
    </row>
    <row r="36" spans="1:11" ht="15" customHeight="1" x14ac:dyDescent="0.2">
      <c r="A36" s="458"/>
      <c r="B36" s="556"/>
      <c r="C36" s="493" t="s">
        <v>225</v>
      </c>
      <c r="D36" s="1773" t="s">
        <v>222</v>
      </c>
      <c r="E36" s="1774"/>
      <c r="F36" s="535" t="b">
        <f>IF(総括表!$B$4=総括表!$Q$5,基礎データ貼付用シート!E505)</f>
        <v>0</v>
      </c>
      <c r="G36" s="596" t="s">
        <v>117</v>
      </c>
      <c r="H36" s="1378">
        <v>0.29699999999999999</v>
      </c>
      <c r="I36" s="601" t="s">
        <v>119</v>
      </c>
      <c r="J36" s="611">
        <f t="shared" si="0"/>
        <v>0</v>
      </c>
      <c r="K36" s="340" t="s">
        <v>573</v>
      </c>
    </row>
    <row r="37" spans="1:11" ht="15" customHeight="1" x14ac:dyDescent="0.2">
      <c r="A37" s="458"/>
      <c r="B37" s="555">
        <v>18</v>
      </c>
      <c r="C37" s="550" t="s">
        <v>710</v>
      </c>
      <c r="D37" s="1773" t="s">
        <v>224</v>
      </c>
      <c r="E37" s="1774"/>
      <c r="F37" s="535" t="b">
        <f>IF(総括表!$B$4=総括表!$Q$4,基礎データ貼付用シート!E506)</f>
        <v>0</v>
      </c>
      <c r="G37" s="596" t="s">
        <v>117</v>
      </c>
      <c r="H37" s="1378">
        <v>0.29699999999999999</v>
      </c>
      <c r="I37" s="596" t="s">
        <v>119</v>
      </c>
      <c r="J37" s="610">
        <f t="shared" si="0"/>
        <v>0</v>
      </c>
      <c r="K37" s="340" t="s">
        <v>588</v>
      </c>
    </row>
    <row r="38" spans="1:11" ht="15" customHeight="1" x14ac:dyDescent="0.2">
      <c r="A38" s="458"/>
      <c r="B38" s="341"/>
      <c r="C38" s="493" t="s">
        <v>223</v>
      </c>
      <c r="D38" s="1773" t="s">
        <v>222</v>
      </c>
      <c r="E38" s="1774"/>
      <c r="F38" s="535" t="b">
        <f>IF(総括表!$B$4=総括表!$Q$5,基礎データ貼付用シート!E506)</f>
        <v>0</v>
      </c>
      <c r="G38" s="596" t="s">
        <v>117</v>
      </c>
      <c r="H38" s="1378">
        <v>0.29699999999999999</v>
      </c>
      <c r="I38" s="601" t="s">
        <v>119</v>
      </c>
      <c r="J38" s="611">
        <f t="shared" si="0"/>
        <v>0</v>
      </c>
      <c r="K38" s="340" t="s">
        <v>587</v>
      </c>
    </row>
    <row r="39" spans="1:11" ht="15" customHeight="1" x14ac:dyDescent="0.2">
      <c r="A39" s="458"/>
      <c r="B39" s="555">
        <v>19</v>
      </c>
      <c r="C39" s="550" t="s">
        <v>741</v>
      </c>
      <c r="D39" s="1773" t="s">
        <v>224</v>
      </c>
      <c r="E39" s="1774"/>
      <c r="F39" s="535" t="b">
        <f>IF(総括表!$B$4=総括表!$Q$4,基礎データ貼付用シート!E522)</f>
        <v>0</v>
      </c>
      <c r="G39" s="596" t="s">
        <v>117</v>
      </c>
      <c r="H39" s="1378">
        <v>0.32400000000000001</v>
      </c>
      <c r="I39" s="596" t="s">
        <v>119</v>
      </c>
      <c r="J39" s="610">
        <f t="shared" si="0"/>
        <v>0</v>
      </c>
      <c r="K39" s="340" t="s">
        <v>613</v>
      </c>
    </row>
    <row r="40" spans="1:11" ht="15" customHeight="1" x14ac:dyDescent="0.2">
      <c r="A40" s="458"/>
      <c r="B40" s="556"/>
      <c r="C40" s="493" t="s">
        <v>225</v>
      </c>
      <c r="D40" s="1773" t="s">
        <v>222</v>
      </c>
      <c r="E40" s="1774"/>
      <c r="F40" s="535" t="b">
        <f>IF(総括表!$B$4=総括表!$Q$5,基礎データ貼付用シート!E522)</f>
        <v>0</v>
      </c>
      <c r="G40" s="596" t="s">
        <v>117</v>
      </c>
      <c r="H40" s="1378">
        <v>0.32700000000000001</v>
      </c>
      <c r="I40" s="601" t="s">
        <v>1560</v>
      </c>
      <c r="J40" s="611">
        <f t="shared" si="0"/>
        <v>0</v>
      </c>
      <c r="K40" s="340" t="s">
        <v>1561</v>
      </c>
    </row>
    <row r="41" spans="1:11" ht="15" customHeight="1" x14ac:dyDescent="0.2">
      <c r="A41" s="458"/>
      <c r="B41" s="555">
        <v>20</v>
      </c>
      <c r="C41" s="550" t="s">
        <v>741</v>
      </c>
      <c r="D41" s="1773" t="s">
        <v>224</v>
      </c>
      <c r="E41" s="1774"/>
      <c r="F41" s="535" t="b">
        <f>IF(総括表!$B$4=総括表!$Q$4,基礎データ貼付用シート!E523)</f>
        <v>0</v>
      </c>
      <c r="G41" s="596" t="s">
        <v>1562</v>
      </c>
      <c r="H41" s="1378">
        <v>0.32400000000000001</v>
      </c>
      <c r="I41" s="596" t="s">
        <v>119</v>
      </c>
      <c r="J41" s="610">
        <f t="shared" si="0"/>
        <v>0</v>
      </c>
      <c r="K41" s="340" t="s">
        <v>631</v>
      </c>
    </row>
    <row r="42" spans="1:11" ht="15" customHeight="1" x14ac:dyDescent="0.2">
      <c r="A42" s="458"/>
      <c r="B42" s="341"/>
      <c r="C42" s="493" t="s">
        <v>223</v>
      </c>
      <c r="D42" s="1773" t="s">
        <v>222</v>
      </c>
      <c r="E42" s="1774"/>
      <c r="F42" s="535" t="b">
        <f>IF(総括表!$B$4=総括表!$Q$5,基礎データ貼付用シート!E523)</f>
        <v>0</v>
      </c>
      <c r="G42" s="596" t="s">
        <v>117</v>
      </c>
      <c r="H42" s="1378">
        <v>0.32700000000000001</v>
      </c>
      <c r="I42" s="601" t="s">
        <v>119</v>
      </c>
      <c r="J42" s="611">
        <f t="shared" si="0"/>
        <v>0</v>
      </c>
      <c r="K42" s="340" t="s">
        <v>630</v>
      </c>
    </row>
    <row r="43" spans="1:11" ht="15" customHeight="1" x14ac:dyDescent="0.2">
      <c r="A43" s="458"/>
      <c r="B43" s="555">
        <v>21</v>
      </c>
      <c r="C43" s="550" t="s">
        <v>808</v>
      </c>
      <c r="D43" s="1773" t="s">
        <v>224</v>
      </c>
      <c r="E43" s="1774"/>
      <c r="F43" s="535" t="b">
        <f>IF(総括表!$B$4=総括表!$Q$4,基礎データ貼付用シート!E539)</f>
        <v>0</v>
      </c>
      <c r="G43" s="596" t="s">
        <v>117</v>
      </c>
      <c r="H43" s="1378">
        <v>0.35299999999999998</v>
      </c>
      <c r="I43" s="596" t="s">
        <v>119</v>
      </c>
      <c r="J43" s="610">
        <f t="shared" si="0"/>
        <v>0</v>
      </c>
      <c r="K43" s="340" t="s">
        <v>629</v>
      </c>
    </row>
    <row r="44" spans="1:11" ht="15" customHeight="1" x14ac:dyDescent="0.2">
      <c r="A44" s="458"/>
      <c r="B44" s="556"/>
      <c r="C44" s="493" t="s">
        <v>225</v>
      </c>
      <c r="D44" s="1773" t="s">
        <v>222</v>
      </c>
      <c r="E44" s="1774"/>
      <c r="F44" s="535" t="b">
        <f>IF(総括表!$B$4=総括表!$Q$5,基礎データ貼付用シート!E539)</f>
        <v>0</v>
      </c>
      <c r="G44" s="596" t="s">
        <v>117</v>
      </c>
      <c r="H44" s="1378">
        <v>0.35399999999999998</v>
      </c>
      <c r="I44" s="601" t="s">
        <v>119</v>
      </c>
      <c r="J44" s="611">
        <f t="shared" si="0"/>
        <v>0</v>
      </c>
      <c r="K44" s="340" t="s">
        <v>628</v>
      </c>
    </row>
    <row r="45" spans="1:11" ht="15" customHeight="1" x14ac:dyDescent="0.2">
      <c r="A45" s="458"/>
      <c r="B45" s="555">
        <v>22</v>
      </c>
      <c r="C45" s="550" t="s">
        <v>808</v>
      </c>
      <c r="D45" s="1773" t="s">
        <v>224</v>
      </c>
      <c r="E45" s="1774"/>
      <c r="F45" s="535" t="b">
        <f>IF(総括表!$B$4=総括表!$Q$4,基礎データ貼付用シート!E540)</f>
        <v>0</v>
      </c>
      <c r="G45" s="596" t="s">
        <v>117</v>
      </c>
      <c r="H45" s="1378">
        <v>0.35299999999999998</v>
      </c>
      <c r="I45" s="596" t="s">
        <v>119</v>
      </c>
      <c r="J45" s="610">
        <f t="shared" si="0"/>
        <v>0</v>
      </c>
      <c r="K45" s="340" t="s">
        <v>627</v>
      </c>
    </row>
    <row r="46" spans="1:11" ht="15" customHeight="1" x14ac:dyDescent="0.2">
      <c r="A46" s="458"/>
      <c r="B46" s="341"/>
      <c r="C46" s="493" t="s">
        <v>223</v>
      </c>
      <c r="D46" s="1773" t="s">
        <v>222</v>
      </c>
      <c r="E46" s="1774"/>
      <c r="F46" s="535" t="b">
        <f>IF(総括表!$B$4=総括表!$Q$5,基礎データ貼付用シート!E540)</f>
        <v>0</v>
      </c>
      <c r="G46" s="596" t="s">
        <v>117</v>
      </c>
      <c r="H46" s="1378">
        <v>0.35399999999999998</v>
      </c>
      <c r="I46" s="601" t="s">
        <v>119</v>
      </c>
      <c r="J46" s="611">
        <f t="shared" si="0"/>
        <v>0</v>
      </c>
      <c r="K46" s="340" t="s">
        <v>626</v>
      </c>
    </row>
    <row r="47" spans="1:11" ht="15" customHeight="1" x14ac:dyDescent="0.2">
      <c r="A47" s="458"/>
      <c r="B47" s="555">
        <v>23</v>
      </c>
      <c r="C47" s="550" t="s">
        <v>884</v>
      </c>
      <c r="D47" s="1773" t="s">
        <v>224</v>
      </c>
      <c r="E47" s="1774"/>
      <c r="F47" s="535" t="b">
        <f>IF(総括表!$B$4=総括表!$Q$4,基礎データ貼付用シート!E556)</f>
        <v>0</v>
      </c>
      <c r="G47" s="596" t="s">
        <v>117</v>
      </c>
      <c r="H47" s="1378">
        <v>0.38200000000000001</v>
      </c>
      <c r="I47" s="596" t="s">
        <v>119</v>
      </c>
      <c r="J47" s="610">
        <f t="shared" si="0"/>
        <v>0</v>
      </c>
      <c r="K47" s="340" t="s">
        <v>625</v>
      </c>
    </row>
    <row r="48" spans="1:11" ht="15" customHeight="1" x14ac:dyDescent="0.2">
      <c r="A48" s="458"/>
      <c r="B48" s="341"/>
      <c r="C48" s="493" t="s">
        <v>225</v>
      </c>
      <c r="D48" s="1773" t="s">
        <v>222</v>
      </c>
      <c r="E48" s="1774"/>
      <c r="F48" s="535" t="b">
        <f>IF(総括表!$B$4=総括表!$Q$5,基礎データ貼付用シート!E556)</f>
        <v>0</v>
      </c>
      <c r="G48" s="596" t="s">
        <v>117</v>
      </c>
      <c r="H48" s="1378">
        <v>0.38300000000000001</v>
      </c>
      <c r="I48" s="601" t="s">
        <v>119</v>
      </c>
      <c r="J48" s="611">
        <f t="shared" si="0"/>
        <v>0</v>
      </c>
      <c r="K48" s="340" t="s">
        <v>604</v>
      </c>
    </row>
    <row r="49" spans="1:11" ht="15" customHeight="1" x14ac:dyDescent="0.2">
      <c r="A49" s="458"/>
      <c r="B49" s="555">
        <v>24</v>
      </c>
      <c r="C49" s="550" t="s">
        <v>884</v>
      </c>
      <c r="D49" s="1773" t="s">
        <v>224</v>
      </c>
      <c r="E49" s="1774"/>
      <c r="F49" s="535" t="b">
        <f>IF(総括表!$B$4=総括表!$Q$4,基礎データ貼付用シート!E557)</f>
        <v>0</v>
      </c>
      <c r="G49" s="596" t="s">
        <v>117</v>
      </c>
      <c r="H49" s="1378">
        <v>0.38200000000000001</v>
      </c>
      <c r="I49" s="596" t="s">
        <v>119</v>
      </c>
      <c r="J49" s="610">
        <f t="shared" si="0"/>
        <v>0</v>
      </c>
      <c r="K49" s="340" t="s">
        <v>624</v>
      </c>
    </row>
    <row r="50" spans="1:11" ht="15" customHeight="1" x14ac:dyDescent="0.2">
      <c r="A50" s="458"/>
      <c r="B50" s="341"/>
      <c r="C50" s="493" t="s">
        <v>223</v>
      </c>
      <c r="D50" s="1773" t="s">
        <v>222</v>
      </c>
      <c r="E50" s="1774"/>
      <c r="F50" s="535" t="b">
        <f>IF(総括表!$B$4=総括表!$Q$5,基礎データ貼付用シート!E557)</f>
        <v>0</v>
      </c>
      <c r="G50" s="596" t="s">
        <v>117</v>
      </c>
      <c r="H50" s="1378">
        <v>0.38300000000000001</v>
      </c>
      <c r="I50" s="601" t="s">
        <v>119</v>
      </c>
      <c r="J50" s="611">
        <f t="shared" si="0"/>
        <v>0</v>
      </c>
      <c r="K50" s="340" t="s">
        <v>603</v>
      </c>
    </row>
    <row r="51" spans="1:11" ht="15" customHeight="1" x14ac:dyDescent="0.2">
      <c r="A51" s="458"/>
      <c r="B51" s="555">
        <v>25</v>
      </c>
      <c r="C51" s="550" t="s">
        <v>915</v>
      </c>
      <c r="D51" s="1773" t="s">
        <v>224</v>
      </c>
      <c r="E51" s="1774"/>
      <c r="F51" s="535" t="b">
        <f>IF(総括表!$B$4=総括表!$Q$4,基礎データ貼付用シート!E586)</f>
        <v>0</v>
      </c>
      <c r="G51" s="596" t="s">
        <v>117</v>
      </c>
      <c r="H51" s="1378">
        <v>0.41199999999999998</v>
      </c>
      <c r="I51" s="596" t="s">
        <v>119</v>
      </c>
      <c r="J51" s="610">
        <f t="shared" si="0"/>
        <v>0</v>
      </c>
      <c r="K51" s="340" t="s">
        <v>602</v>
      </c>
    </row>
    <row r="52" spans="1:11" ht="15" customHeight="1" x14ac:dyDescent="0.2">
      <c r="A52" s="458"/>
      <c r="B52" s="341"/>
      <c r="C52" s="493" t="s">
        <v>225</v>
      </c>
      <c r="D52" s="1773" t="s">
        <v>222</v>
      </c>
      <c r="E52" s="1774"/>
      <c r="F52" s="535" t="b">
        <f>IF(総括表!$B$4=総括表!$Q$5,基礎データ貼付用シート!E586)</f>
        <v>0</v>
      </c>
      <c r="G52" s="596" t="s">
        <v>117</v>
      </c>
      <c r="H52" s="1378">
        <v>0.41199999999999998</v>
      </c>
      <c r="I52" s="601" t="s">
        <v>119</v>
      </c>
      <c r="J52" s="611">
        <f t="shared" si="0"/>
        <v>0</v>
      </c>
      <c r="K52" s="340" t="s">
        <v>1094</v>
      </c>
    </row>
    <row r="53" spans="1:11" ht="15" customHeight="1" x14ac:dyDescent="0.2">
      <c r="A53" s="458"/>
      <c r="B53" s="555">
        <v>26</v>
      </c>
      <c r="C53" s="550" t="s">
        <v>915</v>
      </c>
      <c r="D53" s="1773" t="s">
        <v>224</v>
      </c>
      <c r="E53" s="1774"/>
      <c r="F53" s="535" t="b">
        <f>IF(総括表!$B$4=総括表!$Q$4,基礎データ貼付用シート!E587)</f>
        <v>0</v>
      </c>
      <c r="G53" s="596" t="s">
        <v>117</v>
      </c>
      <c r="H53" s="1378">
        <v>0.41199999999999998</v>
      </c>
      <c r="I53" s="596" t="s">
        <v>119</v>
      </c>
      <c r="J53" s="610">
        <f t="shared" si="0"/>
        <v>0</v>
      </c>
      <c r="K53" s="340" t="s">
        <v>702</v>
      </c>
    </row>
    <row r="54" spans="1:11" ht="15" customHeight="1" x14ac:dyDescent="0.2">
      <c r="A54" s="458"/>
      <c r="B54" s="341"/>
      <c r="C54" s="493" t="s">
        <v>223</v>
      </c>
      <c r="D54" s="1773" t="s">
        <v>222</v>
      </c>
      <c r="E54" s="1774"/>
      <c r="F54" s="535" t="b">
        <f>IF(総括表!$B$4=総括表!$Q$5,基礎データ貼付用シート!E587)</f>
        <v>0</v>
      </c>
      <c r="G54" s="596" t="s">
        <v>117</v>
      </c>
      <c r="H54" s="1378">
        <v>0.41199999999999998</v>
      </c>
      <c r="I54" s="601" t="s">
        <v>119</v>
      </c>
      <c r="J54" s="611">
        <f t="shared" si="0"/>
        <v>0</v>
      </c>
      <c r="K54" s="340" t="s">
        <v>703</v>
      </c>
    </row>
    <row r="55" spans="1:11" ht="15" customHeight="1" x14ac:dyDescent="0.2">
      <c r="A55" s="458"/>
      <c r="B55" s="555">
        <v>27</v>
      </c>
      <c r="C55" s="550" t="s">
        <v>1067</v>
      </c>
      <c r="D55" s="1773" t="s">
        <v>224</v>
      </c>
      <c r="E55" s="1774"/>
      <c r="F55" s="535" t="b">
        <f>IF(総括表!$B$4=総括表!$Q$4,基礎データ貼付用シート!E616)</f>
        <v>0</v>
      </c>
      <c r="G55" s="596" t="s">
        <v>117</v>
      </c>
      <c r="H55" s="1378">
        <v>0.441</v>
      </c>
      <c r="I55" s="596" t="s">
        <v>119</v>
      </c>
      <c r="J55" s="610">
        <f t="shared" si="0"/>
        <v>0</v>
      </c>
      <c r="K55" s="340" t="s">
        <v>704</v>
      </c>
    </row>
    <row r="56" spans="1:11" ht="15" customHeight="1" x14ac:dyDescent="0.2">
      <c r="A56" s="458"/>
      <c r="B56" s="341"/>
      <c r="C56" s="493" t="s">
        <v>225</v>
      </c>
      <c r="D56" s="1773" t="s">
        <v>222</v>
      </c>
      <c r="E56" s="1774"/>
      <c r="F56" s="535" t="b">
        <f>IF(総括表!$B$4=総括表!$Q$5,基礎データ貼付用シート!E616)</f>
        <v>0</v>
      </c>
      <c r="G56" s="596" t="s">
        <v>117</v>
      </c>
      <c r="H56" s="1378">
        <v>0.441</v>
      </c>
      <c r="I56" s="601" t="s">
        <v>119</v>
      </c>
      <c r="J56" s="611">
        <f t="shared" si="0"/>
        <v>0</v>
      </c>
      <c r="K56" s="340" t="s">
        <v>601</v>
      </c>
    </row>
    <row r="57" spans="1:11" ht="15" customHeight="1" x14ac:dyDescent="0.2">
      <c r="A57" s="458"/>
      <c r="B57" s="555">
        <v>28</v>
      </c>
      <c r="C57" s="550" t="s">
        <v>1067</v>
      </c>
      <c r="D57" s="1773" t="s">
        <v>224</v>
      </c>
      <c r="E57" s="1774"/>
      <c r="F57" s="535" t="b">
        <f>IF(総括表!$B$4=総括表!$Q$4,基礎データ貼付用シート!E617)</f>
        <v>0</v>
      </c>
      <c r="G57" s="596" t="s">
        <v>117</v>
      </c>
      <c r="H57" s="1378">
        <v>0.441</v>
      </c>
      <c r="I57" s="596" t="s">
        <v>119</v>
      </c>
      <c r="J57" s="610">
        <f t="shared" si="0"/>
        <v>0</v>
      </c>
      <c r="K57" s="340" t="s">
        <v>600</v>
      </c>
    </row>
    <row r="58" spans="1:11" ht="15" customHeight="1" x14ac:dyDescent="0.2">
      <c r="A58" s="458"/>
      <c r="B58" s="341"/>
      <c r="C58" s="493" t="s">
        <v>223</v>
      </c>
      <c r="D58" s="1773" t="s">
        <v>222</v>
      </c>
      <c r="E58" s="1774"/>
      <c r="F58" s="535" t="b">
        <f>IF(総括表!$B$4=総括表!$Q$5,基礎データ貼付用シート!E617)</f>
        <v>0</v>
      </c>
      <c r="G58" s="596" t="s">
        <v>117</v>
      </c>
      <c r="H58" s="1378">
        <v>0.441</v>
      </c>
      <c r="I58" s="601" t="s">
        <v>119</v>
      </c>
      <c r="J58" s="611">
        <f t="shared" si="0"/>
        <v>0</v>
      </c>
      <c r="K58" s="340" t="s">
        <v>599</v>
      </c>
    </row>
    <row r="59" spans="1:11" ht="15" customHeight="1" x14ac:dyDescent="0.2">
      <c r="A59" s="458"/>
      <c r="B59" s="557">
        <v>29</v>
      </c>
      <c r="C59" s="336" t="s">
        <v>1259</v>
      </c>
      <c r="D59" s="1731" t="s">
        <v>224</v>
      </c>
      <c r="E59" s="1732"/>
      <c r="F59" s="535" t="b">
        <f>IF(総括表!$B$4=総括表!$Q$4,基礎データ貼付用シート!E646)</f>
        <v>0</v>
      </c>
      <c r="G59" s="353" t="s">
        <v>117</v>
      </c>
      <c r="H59" s="1378">
        <v>0.47099999999999997</v>
      </c>
      <c r="I59" s="353" t="s">
        <v>119</v>
      </c>
      <c r="J59" s="612">
        <f t="shared" si="0"/>
        <v>0</v>
      </c>
      <c r="K59" s="340" t="s">
        <v>598</v>
      </c>
    </row>
    <row r="60" spans="1:11" ht="15" customHeight="1" x14ac:dyDescent="0.2">
      <c r="A60" s="458"/>
      <c r="B60" s="341"/>
      <c r="C60" s="493" t="s">
        <v>225</v>
      </c>
      <c r="D60" s="1731" t="s">
        <v>222</v>
      </c>
      <c r="E60" s="1732"/>
      <c r="F60" s="535" t="b">
        <f>IF(総括表!$B$4=総括表!$Q$5,基礎データ貼付用シート!E646)</f>
        <v>0</v>
      </c>
      <c r="G60" s="353" t="s">
        <v>117</v>
      </c>
      <c r="H60" s="1378">
        <v>0.47099999999999997</v>
      </c>
      <c r="I60" s="355" t="s">
        <v>119</v>
      </c>
      <c r="J60" s="613">
        <f t="shared" si="0"/>
        <v>0</v>
      </c>
      <c r="K60" s="340" t="s">
        <v>746</v>
      </c>
    </row>
    <row r="61" spans="1:11" ht="15" customHeight="1" x14ac:dyDescent="0.2">
      <c r="A61" s="458"/>
      <c r="B61" s="557">
        <v>30</v>
      </c>
      <c r="C61" s="336" t="s">
        <v>1259</v>
      </c>
      <c r="D61" s="1731" t="s">
        <v>224</v>
      </c>
      <c r="E61" s="1732"/>
      <c r="F61" s="535" t="b">
        <f>IF(総括表!$B$4=総括表!$Q$4,基礎データ貼付用シート!E647)</f>
        <v>0</v>
      </c>
      <c r="G61" s="353" t="s">
        <v>117</v>
      </c>
      <c r="H61" s="1378">
        <v>0.47099999999999997</v>
      </c>
      <c r="I61" s="353" t="s">
        <v>119</v>
      </c>
      <c r="J61" s="612">
        <f t="shared" si="0"/>
        <v>0</v>
      </c>
      <c r="K61" s="340" t="s">
        <v>5090</v>
      </c>
    </row>
    <row r="62" spans="1:11" ht="15" customHeight="1" x14ac:dyDescent="0.2">
      <c r="A62" s="458"/>
      <c r="B62" s="341"/>
      <c r="C62" s="493" t="s">
        <v>223</v>
      </c>
      <c r="D62" s="1731" t="s">
        <v>222</v>
      </c>
      <c r="E62" s="1732"/>
      <c r="F62" s="535" t="b">
        <f>IF(総括表!$B$4=総括表!$Q$5,基礎データ貼付用シート!E647)</f>
        <v>0</v>
      </c>
      <c r="G62" s="353" t="s">
        <v>5085</v>
      </c>
      <c r="H62" s="1378">
        <v>0.47099999999999997</v>
      </c>
      <c r="I62" s="355" t="s">
        <v>5086</v>
      </c>
      <c r="J62" s="613">
        <f t="shared" si="0"/>
        <v>0</v>
      </c>
      <c r="K62" s="340" t="s">
        <v>5091</v>
      </c>
    </row>
    <row r="63" spans="1:11" ht="15" customHeight="1" x14ac:dyDescent="0.2">
      <c r="A63" s="458"/>
      <c r="B63" s="557">
        <v>31</v>
      </c>
      <c r="C63" s="336" t="s">
        <v>5216</v>
      </c>
      <c r="D63" s="1731" t="s">
        <v>224</v>
      </c>
      <c r="E63" s="1732"/>
      <c r="F63" s="535" t="b">
        <f>IF(総括表!$B$4=総括表!$Q$4,基礎データ貼付用シート!E676)</f>
        <v>0</v>
      </c>
      <c r="G63" s="353" t="s">
        <v>5385</v>
      </c>
      <c r="H63" s="1378">
        <v>0.5</v>
      </c>
      <c r="I63" s="353" t="s">
        <v>5386</v>
      </c>
      <c r="J63" s="612">
        <f t="shared" si="0"/>
        <v>0</v>
      </c>
      <c r="K63" s="340" t="s">
        <v>5417</v>
      </c>
    </row>
    <row r="64" spans="1:11" ht="15" customHeight="1" x14ac:dyDescent="0.2">
      <c r="A64" s="458"/>
      <c r="B64" s="341"/>
      <c r="C64" s="493" t="s">
        <v>225</v>
      </c>
      <c r="D64" s="1731" t="s">
        <v>222</v>
      </c>
      <c r="E64" s="1732"/>
      <c r="F64" s="599" t="b">
        <f>IF(総括表!$B$4=総括表!$Q$5,基礎データ貼付用シート!E676)</f>
        <v>0</v>
      </c>
      <c r="G64" s="353" t="s">
        <v>117</v>
      </c>
      <c r="H64" s="1378">
        <v>0.5</v>
      </c>
      <c r="I64" s="355" t="s">
        <v>5386</v>
      </c>
      <c r="J64" s="613">
        <f t="shared" si="0"/>
        <v>0</v>
      </c>
      <c r="K64" s="340" t="s">
        <v>755</v>
      </c>
    </row>
    <row r="65" spans="1:11" ht="15" customHeight="1" x14ac:dyDescent="0.2">
      <c r="A65" s="458"/>
      <c r="B65" s="557">
        <v>32</v>
      </c>
      <c r="C65" s="336" t="s">
        <v>5216</v>
      </c>
      <c r="D65" s="1731" t="s">
        <v>224</v>
      </c>
      <c r="E65" s="1732"/>
      <c r="F65" s="599" t="b">
        <f>IF(総括表!$B$4=総括表!$Q$4,基礎データ貼付用シート!E677)</f>
        <v>0</v>
      </c>
      <c r="G65" s="353" t="s">
        <v>117</v>
      </c>
      <c r="H65" s="1378">
        <v>0.5</v>
      </c>
      <c r="I65" s="353" t="s">
        <v>5386</v>
      </c>
      <c r="J65" s="612">
        <f t="shared" si="0"/>
        <v>0</v>
      </c>
      <c r="K65" s="340" t="s">
        <v>5418</v>
      </c>
    </row>
    <row r="66" spans="1:11" ht="15" customHeight="1" x14ac:dyDescent="0.2">
      <c r="A66" s="458"/>
      <c r="B66" s="341"/>
      <c r="C66" s="493" t="s">
        <v>223</v>
      </c>
      <c r="D66" s="1731" t="s">
        <v>222</v>
      </c>
      <c r="E66" s="1732"/>
      <c r="F66" s="599" t="b">
        <f>IF(総括表!$B$4=総括表!$Q$5,基礎データ貼付用シート!E677)</f>
        <v>0</v>
      </c>
      <c r="G66" s="353" t="s">
        <v>117</v>
      </c>
      <c r="H66" s="1378">
        <v>0.5</v>
      </c>
      <c r="I66" s="355" t="s">
        <v>119</v>
      </c>
      <c r="J66" s="613">
        <f t="shared" si="0"/>
        <v>0</v>
      </c>
      <c r="K66" s="340" t="s">
        <v>634</v>
      </c>
    </row>
    <row r="67" spans="1:11" ht="15" customHeight="1" x14ac:dyDescent="0.2">
      <c r="A67" s="458"/>
      <c r="B67" s="557">
        <v>33</v>
      </c>
      <c r="C67" s="336" t="s">
        <v>5612</v>
      </c>
      <c r="D67" s="1731" t="s">
        <v>224</v>
      </c>
      <c r="E67" s="1732"/>
      <c r="F67" s="535" t="b">
        <f>IF(総括表!$B$4=総括表!$Q$4,基礎データ貼付用シート!E708)</f>
        <v>0</v>
      </c>
      <c r="G67" s="353" t="s">
        <v>117</v>
      </c>
      <c r="H67" s="1378">
        <v>0.5</v>
      </c>
      <c r="I67" s="353" t="s">
        <v>119</v>
      </c>
      <c r="J67" s="612">
        <f t="shared" ref="J67:J78" si="1">ROUND(F67*H67,0)</f>
        <v>0</v>
      </c>
      <c r="K67" s="340" t="s">
        <v>633</v>
      </c>
    </row>
    <row r="68" spans="1:11" ht="15" customHeight="1" x14ac:dyDescent="0.2">
      <c r="A68" s="458"/>
      <c r="B68" s="341"/>
      <c r="C68" s="493" t="s">
        <v>225</v>
      </c>
      <c r="D68" s="1731" t="s">
        <v>222</v>
      </c>
      <c r="E68" s="1732"/>
      <c r="F68" s="599" t="b">
        <f>IF(総括表!$B$4=総括表!$Q$5,基礎データ貼付用シート!E708)</f>
        <v>0</v>
      </c>
      <c r="G68" s="353" t="s">
        <v>117</v>
      </c>
      <c r="H68" s="1378">
        <v>0.5</v>
      </c>
      <c r="I68" s="355" t="s">
        <v>119</v>
      </c>
      <c r="J68" s="613">
        <f t="shared" si="1"/>
        <v>0</v>
      </c>
      <c r="K68" s="340" t="s">
        <v>756</v>
      </c>
    </row>
    <row r="69" spans="1:11" ht="15" customHeight="1" x14ac:dyDescent="0.2">
      <c r="A69" s="458"/>
      <c r="B69" s="557">
        <v>34</v>
      </c>
      <c r="C69" s="336" t="s">
        <v>5612</v>
      </c>
      <c r="D69" s="1731" t="s">
        <v>224</v>
      </c>
      <c r="E69" s="1732"/>
      <c r="F69" s="599" t="b">
        <f>IF(総括表!$B$4=総括表!$Q$4,基礎データ貼付用シート!E709)</f>
        <v>0</v>
      </c>
      <c r="G69" s="353" t="s">
        <v>117</v>
      </c>
      <c r="H69" s="1378">
        <v>0.5</v>
      </c>
      <c r="I69" s="353" t="s">
        <v>119</v>
      </c>
      <c r="J69" s="612">
        <f t="shared" si="1"/>
        <v>0</v>
      </c>
      <c r="K69" s="340" t="s">
        <v>757</v>
      </c>
    </row>
    <row r="70" spans="1:11" ht="15" customHeight="1" x14ac:dyDescent="0.2">
      <c r="A70" s="458"/>
      <c r="B70" s="341"/>
      <c r="C70" s="493" t="s">
        <v>223</v>
      </c>
      <c r="D70" s="1731" t="s">
        <v>222</v>
      </c>
      <c r="E70" s="1732"/>
      <c r="F70" s="599" t="b">
        <f>IF(総括表!$B$4=総括表!$Q$5,基礎データ貼付用シート!E709)</f>
        <v>0</v>
      </c>
      <c r="G70" s="353" t="s">
        <v>117</v>
      </c>
      <c r="H70" s="1378">
        <v>0.5</v>
      </c>
      <c r="I70" s="355" t="s">
        <v>119</v>
      </c>
      <c r="J70" s="613">
        <f t="shared" si="1"/>
        <v>0</v>
      </c>
      <c r="K70" s="340" t="s">
        <v>758</v>
      </c>
    </row>
    <row r="71" spans="1:11" ht="15" customHeight="1" x14ac:dyDescent="0.2">
      <c r="A71" s="458"/>
      <c r="B71" s="557">
        <v>35</v>
      </c>
      <c r="C71" s="336" t="s">
        <v>6145</v>
      </c>
      <c r="D71" s="1731" t="s">
        <v>224</v>
      </c>
      <c r="E71" s="1732"/>
      <c r="F71" s="535" t="b">
        <f>IF(総括表!$B$4=総括表!$Q$4,基礎データ貼付用シート!E741)</f>
        <v>0</v>
      </c>
      <c r="G71" s="353" t="s">
        <v>117</v>
      </c>
      <c r="H71" s="1378">
        <v>0.5</v>
      </c>
      <c r="I71" s="353" t="s">
        <v>119</v>
      </c>
      <c r="J71" s="612">
        <f t="shared" ref="J71:J74" si="2">ROUND(F71*H71,0)</f>
        <v>0</v>
      </c>
      <c r="K71" s="340" t="s">
        <v>6218</v>
      </c>
    </row>
    <row r="72" spans="1:11" ht="15" customHeight="1" x14ac:dyDescent="0.2">
      <c r="A72" s="458"/>
      <c r="B72" s="341"/>
      <c r="C72" s="1365" t="s">
        <v>225</v>
      </c>
      <c r="D72" s="1731" t="s">
        <v>222</v>
      </c>
      <c r="E72" s="1732"/>
      <c r="F72" s="599" t="b">
        <f>IF(総括表!$B$4=総括表!$Q$5,基礎データ貼付用シート!E741)</f>
        <v>0</v>
      </c>
      <c r="G72" s="353" t="s">
        <v>117</v>
      </c>
      <c r="H72" s="1378">
        <v>0.5</v>
      </c>
      <c r="I72" s="355" t="s">
        <v>119</v>
      </c>
      <c r="J72" s="613">
        <f t="shared" si="2"/>
        <v>0</v>
      </c>
      <c r="K72" s="340" t="s">
        <v>6219</v>
      </c>
    </row>
    <row r="73" spans="1:11" ht="15" customHeight="1" x14ac:dyDescent="0.2">
      <c r="A73" s="458"/>
      <c r="B73" s="557">
        <v>36</v>
      </c>
      <c r="C73" s="336" t="s">
        <v>6145</v>
      </c>
      <c r="D73" s="1731" t="s">
        <v>224</v>
      </c>
      <c r="E73" s="1732"/>
      <c r="F73" s="599" t="b">
        <f>IF(総括表!$B$4=総括表!$Q$4,基礎データ貼付用シート!E742)</f>
        <v>0</v>
      </c>
      <c r="G73" s="353" t="s">
        <v>117</v>
      </c>
      <c r="H73" s="1378">
        <v>0.5</v>
      </c>
      <c r="I73" s="353" t="s">
        <v>119</v>
      </c>
      <c r="J73" s="612">
        <f t="shared" si="2"/>
        <v>0</v>
      </c>
      <c r="K73" s="340" t="s">
        <v>6220</v>
      </c>
    </row>
    <row r="74" spans="1:11" ht="15" customHeight="1" x14ac:dyDescent="0.2">
      <c r="A74" s="458"/>
      <c r="B74" s="341"/>
      <c r="C74" s="1365" t="s">
        <v>223</v>
      </c>
      <c r="D74" s="1731" t="s">
        <v>222</v>
      </c>
      <c r="E74" s="1732"/>
      <c r="F74" s="599" t="b">
        <f>IF(総括表!$B$4=総括表!$Q$5,基礎データ貼付用シート!E742)</f>
        <v>0</v>
      </c>
      <c r="G74" s="353" t="s">
        <v>117</v>
      </c>
      <c r="H74" s="1378">
        <v>0.5</v>
      </c>
      <c r="I74" s="355" t="s">
        <v>119</v>
      </c>
      <c r="J74" s="613">
        <f t="shared" si="2"/>
        <v>0</v>
      </c>
      <c r="K74" s="340" t="s">
        <v>6221</v>
      </c>
    </row>
    <row r="75" spans="1:11" ht="15" customHeight="1" x14ac:dyDescent="0.2">
      <c r="A75" s="458"/>
      <c r="B75" s="557">
        <v>37</v>
      </c>
      <c r="C75" s="336" t="s">
        <v>6622</v>
      </c>
      <c r="D75" s="1731" t="s">
        <v>224</v>
      </c>
      <c r="E75" s="1732"/>
      <c r="F75" s="535" t="b">
        <f>IF(総括表!$B$4=総括表!$Q$4,基礎データ貼付用シート!E777)</f>
        <v>0</v>
      </c>
      <c r="G75" s="353" t="s">
        <v>117</v>
      </c>
      <c r="H75" s="1378">
        <v>0.5</v>
      </c>
      <c r="I75" s="353" t="s">
        <v>119</v>
      </c>
      <c r="J75" s="612">
        <f t="shared" si="1"/>
        <v>0</v>
      </c>
      <c r="K75" s="340" t="s">
        <v>7345</v>
      </c>
    </row>
    <row r="76" spans="1:11" ht="15" customHeight="1" x14ac:dyDescent="0.2">
      <c r="A76" s="458"/>
      <c r="B76" s="341"/>
      <c r="C76" s="493" t="s">
        <v>225</v>
      </c>
      <c r="D76" s="1731" t="s">
        <v>222</v>
      </c>
      <c r="E76" s="1732"/>
      <c r="F76" s="599" t="b">
        <f>IF(総括表!$B$4=総括表!$Q$5,基礎データ貼付用シート!E777)</f>
        <v>0</v>
      </c>
      <c r="G76" s="353" t="s">
        <v>117</v>
      </c>
      <c r="H76" s="1378">
        <v>0.5</v>
      </c>
      <c r="I76" s="355" t="s">
        <v>119</v>
      </c>
      <c r="J76" s="613">
        <f t="shared" si="1"/>
        <v>0</v>
      </c>
      <c r="K76" s="340" t="s">
        <v>7346</v>
      </c>
    </row>
    <row r="77" spans="1:11" ht="15" customHeight="1" x14ac:dyDescent="0.2">
      <c r="A77" s="458"/>
      <c r="B77" s="557">
        <v>38</v>
      </c>
      <c r="C77" s="336" t="s">
        <v>6622</v>
      </c>
      <c r="D77" s="1731" t="s">
        <v>224</v>
      </c>
      <c r="E77" s="1732"/>
      <c r="F77" s="599" t="b">
        <f>IF(総括表!$B$4=総括表!$Q$4,基礎データ貼付用シート!E778)</f>
        <v>0</v>
      </c>
      <c r="G77" s="353" t="s">
        <v>117</v>
      </c>
      <c r="H77" s="1378">
        <v>0.5</v>
      </c>
      <c r="I77" s="353" t="s">
        <v>119</v>
      </c>
      <c r="J77" s="612">
        <f t="shared" si="1"/>
        <v>0</v>
      </c>
      <c r="K77" s="340" t="s">
        <v>7347</v>
      </c>
    </row>
    <row r="78" spans="1:11" ht="15" customHeight="1" thickBot="1" x14ac:dyDescent="0.25">
      <c r="A78" s="458"/>
      <c r="B78" s="341"/>
      <c r="C78" s="493" t="s">
        <v>223</v>
      </c>
      <c r="D78" s="1731" t="s">
        <v>222</v>
      </c>
      <c r="E78" s="1732"/>
      <c r="F78" s="599" t="b">
        <f>IF(総括表!$B$4=総括表!$Q$5,基礎データ貼付用シート!E778)</f>
        <v>0</v>
      </c>
      <c r="G78" s="353" t="s">
        <v>117</v>
      </c>
      <c r="H78" s="1378">
        <v>0.5</v>
      </c>
      <c r="I78" s="355" t="s">
        <v>119</v>
      </c>
      <c r="J78" s="613">
        <f t="shared" si="1"/>
        <v>0</v>
      </c>
      <c r="K78" s="340" t="s">
        <v>7348</v>
      </c>
    </row>
    <row r="79" spans="1:11" ht="15" customHeight="1" x14ac:dyDescent="0.2">
      <c r="A79" s="458"/>
      <c r="B79" s="344"/>
      <c r="C79" s="345"/>
      <c r="D79" s="344"/>
      <c r="E79" s="344"/>
      <c r="F79" s="58"/>
      <c r="G79" s="494"/>
      <c r="H79" s="1683" t="s">
        <v>7349</v>
      </c>
      <c r="I79" s="1684"/>
      <c r="J79" s="583"/>
      <c r="K79" s="340"/>
    </row>
    <row r="80" spans="1:11" ht="15" customHeight="1" thickBot="1" x14ac:dyDescent="0.25">
      <c r="A80" s="458"/>
      <c r="B80" s="340"/>
      <c r="C80" s="340"/>
      <c r="D80" s="340"/>
      <c r="E80" s="340"/>
      <c r="F80" s="554"/>
      <c r="G80" s="340"/>
      <c r="H80" s="1727" t="s">
        <v>118</v>
      </c>
      <c r="I80" s="1728"/>
      <c r="J80" s="614">
        <f>SUM(J5:J78)</f>
        <v>0</v>
      </c>
      <c r="K80" s="340" t="s">
        <v>968</v>
      </c>
    </row>
    <row r="81" spans="1:14" ht="6" customHeight="1" x14ac:dyDescent="0.2">
      <c r="A81" s="458"/>
      <c r="B81" s="340"/>
      <c r="C81" s="340"/>
      <c r="D81" s="340"/>
      <c r="E81" s="340"/>
      <c r="F81" s="554"/>
      <c r="G81" s="340"/>
      <c r="H81" s="494"/>
      <c r="I81" s="494"/>
      <c r="J81" s="584"/>
      <c r="K81" s="340"/>
    </row>
    <row r="82" spans="1:14" s="106" customFormat="1" ht="18" customHeight="1" x14ac:dyDescent="0.2">
      <c r="A82" s="468">
        <v>13</v>
      </c>
      <c r="B82" s="467" t="s">
        <v>221</v>
      </c>
      <c r="C82" s="467"/>
      <c r="D82" s="517"/>
      <c r="E82" s="467"/>
      <c r="F82" s="542"/>
      <c r="G82" s="467"/>
      <c r="H82" s="467"/>
      <c r="I82" s="467"/>
      <c r="J82" s="575"/>
      <c r="K82" s="467"/>
    </row>
    <row r="83" spans="1:14" s="106" customFormat="1" ht="12.75" customHeight="1" x14ac:dyDescent="0.2">
      <c r="A83" s="470"/>
      <c r="B83" s="467" t="s">
        <v>220</v>
      </c>
      <c r="C83" s="467"/>
      <c r="D83" s="517"/>
      <c r="E83" s="467"/>
      <c r="F83" s="542"/>
      <c r="G83" s="467"/>
      <c r="H83" s="467"/>
      <c r="I83" s="467"/>
      <c r="J83" s="575"/>
      <c r="K83" s="467"/>
    </row>
    <row r="84" spans="1:14" s="106" customFormat="1" ht="12" customHeight="1" x14ac:dyDescent="0.2">
      <c r="A84" s="470"/>
      <c r="B84" s="1759" t="s">
        <v>213</v>
      </c>
      <c r="C84" s="645" t="s">
        <v>219</v>
      </c>
      <c r="D84" s="545" t="s">
        <v>211</v>
      </c>
      <c r="E84" s="546"/>
      <c r="F84" s="547" t="s">
        <v>137</v>
      </c>
      <c r="G84" s="546"/>
      <c r="H84" s="646" t="s">
        <v>218</v>
      </c>
      <c r="I84" s="546"/>
      <c r="J84" s="581" t="s">
        <v>89</v>
      </c>
      <c r="K84" s="340"/>
      <c r="M84" s="113"/>
    </row>
    <row r="85" spans="1:14" s="106" customFormat="1" ht="12" customHeight="1" thickBot="1" x14ac:dyDescent="0.25">
      <c r="A85" s="470"/>
      <c r="B85" s="1771"/>
      <c r="C85" s="342" t="s">
        <v>153</v>
      </c>
      <c r="D85" s="592"/>
      <c r="E85" s="482"/>
      <c r="F85" s="548"/>
      <c r="G85" s="482"/>
      <c r="H85" s="647" t="s">
        <v>1563</v>
      </c>
      <c r="I85" s="482"/>
      <c r="J85" s="582" t="s">
        <v>1471</v>
      </c>
      <c r="K85" s="340"/>
      <c r="M85" s="113"/>
    </row>
    <row r="86" spans="1:14" ht="12" customHeight="1" thickTop="1" x14ac:dyDescent="0.2">
      <c r="A86" s="458"/>
      <c r="B86" s="648" t="s">
        <v>208</v>
      </c>
      <c r="C86" s="593"/>
      <c r="D86" s="45"/>
      <c r="E86" s="623" t="s">
        <v>1564</v>
      </c>
      <c r="F86" s="1380">
        <v>0.16500000000000001</v>
      </c>
      <c r="G86" s="1203" t="s">
        <v>1564</v>
      </c>
      <c r="H86" s="230"/>
      <c r="I86" s="623" t="s">
        <v>1565</v>
      </c>
      <c r="J86" s="610">
        <f t="shared" ref="J86:J91" si="3">ROUND(ROUND(D86*F86,)*H86,)</f>
        <v>0</v>
      </c>
      <c r="K86" s="340"/>
      <c r="M86" s="113"/>
      <c r="N86" s="113"/>
    </row>
    <row r="87" spans="1:14" ht="12" customHeight="1" x14ac:dyDescent="0.2">
      <c r="A87" s="458"/>
      <c r="B87" s="1759" t="s">
        <v>207</v>
      </c>
      <c r="C87" s="593"/>
      <c r="D87" s="46"/>
      <c r="E87" s="623" t="s">
        <v>1564</v>
      </c>
      <c r="F87" s="1380">
        <v>0.16500000000000001</v>
      </c>
      <c r="G87" s="1203" t="s">
        <v>1564</v>
      </c>
      <c r="H87" s="231"/>
      <c r="I87" s="623" t="s">
        <v>1565</v>
      </c>
      <c r="J87" s="610">
        <f t="shared" si="3"/>
        <v>0</v>
      </c>
      <c r="K87" s="340"/>
    </row>
    <row r="88" spans="1:14" ht="12" customHeight="1" x14ac:dyDescent="0.2">
      <c r="A88" s="458"/>
      <c r="B88" s="1775"/>
      <c r="C88" s="593"/>
      <c r="D88" s="46"/>
      <c r="E88" s="623" t="s">
        <v>1564</v>
      </c>
      <c r="F88" s="603">
        <f>F87</f>
        <v>0.16500000000000001</v>
      </c>
      <c r="G88" s="1203" t="s">
        <v>117</v>
      </c>
      <c r="H88" s="231"/>
      <c r="I88" s="623" t="s">
        <v>119</v>
      </c>
      <c r="J88" s="610">
        <f t="shared" si="3"/>
        <v>0</v>
      </c>
      <c r="K88" s="340"/>
    </row>
    <row r="89" spans="1:14" ht="12" customHeight="1" x14ac:dyDescent="0.2">
      <c r="A89" s="458"/>
      <c r="B89" s="1775"/>
      <c r="C89" s="593"/>
      <c r="D89" s="46"/>
      <c r="E89" s="623" t="s">
        <v>117</v>
      </c>
      <c r="F89" s="603">
        <f>F88</f>
        <v>0.16500000000000001</v>
      </c>
      <c r="G89" s="1203" t="s">
        <v>117</v>
      </c>
      <c r="H89" s="231"/>
      <c r="I89" s="623" t="s">
        <v>119</v>
      </c>
      <c r="J89" s="610">
        <f t="shared" si="3"/>
        <v>0</v>
      </c>
      <c r="K89" s="340"/>
    </row>
    <row r="90" spans="1:14" ht="12" customHeight="1" x14ac:dyDescent="0.2">
      <c r="A90" s="458"/>
      <c r="B90" s="1775"/>
      <c r="C90" s="593"/>
      <c r="D90" s="46"/>
      <c r="E90" s="623" t="s">
        <v>117</v>
      </c>
      <c r="F90" s="603">
        <f>F89</f>
        <v>0.16500000000000001</v>
      </c>
      <c r="G90" s="1203" t="s">
        <v>117</v>
      </c>
      <c r="H90" s="231"/>
      <c r="I90" s="623" t="s">
        <v>119</v>
      </c>
      <c r="J90" s="610">
        <f t="shared" si="3"/>
        <v>0</v>
      </c>
      <c r="K90" s="340"/>
    </row>
    <row r="91" spans="1:14" ht="12" customHeight="1" thickBot="1" x14ac:dyDescent="0.25">
      <c r="A91" s="458"/>
      <c r="B91" s="1771"/>
      <c r="C91" s="593"/>
      <c r="D91" s="232"/>
      <c r="E91" s="623" t="s">
        <v>117</v>
      </c>
      <c r="F91" s="603">
        <f>F90</f>
        <v>0.16500000000000001</v>
      </c>
      <c r="G91" s="1203" t="s">
        <v>117</v>
      </c>
      <c r="H91" s="233"/>
      <c r="I91" s="623" t="s">
        <v>119</v>
      </c>
      <c r="J91" s="610">
        <f t="shared" si="3"/>
        <v>0</v>
      </c>
      <c r="K91" s="340"/>
    </row>
    <row r="92" spans="1:14" ht="12" customHeight="1" thickTop="1" x14ac:dyDescent="0.2">
      <c r="A92" s="458"/>
      <c r="B92" s="1773" t="s">
        <v>146</v>
      </c>
      <c r="C92" s="1774"/>
      <c r="D92" s="234"/>
      <c r="E92" s="649"/>
      <c r="F92" s="650"/>
      <c r="G92" s="649"/>
      <c r="H92" s="235"/>
      <c r="I92" s="1204"/>
      <c r="J92" s="610">
        <f>SUM(J86:J91)</f>
        <v>0</v>
      </c>
      <c r="K92" s="340" t="s">
        <v>134</v>
      </c>
    </row>
    <row r="93" spans="1:14" ht="12" customHeight="1" x14ac:dyDescent="0.2">
      <c r="A93" s="458"/>
      <c r="B93" s="458"/>
      <c r="C93" s="458"/>
      <c r="D93" s="458"/>
      <c r="E93" s="458"/>
      <c r="F93" s="458"/>
      <c r="G93" s="458"/>
      <c r="H93" s="458"/>
      <c r="I93" s="458"/>
      <c r="J93" s="458"/>
      <c r="K93" s="458"/>
    </row>
    <row r="94" spans="1:14" ht="12" customHeight="1" x14ac:dyDescent="0.2">
      <c r="A94" s="458"/>
      <c r="B94" s="467" t="s">
        <v>217</v>
      </c>
      <c r="C94" s="467"/>
      <c r="D94" s="517"/>
      <c r="E94" s="467"/>
      <c r="F94" s="542"/>
      <c r="G94" s="467"/>
      <c r="H94" s="467"/>
      <c r="I94" s="467"/>
      <c r="J94" s="575"/>
      <c r="K94" s="467"/>
    </row>
    <row r="95" spans="1:14" ht="12" customHeight="1" x14ac:dyDescent="0.2">
      <c r="A95" s="458"/>
      <c r="B95" s="1759" t="s">
        <v>213</v>
      </c>
      <c r="C95" s="645" t="s">
        <v>216</v>
      </c>
      <c r="D95" s="545" t="s">
        <v>211</v>
      </c>
      <c r="E95" s="546"/>
      <c r="F95" s="547" t="s">
        <v>137</v>
      </c>
      <c r="G95" s="546"/>
      <c r="H95" s="646" t="s">
        <v>215</v>
      </c>
      <c r="I95" s="546"/>
      <c r="J95" s="581" t="s">
        <v>89</v>
      </c>
      <c r="K95" s="340"/>
    </row>
    <row r="96" spans="1:14" ht="12" customHeight="1" thickBot="1" x14ac:dyDescent="0.25">
      <c r="A96" s="458"/>
      <c r="B96" s="1771"/>
      <c r="C96" s="342" t="s">
        <v>153</v>
      </c>
      <c r="D96" s="592"/>
      <c r="E96" s="482"/>
      <c r="F96" s="548"/>
      <c r="G96" s="482"/>
      <c r="H96" s="647" t="s">
        <v>1092</v>
      </c>
      <c r="I96" s="482"/>
      <c r="J96" s="582" t="s">
        <v>136</v>
      </c>
      <c r="K96" s="340"/>
    </row>
    <row r="97" spans="1:11" ht="12" customHeight="1" thickTop="1" x14ac:dyDescent="0.2">
      <c r="A97" s="458"/>
      <c r="B97" s="648" t="s">
        <v>208</v>
      </c>
      <c r="C97" s="593"/>
      <c r="D97" s="45"/>
      <c r="E97" s="623" t="s">
        <v>1564</v>
      </c>
      <c r="F97" s="1380">
        <v>0.20599999999999999</v>
      </c>
      <c r="G97" s="1203" t="s">
        <v>1564</v>
      </c>
      <c r="H97" s="230"/>
      <c r="I97" s="623" t="s">
        <v>1565</v>
      </c>
      <c r="J97" s="610">
        <f t="shared" ref="J97:J102" si="4">ROUND(ROUND(D97*F97,)*H97,)</f>
        <v>0</v>
      </c>
      <c r="K97" s="340"/>
    </row>
    <row r="98" spans="1:11" ht="12" customHeight="1" x14ac:dyDescent="0.2">
      <c r="A98" s="458"/>
      <c r="B98" s="1759" t="s">
        <v>207</v>
      </c>
      <c r="C98" s="593"/>
      <c r="D98" s="46"/>
      <c r="E98" s="623" t="s">
        <v>1564</v>
      </c>
      <c r="F98" s="1380">
        <v>0.20599999999999999</v>
      </c>
      <c r="G98" s="1203" t="s">
        <v>1564</v>
      </c>
      <c r="H98" s="231"/>
      <c r="I98" s="623" t="s">
        <v>1565</v>
      </c>
      <c r="J98" s="610">
        <f t="shared" si="4"/>
        <v>0</v>
      </c>
      <c r="K98" s="340"/>
    </row>
    <row r="99" spans="1:11" ht="12" customHeight="1" x14ac:dyDescent="0.2">
      <c r="A99" s="458"/>
      <c r="B99" s="1775"/>
      <c r="C99" s="593"/>
      <c r="D99" s="46"/>
      <c r="E99" s="623" t="s">
        <v>1564</v>
      </c>
      <c r="F99" s="603">
        <f>F98</f>
        <v>0.20599999999999999</v>
      </c>
      <c r="G99" s="1203" t="s">
        <v>117</v>
      </c>
      <c r="H99" s="231"/>
      <c r="I99" s="623" t="s">
        <v>119</v>
      </c>
      <c r="J99" s="610">
        <f t="shared" si="4"/>
        <v>0</v>
      </c>
      <c r="K99" s="340"/>
    </row>
    <row r="100" spans="1:11" ht="12" customHeight="1" x14ac:dyDescent="0.2">
      <c r="A100" s="458"/>
      <c r="B100" s="1775"/>
      <c r="C100" s="593"/>
      <c r="D100" s="46"/>
      <c r="E100" s="623" t="s">
        <v>117</v>
      </c>
      <c r="F100" s="603">
        <f>F99</f>
        <v>0.20599999999999999</v>
      </c>
      <c r="G100" s="1203" t="s">
        <v>117</v>
      </c>
      <c r="H100" s="231"/>
      <c r="I100" s="623" t="s">
        <v>119</v>
      </c>
      <c r="J100" s="610">
        <f t="shared" si="4"/>
        <v>0</v>
      </c>
      <c r="K100" s="340"/>
    </row>
    <row r="101" spans="1:11" ht="12" customHeight="1" x14ac:dyDescent="0.2">
      <c r="A101" s="458"/>
      <c r="B101" s="1775"/>
      <c r="C101" s="593"/>
      <c r="D101" s="46"/>
      <c r="E101" s="623" t="s">
        <v>117</v>
      </c>
      <c r="F101" s="603">
        <f>F100</f>
        <v>0.20599999999999999</v>
      </c>
      <c r="G101" s="1203" t="s">
        <v>117</v>
      </c>
      <c r="H101" s="231"/>
      <c r="I101" s="623" t="s">
        <v>119</v>
      </c>
      <c r="J101" s="610">
        <f t="shared" si="4"/>
        <v>0</v>
      </c>
      <c r="K101" s="340"/>
    </row>
    <row r="102" spans="1:11" ht="12" customHeight="1" thickBot="1" x14ac:dyDescent="0.25">
      <c r="A102" s="458"/>
      <c r="B102" s="1771"/>
      <c r="C102" s="593"/>
      <c r="D102" s="232"/>
      <c r="E102" s="623" t="s">
        <v>117</v>
      </c>
      <c r="F102" s="603">
        <f>F101</f>
        <v>0.20599999999999999</v>
      </c>
      <c r="G102" s="1203" t="s">
        <v>117</v>
      </c>
      <c r="H102" s="233"/>
      <c r="I102" s="623" t="s">
        <v>119</v>
      </c>
      <c r="J102" s="610">
        <f t="shared" si="4"/>
        <v>0</v>
      </c>
      <c r="K102" s="340"/>
    </row>
    <row r="103" spans="1:11" ht="12" customHeight="1" thickTop="1" x14ac:dyDescent="0.2">
      <c r="A103" s="458"/>
      <c r="B103" s="1773" t="s">
        <v>146</v>
      </c>
      <c r="C103" s="1774"/>
      <c r="D103" s="234"/>
      <c r="E103" s="649"/>
      <c r="F103" s="650"/>
      <c r="G103" s="649"/>
      <c r="H103" s="235"/>
      <c r="I103" s="1204"/>
      <c r="J103" s="610">
        <f>SUM(J97:J102)</f>
        <v>0</v>
      </c>
      <c r="K103" s="340" t="s">
        <v>132</v>
      </c>
    </row>
    <row r="104" spans="1:11" ht="12" customHeight="1" x14ac:dyDescent="0.2">
      <c r="A104" s="458"/>
      <c r="B104" s="345"/>
      <c r="C104" s="345"/>
      <c r="D104" s="236"/>
      <c r="E104" s="651"/>
      <c r="F104" s="237"/>
      <c r="G104" s="651"/>
      <c r="H104" s="237"/>
      <c r="I104" s="651"/>
      <c r="J104" s="584"/>
      <c r="K104" s="340"/>
    </row>
    <row r="105" spans="1:11" ht="12" customHeight="1" x14ac:dyDescent="0.2">
      <c r="A105" s="458"/>
      <c r="B105" s="467" t="s">
        <v>214</v>
      </c>
      <c r="C105" s="467"/>
      <c r="D105" s="517"/>
      <c r="E105" s="467"/>
      <c r="F105" s="542"/>
      <c r="G105" s="467"/>
      <c r="H105" s="467"/>
      <c r="I105" s="467"/>
      <c r="J105" s="575"/>
      <c r="K105" s="467"/>
    </row>
    <row r="106" spans="1:11" ht="12" customHeight="1" x14ac:dyDescent="0.2">
      <c r="A106" s="458"/>
      <c r="B106" s="1759" t="s">
        <v>213</v>
      </c>
      <c r="C106" s="645" t="s">
        <v>212</v>
      </c>
      <c r="D106" s="545" t="s">
        <v>211</v>
      </c>
      <c r="E106" s="546"/>
      <c r="F106" s="547" t="s">
        <v>137</v>
      </c>
      <c r="G106" s="546"/>
      <c r="H106" s="646" t="s">
        <v>509</v>
      </c>
      <c r="I106" s="546"/>
      <c r="J106" s="581" t="s">
        <v>89</v>
      </c>
      <c r="K106" s="340"/>
    </row>
    <row r="107" spans="1:11" ht="12" customHeight="1" thickBot="1" x14ac:dyDescent="0.25">
      <c r="A107" s="458"/>
      <c r="B107" s="1771"/>
      <c r="C107" s="342" t="s">
        <v>153</v>
      </c>
      <c r="D107" s="592"/>
      <c r="E107" s="482"/>
      <c r="F107" s="548"/>
      <c r="G107" s="482"/>
      <c r="H107" s="647" t="s">
        <v>1093</v>
      </c>
      <c r="I107" s="482"/>
      <c r="J107" s="582" t="s">
        <v>136</v>
      </c>
      <c r="K107" s="340"/>
    </row>
    <row r="108" spans="1:11" ht="12" customHeight="1" thickTop="1" x14ac:dyDescent="0.2">
      <c r="A108" s="458"/>
      <c r="B108" s="648" t="s">
        <v>208</v>
      </c>
      <c r="C108" s="593"/>
      <c r="D108" s="45"/>
      <c r="E108" s="623" t="s">
        <v>1564</v>
      </c>
      <c r="F108" s="1380">
        <v>0.247</v>
      </c>
      <c r="G108" s="1203" t="s">
        <v>1564</v>
      </c>
      <c r="H108" s="230"/>
      <c r="I108" s="623" t="s">
        <v>1565</v>
      </c>
      <c r="J108" s="610">
        <f t="shared" ref="J108:J113" si="5">ROUND(ROUND(D108*F108,)*H108,)</f>
        <v>0</v>
      </c>
      <c r="K108" s="340"/>
    </row>
    <row r="109" spans="1:11" ht="12" customHeight="1" x14ac:dyDescent="0.2">
      <c r="A109" s="458"/>
      <c r="B109" s="1759" t="s">
        <v>207</v>
      </c>
      <c r="C109" s="593"/>
      <c r="D109" s="46"/>
      <c r="E109" s="623" t="s">
        <v>1564</v>
      </c>
      <c r="F109" s="1380">
        <v>0.247</v>
      </c>
      <c r="G109" s="1203" t="s">
        <v>1564</v>
      </c>
      <c r="H109" s="231"/>
      <c r="I109" s="623" t="s">
        <v>1565</v>
      </c>
      <c r="J109" s="610">
        <f t="shared" si="5"/>
        <v>0</v>
      </c>
      <c r="K109" s="340"/>
    </row>
    <row r="110" spans="1:11" ht="12" customHeight="1" x14ac:dyDescent="0.2">
      <c r="A110" s="458"/>
      <c r="B110" s="1775"/>
      <c r="C110" s="593"/>
      <c r="D110" s="46"/>
      <c r="E110" s="623" t="s">
        <v>1564</v>
      </c>
      <c r="F110" s="603">
        <f>F109</f>
        <v>0.247</v>
      </c>
      <c r="G110" s="1203" t="s">
        <v>117</v>
      </c>
      <c r="H110" s="231"/>
      <c r="I110" s="623" t="s">
        <v>119</v>
      </c>
      <c r="J110" s="610">
        <f t="shared" si="5"/>
        <v>0</v>
      </c>
      <c r="K110" s="340"/>
    </row>
    <row r="111" spans="1:11" ht="12" customHeight="1" x14ac:dyDescent="0.2">
      <c r="A111" s="458"/>
      <c r="B111" s="1775"/>
      <c r="C111" s="593"/>
      <c r="D111" s="46"/>
      <c r="E111" s="623" t="s">
        <v>117</v>
      </c>
      <c r="F111" s="603">
        <f>F110</f>
        <v>0.247</v>
      </c>
      <c r="G111" s="1203" t="s">
        <v>117</v>
      </c>
      <c r="H111" s="231"/>
      <c r="I111" s="623" t="s">
        <v>119</v>
      </c>
      <c r="J111" s="610">
        <f t="shared" si="5"/>
        <v>0</v>
      </c>
      <c r="K111" s="340"/>
    </row>
    <row r="112" spans="1:11" ht="12" customHeight="1" x14ac:dyDescent="0.2">
      <c r="A112" s="458"/>
      <c r="B112" s="1775"/>
      <c r="C112" s="593"/>
      <c r="D112" s="46"/>
      <c r="E112" s="623" t="s">
        <v>117</v>
      </c>
      <c r="F112" s="603">
        <f>F111</f>
        <v>0.247</v>
      </c>
      <c r="G112" s="1203" t="s">
        <v>117</v>
      </c>
      <c r="H112" s="231"/>
      <c r="I112" s="623" t="s">
        <v>119</v>
      </c>
      <c r="J112" s="610">
        <f t="shared" si="5"/>
        <v>0</v>
      </c>
      <c r="K112" s="340"/>
    </row>
    <row r="113" spans="1:14" ht="12" customHeight="1" thickBot="1" x14ac:dyDescent="0.25">
      <c r="A113" s="458"/>
      <c r="B113" s="1771"/>
      <c r="C113" s="593"/>
      <c r="D113" s="232"/>
      <c r="E113" s="623" t="s">
        <v>117</v>
      </c>
      <c r="F113" s="603">
        <f>F112</f>
        <v>0.247</v>
      </c>
      <c r="G113" s="1203" t="s">
        <v>117</v>
      </c>
      <c r="H113" s="233"/>
      <c r="I113" s="623" t="s">
        <v>119</v>
      </c>
      <c r="J113" s="610">
        <f t="shared" si="5"/>
        <v>0</v>
      </c>
      <c r="K113" s="340"/>
    </row>
    <row r="114" spans="1:14" ht="12" customHeight="1" thickTop="1" x14ac:dyDescent="0.2">
      <c r="A114" s="458"/>
      <c r="B114" s="1773" t="s">
        <v>146</v>
      </c>
      <c r="C114" s="1774"/>
      <c r="D114" s="234"/>
      <c r="E114" s="649"/>
      <c r="F114" s="650"/>
      <c r="G114" s="649"/>
      <c r="H114" s="235"/>
      <c r="I114" s="1204"/>
      <c r="J114" s="610">
        <f>SUM(J108:J113)</f>
        <v>0</v>
      </c>
      <c r="K114" s="340" t="s">
        <v>130</v>
      </c>
    </row>
    <row r="115" spans="1:14" ht="12" customHeight="1" x14ac:dyDescent="0.2">
      <c r="A115" s="458"/>
      <c r="B115" s="458"/>
      <c r="C115" s="458"/>
      <c r="D115" s="458"/>
      <c r="E115" s="458"/>
      <c r="F115" s="458"/>
      <c r="G115" s="458"/>
      <c r="H115" s="458"/>
      <c r="I115" s="458"/>
      <c r="J115" s="458"/>
      <c r="K115" s="458"/>
    </row>
    <row r="116" spans="1:14" s="106" customFormat="1" ht="12" customHeight="1" x14ac:dyDescent="0.2">
      <c r="A116" s="470"/>
      <c r="B116" s="467" t="s">
        <v>510</v>
      </c>
      <c r="C116" s="467"/>
      <c r="D116" s="517"/>
      <c r="E116" s="467"/>
      <c r="F116" s="542"/>
      <c r="G116" s="467"/>
      <c r="H116" s="467"/>
      <c r="I116" s="467"/>
      <c r="J116" s="575"/>
      <c r="K116" s="467"/>
    </row>
    <row r="117" spans="1:14" s="106" customFormat="1" ht="12" customHeight="1" x14ac:dyDescent="0.2">
      <c r="A117" s="470"/>
      <c r="B117" s="1759" t="s">
        <v>213</v>
      </c>
      <c r="C117" s="645" t="s">
        <v>511</v>
      </c>
      <c r="D117" s="545" t="s">
        <v>211</v>
      </c>
      <c r="E117" s="546"/>
      <c r="F117" s="547" t="s">
        <v>137</v>
      </c>
      <c r="G117" s="546"/>
      <c r="H117" s="646" t="s">
        <v>597</v>
      </c>
      <c r="I117" s="546"/>
      <c r="J117" s="581" t="s">
        <v>89</v>
      </c>
      <c r="K117" s="340"/>
      <c r="M117" s="113"/>
    </row>
    <row r="118" spans="1:14" s="106" customFormat="1" ht="12" customHeight="1" thickBot="1" x14ac:dyDescent="0.25">
      <c r="A118" s="470"/>
      <c r="B118" s="1771"/>
      <c r="C118" s="342" t="s">
        <v>153</v>
      </c>
      <c r="D118" s="592"/>
      <c r="E118" s="482"/>
      <c r="F118" s="548"/>
      <c r="G118" s="482"/>
      <c r="H118" s="647" t="s">
        <v>1093</v>
      </c>
      <c r="I118" s="482"/>
      <c r="J118" s="582" t="s">
        <v>136</v>
      </c>
      <c r="K118" s="340"/>
      <c r="M118" s="113"/>
    </row>
    <row r="119" spans="1:14" ht="12" customHeight="1" thickTop="1" x14ac:dyDescent="0.2">
      <c r="A119" s="458"/>
      <c r="B119" s="648" t="s">
        <v>208</v>
      </c>
      <c r="C119" s="593"/>
      <c r="D119" s="45"/>
      <c r="E119" s="623" t="s">
        <v>1564</v>
      </c>
      <c r="F119" s="1380">
        <v>0.28799999999999998</v>
      </c>
      <c r="G119" s="1203" t="s">
        <v>1564</v>
      </c>
      <c r="H119" s="230"/>
      <c r="I119" s="623" t="s">
        <v>1565</v>
      </c>
      <c r="J119" s="610">
        <f t="shared" ref="J119:J124" si="6">ROUND(ROUND(D119*F119,)*H119,)</f>
        <v>0</v>
      </c>
      <c r="K119" s="340"/>
      <c r="M119" s="113"/>
      <c r="N119" s="113"/>
    </row>
    <row r="120" spans="1:14" ht="12" customHeight="1" x14ac:dyDescent="0.2">
      <c r="A120" s="458"/>
      <c r="B120" s="1759" t="s">
        <v>207</v>
      </c>
      <c r="C120" s="593"/>
      <c r="D120" s="46"/>
      <c r="E120" s="623" t="s">
        <v>1564</v>
      </c>
      <c r="F120" s="1380">
        <v>0.28799999999999998</v>
      </c>
      <c r="G120" s="1203" t="s">
        <v>1564</v>
      </c>
      <c r="H120" s="231"/>
      <c r="I120" s="623" t="s">
        <v>1565</v>
      </c>
      <c r="J120" s="610">
        <f t="shared" si="6"/>
        <v>0</v>
      </c>
      <c r="K120" s="340"/>
    </row>
    <row r="121" spans="1:14" ht="12" customHeight="1" x14ac:dyDescent="0.2">
      <c r="A121" s="458"/>
      <c r="B121" s="1775"/>
      <c r="C121" s="593"/>
      <c r="D121" s="46"/>
      <c r="E121" s="623" t="s">
        <v>1564</v>
      </c>
      <c r="F121" s="603">
        <f>F120</f>
        <v>0.28799999999999998</v>
      </c>
      <c r="G121" s="1203" t="s">
        <v>117</v>
      </c>
      <c r="H121" s="231"/>
      <c r="I121" s="623" t="s">
        <v>119</v>
      </c>
      <c r="J121" s="610">
        <f t="shared" si="6"/>
        <v>0</v>
      </c>
      <c r="K121" s="340"/>
    </row>
    <row r="122" spans="1:14" ht="12" customHeight="1" x14ac:dyDescent="0.2">
      <c r="A122" s="458"/>
      <c r="B122" s="1775"/>
      <c r="C122" s="593"/>
      <c r="D122" s="46"/>
      <c r="E122" s="623" t="s">
        <v>117</v>
      </c>
      <c r="F122" s="603">
        <f>F121</f>
        <v>0.28799999999999998</v>
      </c>
      <c r="G122" s="1203" t="s">
        <v>117</v>
      </c>
      <c r="H122" s="231"/>
      <c r="I122" s="623" t="s">
        <v>119</v>
      </c>
      <c r="J122" s="610">
        <f t="shared" si="6"/>
        <v>0</v>
      </c>
      <c r="K122" s="340"/>
    </row>
    <row r="123" spans="1:14" ht="12" customHeight="1" x14ac:dyDescent="0.2">
      <c r="A123" s="458"/>
      <c r="B123" s="1775"/>
      <c r="C123" s="593"/>
      <c r="D123" s="46"/>
      <c r="E123" s="623" t="s">
        <v>117</v>
      </c>
      <c r="F123" s="603">
        <f>F122</f>
        <v>0.28799999999999998</v>
      </c>
      <c r="G123" s="1203" t="s">
        <v>117</v>
      </c>
      <c r="H123" s="231"/>
      <c r="I123" s="623" t="s">
        <v>119</v>
      </c>
      <c r="J123" s="610">
        <f t="shared" si="6"/>
        <v>0</v>
      </c>
      <c r="K123" s="340"/>
    </row>
    <row r="124" spans="1:14" ht="12" customHeight="1" thickBot="1" x14ac:dyDescent="0.25">
      <c r="A124" s="458"/>
      <c r="B124" s="1771"/>
      <c r="C124" s="593"/>
      <c r="D124" s="232"/>
      <c r="E124" s="623" t="s">
        <v>117</v>
      </c>
      <c r="F124" s="603">
        <f>F123</f>
        <v>0.28799999999999998</v>
      </c>
      <c r="G124" s="1203" t="s">
        <v>117</v>
      </c>
      <c r="H124" s="233"/>
      <c r="I124" s="623" t="s">
        <v>119</v>
      </c>
      <c r="J124" s="610">
        <f t="shared" si="6"/>
        <v>0</v>
      </c>
      <c r="K124" s="340"/>
    </row>
    <row r="125" spans="1:14" ht="12" customHeight="1" thickTop="1" x14ac:dyDescent="0.2">
      <c r="A125" s="458"/>
      <c r="B125" s="1773" t="s">
        <v>146</v>
      </c>
      <c r="C125" s="1774"/>
      <c r="D125" s="234"/>
      <c r="E125" s="649"/>
      <c r="F125" s="650"/>
      <c r="G125" s="649"/>
      <c r="H125" s="235"/>
      <c r="I125" s="1204"/>
      <c r="J125" s="610">
        <f>SUM(J119:J124)</f>
        <v>0</v>
      </c>
      <c r="K125" s="340" t="s">
        <v>538</v>
      </c>
    </row>
    <row r="126" spans="1:14" ht="12" customHeight="1" x14ac:dyDescent="0.2">
      <c r="A126" s="458"/>
      <c r="B126" s="458"/>
      <c r="C126" s="458"/>
      <c r="D126" s="458"/>
      <c r="E126" s="458"/>
      <c r="F126" s="458"/>
      <c r="G126" s="458"/>
      <c r="H126" s="458"/>
      <c r="I126" s="458"/>
      <c r="J126" s="458"/>
      <c r="K126" s="458"/>
    </row>
    <row r="127" spans="1:14" s="106" customFormat="1" ht="12" customHeight="1" x14ac:dyDescent="0.2">
      <c r="A127" s="470"/>
      <c r="B127" s="467" t="s">
        <v>596</v>
      </c>
      <c r="C127" s="467"/>
      <c r="D127" s="517"/>
      <c r="E127" s="467"/>
      <c r="F127" s="542"/>
      <c r="G127" s="467"/>
      <c r="H127" s="467"/>
      <c r="I127" s="467"/>
      <c r="J127" s="575"/>
      <c r="K127" s="467"/>
    </row>
    <row r="128" spans="1:14" s="106" customFormat="1" ht="12" customHeight="1" x14ac:dyDescent="0.2">
      <c r="A128" s="470"/>
      <c r="B128" s="1759" t="s">
        <v>213</v>
      </c>
      <c r="C128" s="645" t="s">
        <v>595</v>
      </c>
      <c r="D128" s="545" t="s">
        <v>211</v>
      </c>
      <c r="E128" s="546"/>
      <c r="F128" s="547" t="s">
        <v>137</v>
      </c>
      <c r="G128" s="546"/>
      <c r="H128" s="646" t="s">
        <v>695</v>
      </c>
      <c r="I128" s="546"/>
      <c r="J128" s="581" t="s">
        <v>89</v>
      </c>
      <c r="K128" s="340"/>
      <c r="M128" s="113"/>
    </row>
    <row r="129" spans="1:14" s="106" customFormat="1" ht="12" customHeight="1" thickBot="1" x14ac:dyDescent="0.25">
      <c r="A129" s="470"/>
      <c r="B129" s="1771"/>
      <c r="C129" s="342" t="s">
        <v>153</v>
      </c>
      <c r="D129" s="592"/>
      <c r="E129" s="482"/>
      <c r="F129" s="548"/>
      <c r="G129" s="482"/>
      <c r="H129" s="647" t="s">
        <v>1092</v>
      </c>
      <c r="I129" s="482"/>
      <c r="J129" s="582" t="s">
        <v>136</v>
      </c>
      <c r="K129" s="340"/>
      <c r="M129" s="113"/>
    </row>
    <row r="130" spans="1:14" ht="12" customHeight="1" thickTop="1" x14ac:dyDescent="0.2">
      <c r="A130" s="458"/>
      <c r="B130" s="648" t="s">
        <v>208</v>
      </c>
      <c r="C130" s="593"/>
      <c r="D130" s="45"/>
      <c r="E130" s="623" t="s">
        <v>1564</v>
      </c>
      <c r="F130" s="1380">
        <v>0.33</v>
      </c>
      <c r="G130" s="1203" t="s">
        <v>1564</v>
      </c>
      <c r="H130" s="238"/>
      <c r="I130" s="623" t="s">
        <v>1565</v>
      </c>
      <c r="J130" s="610">
        <f t="shared" ref="J130:J135" si="7">ROUND(ROUND(D130*F130,)*H130,)</f>
        <v>0</v>
      </c>
      <c r="K130" s="340"/>
      <c r="M130" s="113"/>
      <c r="N130" s="113"/>
    </row>
    <row r="131" spans="1:14" ht="12" customHeight="1" x14ac:dyDescent="0.2">
      <c r="A131" s="458"/>
      <c r="B131" s="1759" t="s">
        <v>207</v>
      </c>
      <c r="C131" s="593"/>
      <c r="D131" s="46"/>
      <c r="E131" s="623" t="s">
        <v>1564</v>
      </c>
      <c r="F131" s="1380">
        <v>0.33</v>
      </c>
      <c r="G131" s="1203" t="s">
        <v>1564</v>
      </c>
      <c r="H131" s="239"/>
      <c r="I131" s="623" t="s">
        <v>1565</v>
      </c>
      <c r="J131" s="610">
        <f t="shared" si="7"/>
        <v>0</v>
      </c>
      <c r="K131" s="340"/>
    </row>
    <row r="132" spans="1:14" ht="12" customHeight="1" x14ac:dyDescent="0.2">
      <c r="A132" s="458"/>
      <c r="B132" s="1775"/>
      <c r="C132" s="593"/>
      <c r="D132" s="46"/>
      <c r="E132" s="623" t="s">
        <v>1564</v>
      </c>
      <c r="F132" s="603">
        <f>F131</f>
        <v>0.33</v>
      </c>
      <c r="G132" s="1203" t="s">
        <v>117</v>
      </c>
      <c r="H132" s="239"/>
      <c r="I132" s="623" t="s">
        <v>119</v>
      </c>
      <c r="J132" s="610">
        <f t="shared" si="7"/>
        <v>0</v>
      </c>
      <c r="K132" s="340"/>
    </row>
    <row r="133" spans="1:14" ht="12" customHeight="1" x14ac:dyDescent="0.2">
      <c r="A133" s="458"/>
      <c r="B133" s="1775"/>
      <c r="C133" s="593"/>
      <c r="D133" s="46"/>
      <c r="E133" s="623" t="s">
        <v>117</v>
      </c>
      <c r="F133" s="603">
        <f>F132</f>
        <v>0.33</v>
      </c>
      <c r="G133" s="1203" t="s">
        <v>117</v>
      </c>
      <c r="H133" s="239"/>
      <c r="I133" s="623" t="s">
        <v>119</v>
      </c>
      <c r="J133" s="610">
        <f t="shared" si="7"/>
        <v>0</v>
      </c>
      <c r="K133" s="340"/>
    </row>
    <row r="134" spans="1:14" ht="12" customHeight="1" x14ac:dyDescent="0.2">
      <c r="A134" s="458"/>
      <c r="B134" s="1775"/>
      <c r="C134" s="593"/>
      <c r="D134" s="46"/>
      <c r="E134" s="623" t="s">
        <v>117</v>
      </c>
      <c r="F134" s="603">
        <f>F133</f>
        <v>0.33</v>
      </c>
      <c r="G134" s="1203" t="s">
        <v>117</v>
      </c>
      <c r="H134" s="239"/>
      <c r="I134" s="623" t="s">
        <v>119</v>
      </c>
      <c r="J134" s="610">
        <f t="shared" si="7"/>
        <v>0</v>
      </c>
      <c r="K134" s="340"/>
    </row>
    <row r="135" spans="1:14" ht="12" customHeight="1" thickBot="1" x14ac:dyDescent="0.25">
      <c r="A135" s="458"/>
      <c r="B135" s="1771"/>
      <c r="C135" s="593"/>
      <c r="D135" s="232"/>
      <c r="E135" s="623" t="s">
        <v>117</v>
      </c>
      <c r="F135" s="603">
        <f>F134</f>
        <v>0.33</v>
      </c>
      <c r="G135" s="1203" t="s">
        <v>117</v>
      </c>
      <c r="H135" s="240"/>
      <c r="I135" s="623" t="s">
        <v>119</v>
      </c>
      <c r="J135" s="610">
        <f t="shared" si="7"/>
        <v>0</v>
      </c>
      <c r="K135" s="340"/>
    </row>
    <row r="136" spans="1:14" ht="12" customHeight="1" thickTop="1" x14ac:dyDescent="0.2">
      <c r="A136" s="458"/>
      <c r="B136" s="1773" t="s">
        <v>146</v>
      </c>
      <c r="C136" s="1774"/>
      <c r="D136" s="234"/>
      <c r="E136" s="649"/>
      <c r="F136" s="650"/>
      <c r="G136" s="649"/>
      <c r="H136" s="235"/>
      <c r="I136" s="1204"/>
      <c r="J136" s="610">
        <f>SUM(J130:J135)</f>
        <v>0</v>
      </c>
      <c r="K136" s="340" t="s">
        <v>537</v>
      </c>
    </row>
    <row r="137" spans="1:14" ht="12" customHeight="1" x14ac:dyDescent="0.2">
      <c r="A137" s="458"/>
      <c r="B137" s="458"/>
      <c r="C137" s="458"/>
      <c r="D137" s="458"/>
      <c r="E137" s="458"/>
      <c r="F137" s="458"/>
      <c r="G137" s="458"/>
      <c r="H137" s="458"/>
      <c r="I137" s="458"/>
      <c r="J137" s="458"/>
      <c r="K137" s="458"/>
    </row>
    <row r="138" spans="1:14" s="106" customFormat="1" ht="12" customHeight="1" x14ac:dyDescent="0.2">
      <c r="A138" s="470"/>
      <c r="B138" s="467" t="s">
        <v>697</v>
      </c>
      <c r="C138" s="467"/>
      <c r="D138" s="517"/>
      <c r="E138" s="467"/>
      <c r="F138" s="542"/>
      <c r="G138" s="467"/>
      <c r="H138" s="467"/>
      <c r="I138" s="467"/>
      <c r="J138" s="575"/>
      <c r="K138" s="467"/>
    </row>
    <row r="139" spans="1:14" s="106" customFormat="1" ht="12" customHeight="1" x14ac:dyDescent="0.2">
      <c r="A139" s="470"/>
      <c r="B139" s="1759" t="s">
        <v>213</v>
      </c>
      <c r="C139" s="645" t="s">
        <v>696</v>
      </c>
      <c r="D139" s="545" t="s">
        <v>211</v>
      </c>
      <c r="E139" s="546"/>
      <c r="F139" s="547" t="s">
        <v>137</v>
      </c>
      <c r="G139" s="546"/>
      <c r="H139" s="646" t="s">
        <v>744</v>
      </c>
      <c r="I139" s="546"/>
      <c r="J139" s="581" t="s">
        <v>89</v>
      </c>
      <c r="K139" s="340"/>
      <c r="M139" s="113"/>
    </row>
    <row r="140" spans="1:14" s="106" customFormat="1" ht="12" customHeight="1" thickBot="1" x14ac:dyDescent="0.25">
      <c r="A140" s="470"/>
      <c r="B140" s="1771"/>
      <c r="C140" s="342" t="s">
        <v>153</v>
      </c>
      <c r="D140" s="592"/>
      <c r="E140" s="482"/>
      <c r="F140" s="548"/>
      <c r="G140" s="482"/>
      <c r="H140" s="647" t="s">
        <v>1092</v>
      </c>
      <c r="I140" s="482"/>
      <c r="J140" s="582" t="s">
        <v>136</v>
      </c>
      <c r="K140" s="340"/>
      <c r="M140" s="113"/>
    </row>
    <row r="141" spans="1:14" ht="12" customHeight="1" thickTop="1" x14ac:dyDescent="0.2">
      <c r="A141" s="458"/>
      <c r="B141" s="648" t="s">
        <v>208</v>
      </c>
      <c r="C141" s="593"/>
      <c r="D141" s="45"/>
      <c r="E141" s="623" t="s">
        <v>1564</v>
      </c>
      <c r="F141" s="1380">
        <v>0.371</v>
      </c>
      <c r="G141" s="1203" t="s">
        <v>1564</v>
      </c>
      <c r="H141" s="238"/>
      <c r="I141" s="623" t="s">
        <v>1565</v>
      </c>
      <c r="J141" s="610">
        <f t="shared" ref="J141:J146" si="8">ROUND(ROUND(D141*F141,)*H141,)</f>
        <v>0</v>
      </c>
      <c r="K141" s="340"/>
      <c r="M141" s="113"/>
      <c r="N141" s="113"/>
    </row>
    <row r="142" spans="1:14" ht="12" customHeight="1" x14ac:dyDescent="0.2">
      <c r="A142" s="458"/>
      <c r="B142" s="1759" t="s">
        <v>207</v>
      </c>
      <c r="C142" s="593"/>
      <c r="D142" s="46"/>
      <c r="E142" s="623" t="s">
        <v>1564</v>
      </c>
      <c r="F142" s="1380">
        <v>0.371</v>
      </c>
      <c r="G142" s="1203" t="s">
        <v>1564</v>
      </c>
      <c r="H142" s="239"/>
      <c r="I142" s="623" t="s">
        <v>1565</v>
      </c>
      <c r="J142" s="610">
        <f t="shared" si="8"/>
        <v>0</v>
      </c>
      <c r="K142" s="340"/>
    </row>
    <row r="143" spans="1:14" ht="12" customHeight="1" x14ac:dyDescent="0.2">
      <c r="A143" s="458"/>
      <c r="B143" s="1775"/>
      <c r="C143" s="593"/>
      <c r="D143" s="46"/>
      <c r="E143" s="623" t="s">
        <v>1564</v>
      </c>
      <c r="F143" s="603">
        <f>F142</f>
        <v>0.371</v>
      </c>
      <c r="G143" s="1203" t="s">
        <v>117</v>
      </c>
      <c r="H143" s="239"/>
      <c r="I143" s="623" t="s">
        <v>119</v>
      </c>
      <c r="J143" s="610">
        <f t="shared" si="8"/>
        <v>0</v>
      </c>
      <c r="K143" s="340"/>
    </row>
    <row r="144" spans="1:14" ht="12" customHeight="1" x14ac:dyDescent="0.2">
      <c r="A144" s="458"/>
      <c r="B144" s="1775"/>
      <c r="C144" s="593"/>
      <c r="D144" s="46"/>
      <c r="E144" s="623" t="s">
        <v>117</v>
      </c>
      <c r="F144" s="603">
        <f>F143</f>
        <v>0.371</v>
      </c>
      <c r="G144" s="1203" t="s">
        <v>117</v>
      </c>
      <c r="H144" s="239"/>
      <c r="I144" s="623" t="s">
        <v>119</v>
      </c>
      <c r="J144" s="610">
        <f t="shared" si="8"/>
        <v>0</v>
      </c>
      <c r="K144" s="340"/>
    </row>
    <row r="145" spans="1:14" ht="12" customHeight="1" x14ac:dyDescent="0.2">
      <c r="A145" s="458"/>
      <c r="B145" s="1775"/>
      <c r="C145" s="593"/>
      <c r="D145" s="46"/>
      <c r="E145" s="623" t="s">
        <v>117</v>
      </c>
      <c r="F145" s="603">
        <f>F144</f>
        <v>0.371</v>
      </c>
      <c r="G145" s="1203" t="s">
        <v>117</v>
      </c>
      <c r="H145" s="239"/>
      <c r="I145" s="623" t="s">
        <v>119</v>
      </c>
      <c r="J145" s="610">
        <f t="shared" si="8"/>
        <v>0</v>
      </c>
      <c r="K145" s="340"/>
    </row>
    <row r="146" spans="1:14" ht="12" customHeight="1" thickBot="1" x14ac:dyDescent="0.25">
      <c r="A146" s="458"/>
      <c r="B146" s="1771"/>
      <c r="C146" s="593"/>
      <c r="D146" s="232"/>
      <c r="E146" s="623" t="s">
        <v>117</v>
      </c>
      <c r="F146" s="603">
        <f>F145</f>
        <v>0.371</v>
      </c>
      <c r="G146" s="1203" t="s">
        <v>117</v>
      </c>
      <c r="H146" s="240"/>
      <c r="I146" s="623" t="s">
        <v>119</v>
      </c>
      <c r="J146" s="610">
        <f t="shared" si="8"/>
        <v>0</v>
      </c>
      <c r="K146" s="340"/>
    </row>
    <row r="147" spans="1:14" ht="12" customHeight="1" thickTop="1" x14ac:dyDescent="0.2">
      <c r="A147" s="458"/>
      <c r="B147" s="1773" t="s">
        <v>146</v>
      </c>
      <c r="C147" s="1774"/>
      <c r="D147" s="234"/>
      <c r="E147" s="649"/>
      <c r="F147" s="650"/>
      <c r="G147" s="649"/>
      <c r="H147" s="235"/>
      <c r="I147" s="1204"/>
      <c r="J147" s="610">
        <f>SUM(J141:J146)</f>
        <v>0</v>
      </c>
      <c r="K147" s="340" t="s">
        <v>536</v>
      </c>
    </row>
    <row r="148" spans="1:14" ht="12" customHeight="1" x14ac:dyDescent="0.2">
      <c r="A148" s="458"/>
      <c r="B148" s="458"/>
      <c r="C148" s="458"/>
      <c r="D148" s="458"/>
      <c r="E148" s="458"/>
      <c r="F148" s="458"/>
      <c r="G148" s="458"/>
      <c r="H148" s="458"/>
      <c r="I148" s="458"/>
      <c r="J148" s="458"/>
      <c r="K148" s="458"/>
    </row>
    <row r="149" spans="1:14" s="106" customFormat="1" ht="12" customHeight="1" x14ac:dyDescent="0.2">
      <c r="A149" s="470"/>
      <c r="B149" s="467" t="s">
        <v>738</v>
      </c>
      <c r="C149" s="467"/>
      <c r="D149" s="517"/>
      <c r="E149" s="467"/>
      <c r="F149" s="542"/>
      <c r="G149" s="467"/>
      <c r="H149" s="467"/>
      <c r="I149" s="467"/>
      <c r="J149" s="575"/>
      <c r="K149" s="467"/>
    </row>
    <row r="150" spans="1:14" s="106" customFormat="1" ht="12" customHeight="1" x14ac:dyDescent="0.2">
      <c r="A150" s="470"/>
      <c r="B150" s="1759" t="s">
        <v>213</v>
      </c>
      <c r="C150" s="645" t="s">
        <v>737</v>
      </c>
      <c r="D150" s="545" t="s">
        <v>211</v>
      </c>
      <c r="E150" s="546"/>
      <c r="F150" s="547" t="s">
        <v>137</v>
      </c>
      <c r="G150" s="546"/>
      <c r="H150" s="646" t="s">
        <v>750</v>
      </c>
      <c r="I150" s="546"/>
      <c r="J150" s="581" t="s">
        <v>89</v>
      </c>
      <c r="K150" s="340"/>
      <c r="M150" s="113"/>
    </row>
    <row r="151" spans="1:14" s="106" customFormat="1" ht="12" customHeight="1" thickBot="1" x14ac:dyDescent="0.25">
      <c r="A151" s="470"/>
      <c r="B151" s="1771"/>
      <c r="C151" s="342" t="s">
        <v>153</v>
      </c>
      <c r="D151" s="592"/>
      <c r="E151" s="482"/>
      <c r="F151" s="548"/>
      <c r="G151" s="482"/>
      <c r="H151" s="647" t="s">
        <v>1091</v>
      </c>
      <c r="I151" s="482"/>
      <c r="J151" s="582" t="s">
        <v>136</v>
      </c>
      <c r="K151" s="340"/>
      <c r="M151" s="113"/>
    </row>
    <row r="152" spans="1:14" ht="12" customHeight="1" thickTop="1" x14ac:dyDescent="0.2">
      <c r="A152" s="458"/>
      <c r="B152" s="648" t="s">
        <v>208</v>
      </c>
      <c r="C152" s="593"/>
      <c r="D152" s="45"/>
      <c r="E152" s="623" t="s">
        <v>1564</v>
      </c>
      <c r="F152" s="1380">
        <v>0.41199999999999998</v>
      </c>
      <c r="G152" s="1203" t="s">
        <v>1564</v>
      </c>
      <c r="H152" s="238"/>
      <c r="I152" s="623" t="s">
        <v>1565</v>
      </c>
      <c r="J152" s="610">
        <f t="shared" ref="J152:J157" si="9">ROUND(ROUND(D152*F152,)*H152,)</f>
        <v>0</v>
      </c>
      <c r="K152" s="340"/>
      <c r="M152" s="113"/>
      <c r="N152" s="113"/>
    </row>
    <row r="153" spans="1:14" ht="12" customHeight="1" x14ac:dyDescent="0.2">
      <c r="A153" s="458"/>
      <c r="B153" s="1759" t="s">
        <v>207</v>
      </c>
      <c r="C153" s="593"/>
      <c r="D153" s="46"/>
      <c r="E153" s="623" t="s">
        <v>1564</v>
      </c>
      <c r="F153" s="1380">
        <v>0.41199999999999998</v>
      </c>
      <c r="G153" s="1203" t="s">
        <v>1564</v>
      </c>
      <c r="H153" s="239"/>
      <c r="I153" s="623" t="s">
        <v>1565</v>
      </c>
      <c r="J153" s="610">
        <f t="shared" si="9"/>
        <v>0</v>
      </c>
      <c r="K153" s="340"/>
    </row>
    <row r="154" spans="1:14" ht="12" customHeight="1" x14ac:dyDescent="0.2">
      <c r="A154" s="458"/>
      <c r="B154" s="1775"/>
      <c r="C154" s="593"/>
      <c r="D154" s="46"/>
      <c r="E154" s="623" t="s">
        <v>1564</v>
      </c>
      <c r="F154" s="603">
        <f>F153</f>
        <v>0.41199999999999998</v>
      </c>
      <c r="G154" s="1203" t="s">
        <v>117</v>
      </c>
      <c r="H154" s="239"/>
      <c r="I154" s="623" t="s">
        <v>119</v>
      </c>
      <c r="J154" s="610">
        <f t="shared" si="9"/>
        <v>0</v>
      </c>
      <c r="K154" s="340"/>
    </row>
    <row r="155" spans="1:14" ht="12" customHeight="1" x14ac:dyDescent="0.2">
      <c r="A155" s="458"/>
      <c r="B155" s="1775"/>
      <c r="C155" s="593"/>
      <c r="D155" s="46"/>
      <c r="E155" s="623" t="s">
        <v>117</v>
      </c>
      <c r="F155" s="603">
        <f>F154</f>
        <v>0.41199999999999998</v>
      </c>
      <c r="G155" s="1203" t="s">
        <v>117</v>
      </c>
      <c r="H155" s="239"/>
      <c r="I155" s="623" t="s">
        <v>119</v>
      </c>
      <c r="J155" s="610">
        <f t="shared" si="9"/>
        <v>0</v>
      </c>
      <c r="K155" s="340"/>
    </row>
    <row r="156" spans="1:14" ht="12" customHeight="1" x14ac:dyDescent="0.2">
      <c r="A156" s="458"/>
      <c r="B156" s="1775"/>
      <c r="C156" s="593"/>
      <c r="D156" s="46"/>
      <c r="E156" s="623" t="s">
        <v>117</v>
      </c>
      <c r="F156" s="603">
        <f>F155</f>
        <v>0.41199999999999998</v>
      </c>
      <c r="G156" s="1203" t="s">
        <v>117</v>
      </c>
      <c r="H156" s="239"/>
      <c r="I156" s="623" t="s">
        <v>119</v>
      </c>
      <c r="J156" s="610">
        <f t="shared" si="9"/>
        <v>0</v>
      </c>
      <c r="K156" s="340"/>
    </row>
    <row r="157" spans="1:14" ht="12" customHeight="1" thickBot="1" x14ac:dyDescent="0.25">
      <c r="A157" s="458"/>
      <c r="B157" s="1771"/>
      <c r="C157" s="593"/>
      <c r="D157" s="232"/>
      <c r="E157" s="623" t="s">
        <v>117</v>
      </c>
      <c r="F157" s="603">
        <f>F156</f>
        <v>0.41199999999999998</v>
      </c>
      <c r="G157" s="1203" t="s">
        <v>117</v>
      </c>
      <c r="H157" s="240"/>
      <c r="I157" s="623" t="s">
        <v>119</v>
      </c>
      <c r="J157" s="610">
        <f t="shared" si="9"/>
        <v>0</v>
      </c>
      <c r="K157" s="340"/>
    </row>
    <row r="158" spans="1:14" ht="12" customHeight="1" thickTop="1" x14ac:dyDescent="0.2">
      <c r="A158" s="458"/>
      <c r="B158" s="1773" t="s">
        <v>146</v>
      </c>
      <c r="C158" s="1774"/>
      <c r="D158" s="234"/>
      <c r="E158" s="649"/>
      <c r="F158" s="650"/>
      <c r="G158" s="649"/>
      <c r="H158" s="235"/>
      <c r="I158" s="1204"/>
      <c r="J158" s="610">
        <f>SUM(J152:J157)</f>
        <v>0</v>
      </c>
      <c r="K158" s="340" t="s">
        <v>535</v>
      </c>
    </row>
    <row r="159" spans="1:14" ht="11.25" customHeight="1" x14ac:dyDescent="0.2">
      <c r="A159" s="458"/>
      <c r="B159" s="458"/>
      <c r="C159" s="458"/>
      <c r="D159" s="458"/>
      <c r="E159" s="458"/>
      <c r="F159" s="458"/>
      <c r="G159" s="458"/>
      <c r="H159" s="458"/>
      <c r="I159" s="458"/>
      <c r="J159" s="458"/>
      <c r="K159" s="458"/>
    </row>
    <row r="160" spans="1:14" s="106" customFormat="1" ht="12" customHeight="1" x14ac:dyDescent="0.2">
      <c r="A160" s="470"/>
      <c r="B160" s="467" t="s">
        <v>748</v>
      </c>
      <c r="C160" s="467"/>
      <c r="D160" s="517"/>
      <c r="E160" s="467"/>
      <c r="F160" s="542"/>
      <c r="G160" s="467"/>
      <c r="H160" s="467"/>
      <c r="I160" s="467"/>
      <c r="J160" s="575"/>
      <c r="K160" s="467"/>
    </row>
    <row r="161" spans="1:14" s="106" customFormat="1" ht="12" customHeight="1" x14ac:dyDescent="0.2">
      <c r="A161" s="470"/>
      <c r="B161" s="1759" t="s">
        <v>213</v>
      </c>
      <c r="C161" s="645" t="s">
        <v>749</v>
      </c>
      <c r="D161" s="545" t="s">
        <v>211</v>
      </c>
      <c r="E161" s="546"/>
      <c r="F161" s="547" t="s">
        <v>137</v>
      </c>
      <c r="G161" s="546"/>
      <c r="H161" s="646" t="s">
        <v>819</v>
      </c>
      <c r="I161" s="546"/>
      <c r="J161" s="581" t="s">
        <v>89</v>
      </c>
      <c r="K161" s="340"/>
      <c r="M161" s="113"/>
    </row>
    <row r="162" spans="1:14" s="106" customFormat="1" ht="12" customHeight="1" thickBot="1" x14ac:dyDescent="0.25">
      <c r="A162" s="470"/>
      <c r="B162" s="1771"/>
      <c r="C162" s="342" t="s">
        <v>153</v>
      </c>
      <c r="D162" s="592"/>
      <c r="E162" s="482"/>
      <c r="F162" s="548"/>
      <c r="G162" s="482"/>
      <c r="H162" s="647" t="s">
        <v>1091</v>
      </c>
      <c r="I162" s="482"/>
      <c r="J162" s="582" t="s">
        <v>136</v>
      </c>
      <c r="K162" s="340"/>
      <c r="M162" s="113"/>
    </row>
    <row r="163" spans="1:14" ht="12" customHeight="1" thickTop="1" x14ac:dyDescent="0.2">
      <c r="A163" s="458"/>
      <c r="B163" s="648" t="s">
        <v>208</v>
      </c>
      <c r="C163" s="593"/>
      <c r="D163" s="45"/>
      <c r="E163" s="623" t="s">
        <v>1564</v>
      </c>
      <c r="F163" s="1380">
        <v>0.45300000000000001</v>
      </c>
      <c r="G163" s="1203" t="s">
        <v>1564</v>
      </c>
      <c r="H163" s="238"/>
      <c r="I163" s="623" t="s">
        <v>1565</v>
      </c>
      <c r="J163" s="610">
        <f t="shared" ref="J163:J168" si="10">ROUND(ROUND(D163*F163,)*H163,)</f>
        <v>0</v>
      </c>
      <c r="K163" s="340"/>
      <c r="M163" s="113"/>
      <c r="N163" s="113"/>
    </row>
    <row r="164" spans="1:14" ht="12" customHeight="1" x14ac:dyDescent="0.2">
      <c r="A164" s="458"/>
      <c r="B164" s="1759" t="s">
        <v>207</v>
      </c>
      <c r="C164" s="593"/>
      <c r="D164" s="46"/>
      <c r="E164" s="623" t="s">
        <v>1564</v>
      </c>
      <c r="F164" s="1380">
        <v>0.45300000000000001</v>
      </c>
      <c r="G164" s="1203" t="s">
        <v>1564</v>
      </c>
      <c r="H164" s="239"/>
      <c r="I164" s="623" t="s">
        <v>1565</v>
      </c>
      <c r="J164" s="610">
        <f t="shared" si="10"/>
        <v>0</v>
      </c>
      <c r="K164" s="340"/>
    </row>
    <row r="165" spans="1:14" ht="12" customHeight="1" x14ac:dyDescent="0.2">
      <c r="A165" s="458"/>
      <c r="B165" s="1775"/>
      <c r="C165" s="593"/>
      <c r="D165" s="46"/>
      <c r="E165" s="623" t="s">
        <v>1564</v>
      </c>
      <c r="F165" s="603">
        <f>F164</f>
        <v>0.45300000000000001</v>
      </c>
      <c r="G165" s="1203" t="s">
        <v>117</v>
      </c>
      <c r="H165" s="239"/>
      <c r="I165" s="623" t="s">
        <v>119</v>
      </c>
      <c r="J165" s="610">
        <f t="shared" si="10"/>
        <v>0</v>
      </c>
      <c r="K165" s="340"/>
    </row>
    <row r="166" spans="1:14" ht="12" customHeight="1" x14ac:dyDescent="0.2">
      <c r="A166" s="458"/>
      <c r="B166" s="1775"/>
      <c r="C166" s="593"/>
      <c r="D166" s="46"/>
      <c r="E166" s="623" t="s">
        <v>117</v>
      </c>
      <c r="F166" s="603">
        <f>F165</f>
        <v>0.45300000000000001</v>
      </c>
      <c r="G166" s="1203" t="s">
        <v>117</v>
      </c>
      <c r="H166" s="239"/>
      <c r="I166" s="623" t="s">
        <v>119</v>
      </c>
      <c r="J166" s="610">
        <f t="shared" si="10"/>
        <v>0</v>
      </c>
      <c r="K166" s="340"/>
    </row>
    <row r="167" spans="1:14" ht="12" customHeight="1" x14ac:dyDescent="0.2">
      <c r="A167" s="458"/>
      <c r="B167" s="1775"/>
      <c r="C167" s="593"/>
      <c r="D167" s="46"/>
      <c r="E167" s="623" t="s">
        <v>117</v>
      </c>
      <c r="F167" s="603">
        <f>F166</f>
        <v>0.45300000000000001</v>
      </c>
      <c r="G167" s="1203" t="s">
        <v>117</v>
      </c>
      <c r="H167" s="239"/>
      <c r="I167" s="623" t="s">
        <v>119</v>
      </c>
      <c r="J167" s="610">
        <f t="shared" si="10"/>
        <v>0</v>
      </c>
      <c r="K167" s="340"/>
    </row>
    <row r="168" spans="1:14" ht="12" customHeight="1" thickBot="1" x14ac:dyDescent="0.25">
      <c r="A168" s="458"/>
      <c r="B168" s="1771"/>
      <c r="C168" s="593"/>
      <c r="D168" s="232"/>
      <c r="E168" s="623" t="s">
        <v>117</v>
      </c>
      <c r="F168" s="603">
        <f>F167</f>
        <v>0.45300000000000001</v>
      </c>
      <c r="G168" s="1203" t="s">
        <v>117</v>
      </c>
      <c r="H168" s="240"/>
      <c r="I168" s="623" t="s">
        <v>119</v>
      </c>
      <c r="J168" s="610">
        <f t="shared" si="10"/>
        <v>0</v>
      </c>
      <c r="K168" s="340"/>
    </row>
    <row r="169" spans="1:14" ht="12" customHeight="1" thickTop="1" x14ac:dyDescent="0.2">
      <c r="A169" s="458"/>
      <c r="B169" s="1773" t="s">
        <v>146</v>
      </c>
      <c r="C169" s="1774"/>
      <c r="D169" s="234"/>
      <c r="E169" s="649"/>
      <c r="F169" s="650"/>
      <c r="G169" s="649"/>
      <c r="H169" s="235"/>
      <c r="I169" s="1204"/>
      <c r="J169" s="610">
        <f>SUM(J163:J168)</f>
        <v>0</v>
      </c>
      <c r="K169" s="340" t="s">
        <v>534</v>
      </c>
    </row>
    <row r="170" spans="1:14" ht="12" customHeight="1" x14ac:dyDescent="0.2">
      <c r="A170" s="458"/>
      <c r="B170" s="458"/>
      <c r="C170" s="458"/>
      <c r="D170" s="458"/>
      <c r="E170" s="458"/>
      <c r="F170" s="458"/>
      <c r="G170" s="458"/>
      <c r="H170" s="458"/>
      <c r="I170" s="458"/>
      <c r="J170" s="458"/>
      <c r="K170" s="458"/>
    </row>
    <row r="171" spans="1:14" s="106" customFormat="1" ht="12" customHeight="1" x14ac:dyDescent="0.2">
      <c r="A171" s="470"/>
      <c r="B171" s="467" t="s">
        <v>817</v>
      </c>
      <c r="C171" s="467"/>
      <c r="D171" s="517"/>
      <c r="E171" s="467"/>
      <c r="F171" s="542"/>
      <c r="G171" s="467"/>
      <c r="H171" s="467"/>
      <c r="I171" s="467"/>
      <c r="J171" s="575"/>
      <c r="K171" s="467"/>
    </row>
    <row r="172" spans="1:14" s="106" customFormat="1" ht="12" customHeight="1" x14ac:dyDescent="0.2">
      <c r="A172" s="470"/>
      <c r="B172" s="1759" t="s">
        <v>213</v>
      </c>
      <c r="C172" s="645" t="s">
        <v>818</v>
      </c>
      <c r="D172" s="545" t="s">
        <v>211</v>
      </c>
      <c r="E172" s="546"/>
      <c r="F172" s="547" t="s">
        <v>137</v>
      </c>
      <c r="G172" s="546"/>
      <c r="H172" s="646" t="s">
        <v>892</v>
      </c>
      <c r="I172" s="546"/>
      <c r="J172" s="581" t="s">
        <v>89</v>
      </c>
      <c r="K172" s="340"/>
      <c r="M172" s="113"/>
    </row>
    <row r="173" spans="1:14" s="106" customFormat="1" ht="12" customHeight="1" thickBot="1" x14ac:dyDescent="0.25">
      <c r="A173" s="470"/>
      <c r="B173" s="1771"/>
      <c r="C173" s="342" t="s">
        <v>153</v>
      </c>
      <c r="D173" s="592"/>
      <c r="E173" s="482"/>
      <c r="F173" s="548"/>
      <c r="G173" s="482"/>
      <c r="H173" s="647" t="s">
        <v>1090</v>
      </c>
      <c r="I173" s="482"/>
      <c r="J173" s="582" t="s">
        <v>136</v>
      </c>
      <c r="K173" s="340"/>
      <c r="M173" s="113"/>
    </row>
    <row r="174" spans="1:14" ht="12" customHeight="1" thickTop="1" x14ac:dyDescent="0.2">
      <c r="A174" s="458"/>
      <c r="B174" s="648" t="s">
        <v>208</v>
      </c>
      <c r="C174" s="593"/>
      <c r="D174" s="45"/>
      <c r="E174" s="623" t="s">
        <v>1564</v>
      </c>
      <c r="F174" s="1380">
        <v>0.49399999999999999</v>
      </c>
      <c r="G174" s="1203" t="s">
        <v>1564</v>
      </c>
      <c r="H174" s="238"/>
      <c r="I174" s="623" t="s">
        <v>1565</v>
      </c>
      <c r="J174" s="610">
        <f t="shared" ref="J174:J179" si="11">ROUND(ROUND(D174*F174,)*H174,)</f>
        <v>0</v>
      </c>
      <c r="K174" s="340"/>
      <c r="M174" s="113"/>
      <c r="N174" s="113"/>
    </row>
    <row r="175" spans="1:14" ht="12" customHeight="1" x14ac:dyDescent="0.2">
      <c r="A175" s="458"/>
      <c r="B175" s="1759" t="s">
        <v>207</v>
      </c>
      <c r="C175" s="593"/>
      <c r="D175" s="46"/>
      <c r="E175" s="623" t="s">
        <v>1564</v>
      </c>
      <c r="F175" s="1380">
        <v>0.49399999999999999</v>
      </c>
      <c r="G175" s="1203" t="s">
        <v>1564</v>
      </c>
      <c r="H175" s="239"/>
      <c r="I175" s="623" t="s">
        <v>1565</v>
      </c>
      <c r="J175" s="610">
        <f t="shared" si="11"/>
        <v>0</v>
      </c>
      <c r="K175" s="340"/>
    </row>
    <row r="176" spans="1:14" ht="12" customHeight="1" x14ac:dyDescent="0.2">
      <c r="A176" s="458"/>
      <c r="B176" s="1775"/>
      <c r="C176" s="593"/>
      <c r="D176" s="46"/>
      <c r="E176" s="623" t="s">
        <v>1564</v>
      </c>
      <c r="F176" s="603">
        <f>F175</f>
        <v>0.49399999999999999</v>
      </c>
      <c r="G176" s="1203" t="s">
        <v>117</v>
      </c>
      <c r="H176" s="239"/>
      <c r="I176" s="623" t="s">
        <v>119</v>
      </c>
      <c r="J176" s="610">
        <f t="shared" si="11"/>
        <v>0</v>
      </c>
      <c r="K176" s="340"/>
    </row>
    <row r="177" spans="1:11" ht="12" customHeight="1" x14ac:dyDescent="0.2">
      <c r="A177" s="458"/>
      <c r="B177" s="1775"/>
      <c r="C177" s="593"/>
      <c r="D177" s="46"/>
      <c r="E177" s="623" t="s">
        <v>117</v>
      </c>
      <c r="F177" s="603">
        <f>F176</f>
        <v>0.49399999999999999</v>
      </c>
      <c r="G177" s="1203" t="s">
        <v>117</v>
      </c>
      <c r="H177" s="239"/>
      <c r="I177" s="623" t="s">
        <v>119</v>
      </c>
      <c r="J177" s="610">
        <f t="shared" si="11"/>
        <v>0</v>
      </c>
      <c r="K177" s="340"/>
    </row>
    <row r="178" spans="1:11" ht="12" customHeight="1" x14ac:dyDescent="0.2">
      <c r="A178" s="458"/>
      <c r="B178" s="1775"/>
      <c r="C178" s="593"/>
      <c r="D178" s="46"/>
      <c r="E178" s="623" t="s">
        <v>117</v>
      </c>
      <c r="F178" s="603">
        <f>F177</f>
        <v>0.49399999999999999</v>
      </c>
      <c r="G178" s="1203" t="s">
        <v>117</v>
      </c>
      <c r="H178" s="239"/>
      <c r="I178" s="623" t="s">
        <v>119</v>
      </c>
      <c r="J178" s="610">
        <f t="shared" si="11"/>
        <v>0</v>
      </c>
      <c r="K178" s="340"/>
    </row>
    <row r="179" spans="1:11" ht="12" customHeight="1" thickBot="1" x14ac:dyDescent="0.25">
      <c r="A179" s="458"/>
      <c r="B179" s="1771"/>
      <c r="C179" s="593"/>
      <c r="D179" s="232"/>
      <c r="E179" s="623" t="s">
        <v>117</v>
      </c>
      <c r="F179" s="603">
        <f>F178</f>
        <v>0.49399999999999999</v>
      </c>
      <c r="G179" s="1203" t="s">
        <v>117</v>
      </c>
      <c r="H179" s="240"/>
      <c r="I179" s="623" t="s">
        <v>119</v>
      </c>
      <c r="J179" s="610">
        <f t="shared" si="11"/>
        <v>0</v>
      </c>
      <c r="K179" s="340"/>
    </row>
    <row r="180" spans="1:11" ht="12" customHeight="1" thickTop="1" x14ac:dyDescent="0.2">
      <c r="A180" s="458"/>
      <c r="B180" s="1773" t="s">
        <v>146</v>
      </c>
      <c r="C180" s="1774"/>
      <c r="D180" s="234"/>
      <c r="E180" s="649"/>
      <c r="F180" s="652"/>
      <c r="G180" s="649"/>
      <c r="H180" s="235"/>
      <c r="I180" s="1204"/>
      <c r="J180" s="610">
        <f>SUM(J174:J179)</f>
        <v>0</v>
      </c>
      <c r="K180" s="340" t="s">
        <v>530</v>
      </c>
    </row>
    <row r="181" spans="1:11" ht="12" customHeight="1" x14ac:dyDescent="0.2">
      <c r="A181" s="458"/>
      <c r="B181" s="458"/>
      <c r="C181" s="458"/>
      <c r="D181" s="458"/>
      <c r="E181" s="458"/>
      <c r="F181" s="458"/>
      <c r="G181" s="458"/>
      <c r="H181" s="458"/>
      <c r="I181" s="458"/>
      <c r="J181" s="458"/>
      <c r="K181" s="458"/>
    </row>
    <row r="182" spans="1:11" ht="12" customHeight="1" x14ac:dyDescent="0.2">
      <c r="A182" s="458"/>
      <c r="B182" s="467" t="s">
        <v>890</v>
      </c>
      <c r="C182" s="467"/>
      <c r="D182" s="517"/>
      <c r="E182" s="467"/>
      <c r="F182" s="542"/>
      <c r="G182" s="467"/>
      <c r="H182" s="467"/>
      <c r="I182" s="467"/>
      <c r="J182" s="575"/>
      <c r="K182" s="467"/>
    </row>
    <row r="183" spans="1:11" ht="12" customHeight="1" x14ac:dyDescent="0.2">
      <c r="A183" s="458"/>
      <c r="B183" s="1759" t="s">
        <v>213</v>
      </c>
      <c r="C183" s="645" t="s">
        <v>891</v>
      </c>
      <c r="D183" s="545" t="s">
        <v>211</v>
      </c>
      <c r="E183" s="546"/>
      <c r="F183" s="547" t="s">
        <v>137</v>
      </c>
      <c r="G183" s="546"/>
      <c r="H183" s="646" t="s">
        <v>1089</v>
      </c>
      <c r="I183" s="546"/>
      <c r="J183" s="581" t="s">
        <v>89</v>
      </c>
      <c r="K183" s="340"/>
    </row>
    <row r="184" spans="1:11" ht="12" customHeight="1" thickBot="1" x14ac:dyDescent="0.25">
      <c r="A184" s="458"/>
      <c r="B184" s="1771"/>
      <c r="C184" s="342" t="s">
        <v>153</v>
      </c>
      <c r="D184" s="592"/>
      <c r="E184" s="482"/>
      <c r="F184" s="548"/>
      <c r="G184" s="482"/>
      <c r="H184" s="647" t="s">
        <v>1088</v>
      </c>
      <c r="I184" s="482"/>
      <c r="J184" s="582" t="s">
        <v>136</v>
      </c>
      <c r="K184" s="340"/>
    </row>
    <row r="185" spans="1:11" ht="12" customHeight="1" thickTop="1" x14ac:dyDescent="0.2">
      <c r="A185" s="458"/>
      <c r="B185" s="648" t="s">
        <v>208</v>
      </c>
      <c r="C185" s="593"/>
      <c r="D185" s="45"/>
      <c r="E185" s="623" t="s">
        <v>1564</v>
      </c>
      <c r="F185" s="1380">
        <v>0.53500000000000003</v>
      </c>
      <c r="G185" s="1203" t="s">
        <v>1564</v>
      </c>
      <c r="H185" s="238"/>
      <c r="I185" s="623" t="s">
        <v>1565</v>
      </c>
      <c r="J185" s="610">
        <f t="shared" ref="J185:J190" si="12">ROUND(ROUND(D185*F185,)*H185,)</f>
        <v>0</v>
      </c>
      <c r="K185" s="340"/>
    </row>
    <row r="186" spans="1:11" ht="12" customHeight="1" x14ac:dyDescent="0.2">
      <c r="A186" s="458"/>
      <c r="B186" s="1759" t="s">
        <v>207</v>
      </c>
      <c r="C186" s="593"/>
      <c r="D186" s="46"/>
      <c r="E186" s="623" t="s">
        <v>1564</v>
      </c>
      <c r="F186" s="1380">
        <v>0.53500000000000003</v>
      </c>
      <c r="G186" s="1203" t="s">
        <v>1564</v>
      </c>
      <c r="H186" s="239"/>
      <c r="I186" s="623" t="s">
        <v>1565</v>
      </c>
      <c r="J186" s="610">
        <f t="shared" si="12"/>
        <v>0</v>
      </c>
      <c r="K186" s="340"/>
    </row>
    <row r="187" spans="1:11" ht="12" customHeight="1" x14ac:dyDescent="0.2">
      <c r="A187" s="458"/>
      <c r="B187" s="1775"/>
      <c r="C187" s="593"/>
      <c r="D187" s="46"/>
      <c r="E187" s="623" t="s">
        <v>1564</v>
      </c>
      <c r="F187" s="603">
        <f>F186</f>
        <v>0.53500000000000003</v>
      </c>
      <c r="G187" s="1203" t="s">
        <v>117</v>
      </c>
      <c r="H187" s="239"/>
      <c r="I187" s="623" t="s">
        <v>119</v>
      </c>
      <c r="J187" s="610">
        <f t="shared" si="12"/>
        <v>0</v>
      </c>
      <c r="K187" s="340"/>
    </row>
    <row r="188" spans="1:11" ht="12" customHeight="1" x14ac:dyDescent="0.2">
      <c r="A188" s="458"/>
      <c r="B188" s="1775"/>
      <c r="C188" s="593"/>
      <c r="D188" s="46"/>
      <c r="E188" s="623" t="s">
        <v>117</v>
      </c>
      <c r="F188" s="603">
        <f>F187</f>
        <v>0.53500000000000003</v>
      </c>
      <c r="G188" s="1203" t="s">
        <v>117</v>
      </c>
      <c r="H188" s="239"/>
      <c r="I188" s="623" t="s">
        <v>119</v>
      </c>
      <c r="J188" s="610">
        <f t="shared" si="12"/>
        <v>0</v>
      </c>
      <c r="K188" s="340"/>
    </row>
    <row r="189" spans="1:11" ht="12" customHeight="1" x14ac:dyDescent="0.2">
      <c r="A189" s="458"/>
      <c r="B189" s="1775"/>
      <c r="C189" s="593"/>
      <c r="D189" s="46"/>
      <c r="E189" s="623" t="s">
        <v>117</v>
      </c>
      <c r="F189" s="603">
        <f>F188</f>
        <v>0.53500000000000003</v>
      </c>
      <c r="G189" s="1203" t="s">
        <v>117</v>
      </c>
      <c r="H189" s="239"/>
      <c r="I189" s="623" t="s">
        <v>119</v>
      </c>
      <c r="J189" s="610">
        <f t="shared" si="12"/>
        <v>0</v>
      </c>
      <c r="K189" s="340"/>
    </row>
    <row r="190" spans="1:11" ht="12" customHeight="1" thickBot="1" x14ac:dyDescent="0.25">
      <c r="A190" s="458"/>
      <c r="B190" s="1771"/>
      <c r="C190" s="593"/>
      <c r="D190" s="232"/>
      <c r="E190" s="623" t="s">
        <v>117</v>
      </c>
      <c r="F190" s="603">
        <f>F189</f>
        <v>0.53500000000000003</v>
      </c>
      <c r="G190" s="1203" t="s">
        <v>117</v>
      </c>
      <c r="H190" s="240"/>
      <c r="I190" s="623" t="s">
        <v>119</v>
      </c>
      <c r="J190" s="610">
        <f t="shared" si="12"/>
        <v>0</v>
      </c>
      <c r="K190" s="340"/>
    </row>
    <row r="191" spans="1:11" ht="12" customHeight="1" thickTop="1" x14ac:dyDescent="0.2">
      <c r="A191" s="458"/>
      <c r="B191" s="1773" t="s">
        <v>146</v>
      </c>
      <c r="C191" s="1774"/>
      <c r="D191" s="234"/>
      <c r="E191" s="649"/>
      <c r="F191" s="650"/>
      <c r="G191" s="649"/>
      <c r="H191" s="235"/>
      <c r="I191" s="1204"/>
      <c r="J191" s="610">
        <f>SUM(J185:J190)</f>
        <v>0</v>
      </c>
      <c r="K191" s="340" t="s">
        <v>528</v>
      </c>
    </row>
    <row r="192" spans="1:11" ht="12" customHeight="1" x14ac:dyDescent="0.2">
      <c r="A192" s="458"/>
      <c r="B192" s="458"/>
      <c r="C192" s="458"/>
      <c r="D192" s="458"/>
      <c r="E192" s="458"/>
      <c r="F192" s="458"/>
      <c r="G192" s="458"/>
      <c r="H192" s="458"/>
      <c r="I192" s="458"/>
      <c r="J192" s="458"/>
      <c r="K192" s="458"/>
    </row>
    <row r="193" spans="1:11" ht="12" customHeight="1" x14ac:dyDescent="0.2">
      <c r="A193" s="458"/>
      <c r="B193" s="467" t="s">
        <v>1087</v>
      </c>
      <c r="C193" s="467"/>
      <c r="D193" s="517"/>
      <c r="E193" s="467"/>
      <c r="F193" s="542"/>
      <c r="G193" s="467"/>
      <c r="H193" s="467"/>
      <c r="I193" s="467"/>
      <c r="J193" s="575"/>
      <c r="K193" s="467"/>
    </row>
    <row r="194" spans="1:11" ht="12" customHeight="1" x14ac:dyDescent="0.2">
      <c r="A194" s="458"/>
      <c r="B194" s="1759" t="s">
        <v>213</v>
      </c>
      <c r="C194" s="645" t="s">
        <v>1086</v>
      </c>
      <c r="D194" s="545" t="s">
        <v>211</v>
      </c>
      <c r="E194" s="546"/>
      <c r="F194" s="547" t="s">
        <v>137</v>
      </c>
      <c r="G194" s="546"/>
      <c r="H194" s="646" t="s">
        <v>5195</v>
      </c>
      <c r="I194" s="546"/>
      <c r="J194" s="581" t="s">
        <v>89</v>
      </c>
      <c r="K194" s="340"/>
    </row>
    <row r="195" spans="1:11" ht="12" customHeight="1" thickBot="1" x14ac:dyDescent="0.25">
      <c r="A195" s="458"/>
      <c r="B195" s="1771"/>
      <c r="C195" s="342" t="s">
        <v>153</v>
      </c>
      <c r="D195" s="592"/>
      <c r="E195" s="482"/>
      <c r="F195" s="548"/>
      <c r="G195" s="482"/>
      <c r="H195" s="647" t="s">
        <v>5196</v>
      </c>
      <c r="I195" s="482"/>
      <c r="J195" s="582" t="s">
        <v>136</v>
      </c>
      <c r="K195" s="340"/>
    </row>
    <row r="196" spans="1:11" ht="12" customHeight="1" thickTop="1" x14ac:dyDescent="0.2">
      <c r="A196" s="458"/>
      <c r="B196" s="648" t="s">
        <v>208</v>
      </c>
      <c r="C196" s="593"/>
      <c r="D196" s="45"/>
      <c r="E196" s="623" t="s">
        <v>1564</v>
      </c>
      <c r="F196" s="1378">
        <v>0.57699999999999996</v>
      </c>
      <c r="G196" s="1203" t="s">
        <v>1564</v>
      </c>
      <c r="H196" s="238"/>
      <c r="I196" s="623" t="s">
        <v>1565</v>
      </c>
      <c r="J196" s="610">
        <f t="shared" ref="J196:J201" si="13">ROUND(ROUND(D196*F196,)*H196,)</f>
        <v>0</v>
      </c>
      <c r="K196" s="340"/>
    </row>
    <row r="197" spans="1:11" ht="12" customHeight="1" x14ac:dyDescent="0.2">
      <c r="A197" s="458"/>
      <c r="B197" s="1759" t="s">
        <v>207</v>
      </c>
      <c r="C197" s="593"/>
      <c r="D197" s="46"/>
      <c r="E197" s="623" t="s">
        <v>1564</v>
      </c>
      <c r="F197" s="1378">
        <v>0.57699999999999996</v>
      </c>
      <c r="G197" s="1203" t="s">
        <v>1564</v>
      </c>
      <c r="H197" s="239"/>
      <c r="I197" s="623" t="s">
        <v>1565</v>
      </c>
      <c r="J197" s="610">
        <f t="shared" si="13"/>
        <v>0</v>
      </c>
      <c r="K197" s="340"/>
    </row>
    <row r="198" spans="1:11" ht="12" customHeight="1" x14ac:dyDescent="0.2">
      <c r="A198" s="458"/>
      <c r="B198" s="1775"/>
      <c r="C198" s="593"/>
      <c r="D198" s="46"/>
      <c r="E198" s="623" t="s">
        <v>1564</v>
      </c>
      <c r="F198" s="597">
        <f>F197</f>
        <v>0.57699999999999996</v>
      </c>
      <c r="G198" s="1203" t="s">
        <v>117</v>
      </c>
      <c r="H198" s="239"/>
      <c r="I198" s="623" t="s">
        <v>119</v>
      </c>
      <c r="J198" s="610">
        <f t="shared" si="13"/>
        <v>0</v>
      </c>
      <c r="K198" s="340"/>
    </row>
    <row r="199" spans="1:11" ht="12" customHeight="1" x14ac:dyDescent="0.2">
      <c r="A199" s="458"/>
      <c r="B199" s="1775"/>
      <c r="C199" s="593"/>
      <c r="D199" s="46"/>
      <c r="E199" s="623" t="s">
        <v>117</v>
      </c>
      <c r="F199" s="597">
        <f>F198</f>
        <v>0.57699999999999996</v>
      </c>
      <c r="G199" s="1203" t="s">
        <v>117</v>
      </c>
      <c r="H199" s="239"/>
      <c r="I199" s="623" t="s">
        <v>119</v>
      </c>
      <c r="J199" s="610">
        <f t="shared" si="13"/>
        <v>0</v>
      </c>
      <c r="K199" s="340"/>
    </row>
    <row r="200" spans="1:11" ht="12" customHeight="1" x14ac:dyDescent="0.2">
      <c r="A200" s="458"/>
      <c r="B200" s="1775"/>
      <c r="C200" s="593"/>
      <c r="D200" s="46"/>
      <c r="E200" s="623" t="s">
        <v>117</v>
      </c>
      <c r="F200" s="597">
        <f>F199</f>
        <v>0.57699999999999996</v>
      </c>
      <c r="G200" s="1203" t="s">
        <v>117</v>
      </c>
      <c r="H200" s="239"/>
      <c r="I200" s="623" t="s">
        <v>119</v>
      </c>
      <c r="J200" s="610">
        <f t="shared" si="13"/>
        <v>0</v>
      </c>
      <c r="K200" s="340"/>
    </row>
    <row r="201" spans="1:11" ht="13.5" thickBot="1" x14ac:dyDescent="0.25">
      <c r="A201" s="458"/>
      <c r="B201" s="1771"/>
      <c r="C201" s="593"/>
      <c r="D201" s="232"/>
      <c r="E201" s="623" t="s">
        <v>117</v>
      </c>
      <c r="F201" s="597">
        <f>F200</f>
        <v>0.57699999999999996</v>
      </c>
      <c r="G201" s="1203" t="s">
        <v>117</v>
      </c>
      <c r="H201" s="240"/>
      <c r="I201" s="623" t="s">
        <v>119</v>
      </c>
      <c r="J201" s="610">
        <f t="shared" si="13"/>
        <v>0</v>
      </c>
      <c r="K201" s="340"/>
    </row>
    <row r="202" spans="1:11" ht="13.5" thickTop="1" x14ac:dyDescent="0.2">
      <c r="A202" s="458"/>
      <c r="B202" s="1773" t="s">
        <v>146</v>
      </c>
      <c r="C202" s="1774"/>
      <c r="D202" s="234"/>
      <c r="E202" s="649"/>
      <c r="F202" s="650"/>
      <c r="G202" s="649"/>
      <c r="H202" s="235"/>
      <c r="I202" s="1204"/>
      <c r="J202" s="610">
        <f>SUM(J196:J201)</f>
        <v>0</v>
      </c>
      <c r="K202" s="340" t="s">
        <v>554</v>
      </c>
    </row>
    <row r="203" spans="1:11" x14ac:dyDescent="0.2">
      <c r="A203" s="458"/>
      <c r="B203" s="458"/>
      <c r="C203" s="458"/>
      <c r="D203" s="458"/>
      <c r="E203" s="458"/>
      <c r="F203" s="458"/>
      <c r="G203" s="458"/>
      <c r="H203" s="458"/>
      <c r="I203" s="458"/>
      <c r="J203" s="458"/>
      <c r="K203" s="458"/>
    </row>
    <row r="204" spans="1:11" ht="14" x14ac:dyDescent="0.2">
      <c r="A204" s="458"/>
      <c r="B204" s="467" t="s">
        <v>1566</v>
      </c>
      <c r="C204" s="467"/>
      <c r="D204" s="517"/>
      <c r="E204" s="467"/>
      <c r="F204" s="542"/>
      <c r="G204" s="467"/>
      <c r="H204" s="467"/>
      <c r="I204" s="467"/>
      <c r="J204" s="575"/>
      <c r="K204" s="467"/>
    </row>
    <row r="205" spans="1:11" x14ac:dyDescent="0.2">
      <c r="A205" s="458"/>
      <c r="B205" s="1759" t="s">
        <v>213</v>
      </c>
      <c r="C205" s="645" t="s">
        <v>1567</v>
      </c>
      <c r="D205" s="545" t="s">
        <v>211</v>
      </c>
      <c r="E205" s="546"/>
      <c r="F205" s="547" t="s">
        <v>137</v>
      </c>
      <c r="G205" s="546"/>
      <c r="H205" s="653" t="s">
        <v>5092</v>
      </c>
      <c r="I205" s="546"/>
      <c r="J205" s="581" t="s">
        <v>89</v>
      </c>
      <c r="K205" s="340"/>
    </row>
    <row r="206" spans="1:11" ht="13.5" thickBot="1" x14ac:dyDescent="0.25">
      <c r="A206" s="458"/>
      <c r="B206" s="1771"/>
      <c r="C206" s="342" t="s">
        <v>153</v>
      </c>
      <c r="D206" s="592"/>
      <c r="E206" s="482"/>
      <c r="F206" s="548"/>
      <c r="G206" s="482"/>
      <c r="H206" s="482" t="s">
        <v>5093</v>
      </c>
      <c r="I206" s="482"/>
      <c r="J206" s="582" t="s">
        <v>136</v>
      </c>
      <c r="K206" s="340"/>
    </row>
    <row r="207" spans="1:11" ht="13.5" thickTop="1" x14ac:dyDescent="0.2">
      <c r="A207" s="458"/>
      <c r="B207" s="648" t="s">
        <v>208</v>
      </c>
      <c r="C207" s="593"/>
      <c r="D207" s="45"/>
      <c r="E207" s="623" t="s">
        <v>1564</v>
      </c>
      <c r="F207" s="1378">
        <v>0.61799999999999999</v>
      </c>
      <c r="G207" s="596" t="s">
        <v>1564</v>
      </c>
      <c r="H207" s="238"/>
      <c r="I207" s="596" t="s">
        <v>119</v>
      </c>
      <c r="J207" s="610">
        <f t="shared" ref="J207:J212" si="14">ROUND(ROUND(D207*F207,)*H207,)</f>
        <v>0</v>
      </c>
      <c r="K207" s="340"/>
    </row>
    <row r="208" spans="1:11" x14ac:dyDescent="0.2">
      <c r="A208" s="458"/>
      <c r="B208" s="1759" t="s">
        <v>207</v>
      </c>
      <c r="C208" s="593"/>
      <c r="D208" s="46"/>
      <c r="E208" s="623" t="s">
        <v>117</v>
      </c>
      <c r="F208" s="1378">
        <v>0.61799999999999999</v>
      </c>
      <c r="G208" s="596" t="s">
        <v>117</v>
      </c>
      <c r="H208" s="239"/>
      <c r="I208" s="596" t="s">
        <v>1568</v>
      </c>
      <c r="J208" s="610">
        <f t="shared" si="14"/>
        <v>0</v>
      </c>
      <c r="K208" s="340"/>
    </row>
    <row r="209" spans="1:11" x14ac:dyDescent="0.2">
      <c r="A209" s="458"/>
      <c r="B209" s="1775"/>
      <c r="C209" s="593"/>
      <c r="D209" s="46"/>
      <c r="E209" s="623" t="s">
        <v>1569</v>
      </c>
      <c r="F209" s="597">
        <f>F208</f>
        <v>0.61799999999999999</v>
      </c>
      <c r="G209" s="596" t="s">
        <v>117</v>
      </c>
      <c r="H209" s="239"/>
      <c r="I209" s="596" t="s">
        <v>1570</v>
      </c>
      <c r="J209" s="610">
        <f t="shared" si="14"/>
        <v>0</v>
      </c>
      <c r="K209" s="340"/>
    </row>
    <row r="210" spans="1:11" x14ac:dyDescent="0.2">
      <c r="A210" s="458"/>
      <c r="B210" s="1775"/>
      <c r="C210" s="593"/>
      <c r="D210" s="46"/>
      <c r="E210" s="623" t="s">
        <v>1571</v>
      </c>
      <c r="F210" s="597">
        <f>F209</f>
        <v>0.61799999999999999</v>
      </c>
      <c r="G210" s="596" t="s">
        <v>1571</v>
      </c>
      <c r="H210" s="239"/>
      <c r="I210" s="596" t="s">
        <v>1568</v>
      </c>
      <c r="J210" s="610">
        <f t="shared" si="14"/>
        <v>0</v>
      </c>
      <c r="K210" s="340"/>
    </row>
    <row r="211" spans="1:11" x14ac:dyDescent="0.2">
      <c r="A211" s="458"/>
      <c r="B211" s="1775"/>
      <c r="C211" s="593"/>
      <c r="D211" s="46"/>
      <c r="E211" s="623" t="s">
        <v>1569</v>
      </c>
      <c r="F211" s="597">
        <f>F210</f>
        <v>0.61799999999999999</v>
      </c>
      <c r="G211" s="596" t="s">
        <v>1569</v>
      </c>
      <c r="H211" s="239"/>
      <c r="I211" s="596" t="s">
        <v>119</v>
      </c>
      <c r="J211" s="610">
        <f t="shared" si="14"/>
        <v>0</v>
      </c>
      <c r="K211" s="340"/>
    </row>
    <row r="212" spans="1:11" ht="13.5" thickBot="1" x14ac:dyDescent="0.25">
      <c r="A212" s="458"/>
      <c r="B212" s="1771"/>
      <c r="C212" s="593"/>
      <c r="D212" s="232"/>
      <c r="E212" s="623" t="s">
        <v>117</v>
      </c>
      <c r="F212" s="597">
        <f>F211</f>
        <v>0.61799999999999999</v>
      </c>
      <c r="G212" s="596" t="s">
        <v>117</v>
      </c>
      <c r="H212" s="240"/>
      <c r="I212" s="596" t="s">
        <v>1570</v>
      </c>
      <c r="J212" s="610">
        <f t="shared" si="14"/>
        <v>0</v>
      </c>
      <c r="K212" s="340"/>
    </row>
    <row r="213" spans="1:11" ht="13.5" thickTop="1" x14ac:dyDescent="0.2">
      <c r="A213" s="458"/>
      <c r="B213" s="1773" t="s">
        <v>146</v>
      </c>
      <c r="C213" s="1774"/>
      <c r="D213" s="234"/>
      <c r="E213" s="649"/>
      <c r="F213" s="650"/>
      <c r="G213" s="649"/>
      <c r="H213" s="235"/>
      <c r="I213" s="1204"/>
      <c r="J213" s="610">
        <f>SUM(J207:J212)</f>
        <v>0</v>
      </c>
      <c r="K213" s="340" t="s">
        <v>1572</v>
      </c>
    </row>
    <row r="214" spans="1:11" x14ac:dyDescent="0.2">
      <c r="A214" s="458"/>
      <c r="B214" s="345"/>
      <c r="C214" s="345"/>
      <c r="D214" s="236"/>
      <c r="E214" s="651"/>
      <c r="F214" s="237"/>
      <c r="G214" s="651"/>
      <c r="H214" s="237"/>
      <c r="I214" s="651"/>
      <c r="J214" s="584"/>
      <c r="K214" s="340"/>
    </row>
    <row r="215" spans="1:11" ht="14" x14ac:dyDescent="0.2">
      <c r="A215" s="458"/>
      <c r="B215" s="467" t="s">
        <v>5094</v>
      </c>
      <c r="C215" s="467"/>
      <c r="D215" s="517"/>
      <c r="E215" s="467"/>
      <c r="F215" s="542"/>
      <c r="G215" s="467"/>
      <c r="H215" s="467"/>
      <c r="I215" s="467"/>
      <c r="J215" s="575"/>
      <c r="K215" s="467"/>
    </row>
    <row r="216" spans="1:11" x14ac:dyDescent="0.2">
      <c r="A216" s="458"/>
      <c r="B216" s="1770" t="s">
        <v>213</v>
      </c>
      <c r="C216" s="654" t="s">
        <v>5095</v>
      </c>
      <c r="D216" s="627" t="s">
        <v>211</v>
      </c>
      <c r="E216" s="343"/>
      <c r="F216" s="655" t="s">
        <v>137</v>
      </c>
      <c r="G216" s="343"/>
      <c r="H216" s="653" t="s">
        <v>5419</v>
      </c>
      <c r="I216" s="343"/>
      <c r="J216" s="656" t="s">
        <v>89</v>
      </c>
      <c r="K216" s="340"/>
    </row>
    <row r="217" spans="1:11" ht="13.5" thickBot="1" x14ac:dyDescent="0.25">
      <c r="A217" s="458"/>
      <c r="B217" s="1771"/>
      <c r="C217" s="342" t="s">
        <v>153</v>
      </c>
      <c r="D217" s="592"/>
      <c r="E217" s="482"/>
      <c r="F217" s="548"/>
      <c r="G217" s="482"/>
      <c r="H217" s="482" t="s">
        <v>5420</v>
      </c>
      <c r="I217" s="482"/>
      <c r="J217" s="582" t="s">
        <v>5421</v>
      </c>
      <c r="K217" s="340"/>
    </row>
    <row r="218" spans="1:11" ht="13.5" thickTop="1" x14ac:dyDescent="0.2">
      <c r="A218" s="458"/>
      <c r="B218" s="648" t="s">
        <v>208</v>
      </c>
      <c r="C218" s="657"/>
      <c r="D218" s="45"/>
      <c r="E218" s="1198" t="s">
        <v>5422</v>
      </c>
      <c r="F218" s="1378">
        <v>0.65900000000000003</v>
      </c>
      <c r="G218" s="353" t="s">
        <v>117</v>
      </c>
      <c r="H218" s="238"/>
      <c r="I218" s="353" t="s">
        <v>5423</v>
      </c>
      <c r="J218" s="612">
        <f t="shared" ref="J218:J223" si="15">ROUND(ROUND(D218*F218,)*H218,)</f>
        <v>0</v>
      </c>
      <c r="K218" s="340"/>
    </row>
    <row r="219" spans="1:11" x14ac:dyDescent="0.2">
      <c r="A219" s="458"/>
      <c r="B219" s="1770" t="s">
        <v>207</v>
      </c>
      <c r="C219" s="657"/>
      <c r="D219" s="46"/>
      <c r="E219" s="1198" t="s">
        <v>5422</v>
      </c>
      <c r="F219" s="1378">
        <v>0.65900000000000003</v>
      </c>
      <c r="G219" s="353" t="s">
        <v>5422</v>
      </c>
      <c r="H219" s="239"/>
      <c r="I219" s="353" t="s">
        <v>5423</v>
      </c>
      <c r="J219" s="612">
        <f t="shared" si="15"/>
        <v>0</v>
      </c>
      <c r="K219" s="340"/>
    </row>
    <row r="220" spans="1:11" x14ac:dyDescent="0.2">
      <c r="A220" s="458"/>
      <c r="B220" s="1772"/>
      <c r="C220" s="657"/>
      <c r="D220" s="46"/>
      <c r="E220" s="1198" t="s">
        <v>5422</v>
      </c>
      <c r="F220" s="597">
        <f>F219</f>
        <v>0.65900000000000003</v>
      </c>
      <c r="G220" s="353" t="s">
        <v>5422</v>
      </c>
      <c r="H220" s="239"/>
      <c r="I220" s="353" t="s">
        <v>5386</v>
      </c>
      <c r="J220" s="612">
        <f t="shared" si="15"/>
        <v>0</v>
      </c>
      <c r="K220" s="340"/>
    </row>
    <row r="221" spans="1:11" x14ac:dyDescent="0.2">
      <c r="A221" s="458"/>
      <c r="B221" s="1772"/>
      <c r="C221" s="657"/>
      <c r="D221" s="46"/>
      <c r="E221" s="1198" t="s">
        <v>5422</v>
      </c>
      <c r="F221" s="597">
        <f>F220</f>
        <v>0.65900000000000003</v>
      </c>
      <c r="G221" s="353" t="s">
        <v>117</v>
      </c>
      <c r="H221" s="239"/>
      <c r="I221" s="353" t="s">
        <v>5423</v>
      </c>
      <c r="J221" s="612">
        <f t="shared" si="15"/>
        <v>0</v>
      </c>
      <c r="K221" s="340"/>
    </row>
    <row r="222" spans="1:11" x14ac:dyDescent="0.2">
      <c r="A222" s="458"/>
      <c r="B222" s="1772"/>
      <c r="C222" s="657"/>
      <c r="D222" s="46"/>
      <c r="E222" s="1198" t="s">
        <v>117</v>
      </c>
      <c r="F222" s="597">
        <f>F221</f>
        <v>0.65900000000000003</v>
      </c>
      <c r="G222" s="353" t="s">
        <v>117</v>
      </c>
      <c r="H222" s="239"/>
      <c r="I222" s="353" t="s">
        <v>5423</v>
      </c>
      <c r="J222" s="612">
        <f t="shared" si="15"/>
        <v>0</v>
      </c>
      <c r="K222" s="340"/>
    </row>
    <row r="223" spans="1:11" ht="13.5" thickBot="1" x14ac:dyDescent="0.25">
      <c r="A223" s="458"/>
      <c r="B223" s="1771"/>
      <c r="C223" s="657"/>
      <c r="D223" s="70"/>
      <c r="E223" s="1198" t="s">
        <v>5385</v>
      </c>
      <c r="F223" s="597">
        <f>F222</f>
        <v>0.65900000000000003</v>
      </c>
      <c r="G223" s="353" t="s">
        <v>117</v>
      </c>
      <c r="H223" s="240"/>
      <c r="I223" s="353" t="s">
        <v>119</v>
      </c>
      <c r="J223" s="612">
        <f t="shared" si="15"/>
        <v>0</v>
      </c>
      <c r="K223" s="340"/>
    </row>
    <row r="224" spans="1:11" ht="13.5" thickTop="1" x14ac:dyDescent="0.2">
      <c r="A224" s="458"/>
      <c r="B224" s="1731" t="s">
        <v>146</v>
      </c>
      <c r="C224" s="1732"/>
      <c r="D224" s="234"/>
      <c r="E224" s="658"/>
      <c r="F224" s="652"/>
      <c r="G224" s="658"/>
      <c r="H224" s="235"/>
      <c r="I224" s="1205"/>
      <c r="J224" s="612">
        <f>SUM(J218:J223)</f>
        <v>0</v>
      </c>
      <c r="K224" s="340" t="s">
        <v>552</v>
      </c>
    </row>
    <row r="225" spans="1:11" x14ac:dyDescent="0.2">
      <c r="A225" s="458"/>
      <c r="B225" s="345"/>
      <c r="C225" s="345"/>
      <c r="D225" s="236"/>
      <c r="E225" s="651"/>
      <c r="F225" s="237"/>
      <c r="G225" s="651"/>
      <c r="H225" s="237"/>
      <c r="I225" s="651"/>
      <c r="J225" s="584"/>
      <c r="K225" s="340"/>
    </row>
    <row r="226" spans="1:11" ht="14" x14ac:dyDescent="0.2">
      <c r="A226" s="458"/>
      <c r="B226" s="467" t="s">
        <v>5424</v>
      </c>
      <c r="C226" s="467"/>
      <c r="D226" s="517"/>
      <c r="E226" s="467"/>
      <c r="F226" s="542"/>
      <c r="G226" s="467"/>
      <c r="H226" s="467"/>
      <c r="I226" s="467"/>
      <c r="J226" s="575"/>
      <c r="K226" s="467"/>
    </row>
    <row r="227" spans="1:11" x14ac:dyDescent="0.2">
      <c r="A227" s="458"/>
      <c r="B227" s="1770" t="s">
        <v>213</v>
      </c>
      <c r="C227" s="659" t="s">
        <v>5425</v>
      </c>
      <c r="D227" s="627" t="s">
        <v>211</v>
      </c>
      <c r="E227" s="343"/>
      <c r="F227" s="655" t="s">
        <v>137</v>
      </c>
      <c r="G227" s="343"/>
      <c r="H227" s="653" t="s">
        <v>5720</v>
      </c>
      <c r="I227" s="343"/>
      <c r="J227" s="656" t="s">
        <v>89</v>
      </c>
      <c r="K227" s="340"/>
    </row>
    <row r="228" spans="1:11" ht="13.5" thickBot="1" x14ac:dyDescent="0.25">
      <c r="A228" s="458"/>
      <c r="B228" s="1771"/>
      <c r="C228" s="342" t="s">
        <v>153</v>
      </c>
      <c r="D228" s="592"/>
      <c r="E228" s="482"/>
      <c r="F228" s="548"/>
      <c r="G228" s="482"/>
      <c r="H228" s="482" t="s">
        <v>6223</v>
      </c>
      <c r="I228" s="482"/>
      <c r="J228" s="582" t="s">
        <v>136</v>
      </c>
      <c r="K228" s="340"/>
    </row>
    <row r="229" spans="1:11" ht="13.5" thickTop="1" x14ac:dyDescent="0.2">
      <c r="A229" s="458"/>
      <c r="B229" s="648" t="s">
        <v>208</v>
      </c>
      <c r="C229" s="657"/>
      <c r="D229" s="45"/>
      <c r="E229" s="1198" t="s">
        <v>5422</v>
      </c>
      <c r="F229" s="597">
        <v>0.7</v>
      </c>
      <c r="G229" s="353" t="s">
        <v>5422</v>
      </c>
      <c r="H229" s="238"/>
      <c r="I229" s="353" t="s">
        <v>5386</v>
      </c>
      <c r="J229" s="612">
        <f t="shared" ref="J229:J234" si="16">ROUND(ROUND(D229*F229,)*H229,)</f>
        <v>0</v>
      </c>
      <c r="K229" s="340"/>
    </row>
    <row r="230" spans="1:11" x14ac:dyDescent="0.2">
      <c r="A230" s="458"/>
      <c r="B230" s="1770" t="s">
        <v>207</v>
      </c>
      <c r="C230" s="657"/>
      <c r="D230" s="46"/>
      <c r="E230" s="1198" t="s">
        <v>5385</v>
      </c>
      <c r="F230" s="597">
        <v>0.7</v>
      </c>
      <c r="G230" s="353" t="s">
        <v>5385</v>
      </c>
      <c r="H230" s="239"/>
      <c r="I230" s="353" t="s">
        <v>5386</v>
      </c>
      <c r="J230" s="612">
        <f t="shared" si="16"/>
        <v>0</v>
      </c>
      <c r="K230" s="340"/>
    </row>
    <row r="231" spans="1:11" x14ac:dyDescent="0.2">
      <c r="A231" s="458"/>
      <c r="B231" s="1772"/>
      <c r="C231" s="657"/>
      <c r="D231" s="46"/>
      <c r="E231" s="1198" t="s">
        <v>5385</v>
      </c>
      <c r="F231" s="597">
        <f>F230</f>
        <v>0.7</v>
      </c>
      <c r="G231" s="353" t="s">
        <v>5385</v>
      </c>
      <c r="H231" s="239"/>
      <c r="I231" s="353" t="s">
        <v>5386</v>
      </c>
      <c r="J231" s="612">
        <f t="shared" si="16"/>
        <v>0</v>
      </c>
      <c r="K231" s="340"/>
    </row>
    <row r="232" spans="1:11" x14ac:dyDescent="0.2">
      <c r="A232" s="458"/>
      <c r="B232" s="1772"/>
      <c r="C232" s="657"/>
      <c r="D232" s="46"/>
      <c r="E232" s="1198" t="s">
        <v>5385</v>
      </c>
      <c r="F232" s="597">
        <f>F231</f>
        <v>0.7</v>
      </c>
      <c r="G232" s="353" t="s">
        <v>5385</v>
      </c>
      <c r="H232" s="239"/>
      <c r="I232" s="353" t="s">
        <v>5386</v>
      </c>
      <c r="J232" s="612">
        <f t="shared" si="16"/>
        <v>0</v>
      </c>
      <c r="K232" s="340"/>
    </row>
    <row r="233" spans="1:11" x14ac:dyDescent="0.2">
      <c r="A233" s="458"/>
      <c r="B233" s="1772"/>
      <c r="C233" s="657"/>
      <c r="D233" s="46"/>
      <c r="E233" s="1198" t="s">
        <v>5385</v>
      </c>
      <c r="F233" s="597">
        <f>F232</f>
        <v>0.7</v>
      </c>
      <c r="G233" s="353" t="s">
        <v>5385</v>
      </c>
      <c r="H233" s="239"/>
      <c r="I233" s="353" t="s">
        <v>5386</v>
      </c>
      <c r="J233" s="612">
        <f t="shared" si="16"/>
        <v>0</v>
      </c>
      <c r="K233" s="340"/>
    </row>
    <row r="234" spans="1:11" ht="13.5" thickBot="1" x14ac:dyDescent="0.25">
      <c r="A234" s="458"/>
      <c r="B234" s="1771"/>
      <c r="C234" s="657"/>
      <c r="D234" s="70"/>
      <c r="E234" s="1198" t="s">
        <v>5385</v>
      </c>
      <c r="F234" s="597">
        <f>F233</f>
        <v>0.7</v>
      </c>
      <c r="G234" s="353" t="s">
        <v>117</v>
      </c>
      <c r="H234" s="240"/>
      <c r="I234" s="353" t="s">
        <v>5386</v>
      </c>
      <c r="J234" s="612">
        <f t="shared" si="16"/>
        <v>0</v>
      </c>
      <c r="K234" s="340"/>
    </row>
    <row r="235" spans="1:11" ht="13.5" thickTop="1" x14ac:dyDescent="0.2">
      <c r="A235" s="458"/>
      <c r="B235" s="1731" t="s">
        <v>146</v>
      </c>
      <c r="C235" s="1732"/>
      <c r="D235" s="234"/>
      <c r="E235" s="658"/>
      <c r="F235" s="652"/>
      <c r="G235" s="658"/>
      <c r="H235" s="235"/>
      <c r="I235" s="1205"/>
      <c r="J235" s="661">
        <f>SUM(J229:J234)</f>
        <v>0</v>
      </c>
      <c r="K235" s="340" t="s">
        <v>5426</v>
      </c>
    </row>
    <row r="236" spans="1:11" x14ac:dyDescent="0.2">
      <c r="A236" s="458"/>
      <c r="B236" s="345"/>
      <c r="C236" s="345"/>
      <c r="D236" s="236"/>
      <c r="E236" s="651"/>
      <c r="F236" s="237"/>
      <c r="G236" s="651"/>
      <c r="H236" s="237"/>
      <c r="I236" s="651"/>
      <c r="J236" s="584"/>
      <c r="K236" s="340"/>
    </row>
    <row r="237" spans="1:11" ht="14" x14ac:dyDescent="0.2">
      <c r="A237" s="458"/>
      <c r="B237" s="467" t="s">
        <v>5718</v>
      </c>
      <c r="C237" s="467"/>
      <c r="D237" s="517"/>
      <c r="E237" s="467"/>
      <c r="F237" s="542"/>
      <c r="G237" s="467"/>
      <c r="H237" s="467"/>
      <c r="I237" s="467"/>
      <c r="J237" s="575"/>
      <c r="K237" s="467"/>
    </row>
    <row r="238" spans="1:11" x14ac:dyDescent="0.2">
      <c r="A238" s="458"/>
      <c r="B238" s="1770" t="s">
        <v>213</v>
      </c>
      <c r="C238" s="659" t="s">
        <v>5719</v>
      </c>
      <c r="D238" s="627" t="s">
        <v>211</v>
      </c>
      <c r="E238" s="343"/>
      <c r="F238" s="655" t="s">
        <v>137</v>
      </c>
      <c r="G238" s="343"/>
      <c r="H238" s="653" t="s">
        <v>6222</v>
      </c>
      <c r="I238" s="343"/>
      <c r="J238" s="656" t="s">
        <v>89</v>
      </c>
      <c r="K238" s="340"/>
    </row>
    <row r="239" spans="1:11" ht="13.5" thickBot="1" x14ac:dyDescent="0.25">
      <c r="A239" s="458"/>
      <c r="B239" s="1771"/>
      <c r="C239" s="342" t="s">
        <v>153</v>
      </c>
      <c r="D239" s="592"/>
      <c r="E239" s="482"/>
      <c r="F239" s="548"/>
      <c r="G239" s="482"/>
      <c r="H239" s="482" t="s">
        <v>6224</v>
      </c>
      <c r="I239" s="482"/>
      <c r="J239" s="582" t="s">
        <v>136</v>
      </c>
      <c r="K239" s="340"/>
    </row>
    <row r="240" spans="1:11" ht="13.5" thickTop="1" x14ac:dyDescent="0.2">
      <c r="A240" s="458"/>
      <c r="B240" s="648" t="s">
        <v>208</v>
      </c>
      <c r="C240" s="657"/>
      <c r="D240" s="45"/>
      <c r="E240" s="1198" t="s">
        <v>117</v>
      </c>
      <c r="F240" s="597">
        <v>0.7</v>
      </c>
      <c r="G240" s="353" t="s">
        <v>117</v>
      </c>
      <c r="H240" s="238"/>
      <c r="I240" s="353" t="s">
        <v>119</v>
      </c>
      <c r="J240" s="612">
        <f t="shared" ref="J240:J245" si="17">ROUND(ROUND(D240*F240,)*H240,)</f>
        <v>0</v>
      </c>
      <c r="K240" s="340"/>
    </row>
    <row r="241" spans="1:11" x14ac:dyDescent="0.2">
      <c r="A241" s="458"/>
      <c r="B241" s="1770" t="s">
        <v>207</v>
      </c>
      <c r="C241" s="657"/>
      <c r="D241" s="46"/>
      <c r="E241" s="1198" t="s">
        <v>117</v>
      </c>
      <c r="F241" s="597">
        <v>0.7</v>
      </c>
      <c r="G241" s="353" t="s">
        <v>117</v>
      </c>
      <c r="H241" s="239"/>
      <c r="I241" s="353" t="s">
        <v>119</v>
      </c>
      <c r="J241" s="612">
        <f t="shared" si="17"/>
        <v>0</v>
      </c>
      <c r="K241" s="340"/>
    </row>
    <row r="242" spans="1:11" x14ac:dyDescent="0.2">
      <c r="A242" s="458"/>
      <c r="B242" s="1772"/>
      <c r="C242" s="657"/>
      <c r="D242" s="46"/>
      <c r="E242" s="1198" t="s">
        <v>117</v>
      </c>
      <c r="F242" s="597">
        <f>F241</f>
        <v>0.7</v>
      </c>
      <c r="G242" s="353" t="s">
        <v>117</v>
      </c>
      <c r="H242" s="239"/>
      <c r="I242" s="353" t="s">
        <v>119</v>
      </c>
      <c r="J242" s="612">
        <f t="shared" si="17"/>
        <v>0</v>
      </c>
      <c r="K242" s="340"/>
    </row>
    <row r="243" spans="1:11" x14ac:dyDescent="0.2">
      <c r="A243" s="458"/>
      <c r="B243" s="1772"/>
      <c r="C243" s="657"/>
      <c r="D243" s="46"/>
      <c r="E243" s="1198" t="s">
        <v>117</v>
      </c>
      <c r="F243" s="597">
        <f>F242</f>
        <v>0.7</v>
      </c>
      <c r="G243" s="353" t="s">
        <v>117</v>
      </c>
      <c r="H243" s="239"/>
      <c r="I243" s="353" t="s">
        <v>119</v>
      </c>
      <c r="J243" s="612">
        <f t="shared" si="17"/>
        <v>0</v>
      </c>
      <c r="K243" s="340"/>
    </row>
    <row r="244" spans="1:11" x14ac:dyDescent="0.2">
      <c r="A244" s="458"/>
      <c r="B244" s="1772"/>
      <c r="C244" s="657"/>
      <c r="D244" s="46"/>
      <c r="E244" s="1198" t="s">
        <v>117</v>
      </c>
      <c r="F244" s="597">
        <f>F243</f>
        <v>0.7</v>
      </c>
      <c r="G244" s="353" t="s">
        <v>117</v>
      </c>
      <c r="H244" s="239"/>
      <c r="I244" s="353" t="s">
        <v>119</v>
      </c>
      <c r="J244" s="612">
        <f t="shared" si="17"/>
        <v>0</v>
      </c>
      <c r="K244" s="340"/>
    </row>
    <row r="245" spans="1:11" ht="13.5" thickBot="1" x14ac:dyDescent="0.25">
      <c r="A245" s="458"/>
      <c r="B245" s="1771"/>
      <c r="C245" s="657"/>
      <c r="D245" s="70"/>
      <c r="E245" s="1198" t="s">
        <v>117</v>
      </c>
      <c r="F245" s="597">
        <f>F244</f>
        <v>0.7</v>
      </c>
      <c r="G245" s="353" t="s">
        <v>117</v>
      </c>
      <c r="H245" s="240"/>
      <c r="I245" s="353" t="s">
        <v>119</v>
      </c>
      <c r="J245" s="612">
        <f t="shared" si="17"/>
        <v>0</v>
      </c>
      <c r="K245" s="340"/>
    </row>
    <row r="246" spans="1:11" ht="13.5" thickTop="1" x14ac:dyDescent="0.2">
      <c r="A246" s="458"/>
      <c r="B246" s="1731" t="s">
        <v>146</v>
      </c>
      <c r="C246" s="1732"/>
      <c r="D246" s="234"/>
      <c r="E246" s="658"/>
      <c r="F246" s="652"/>
      <c r="G246" s="658"/>
      <c r="H246" s="235"/>
      <c r="I246" s="1205"/>
      <c r="J246" s="661">
        <f>SUM(J240:J245)</f>
        <v>0</v>
      </c>
      <c r="K246" s="340" t="s">
        <v>568</v>
      </c>
    </row>
    <row r="247" spans="1:11" x14ac:dyDescent="0.2">
      <c r="A247" s="458"/>
      <c r="B247" s="494"/>
      <c r="C247" s="494"/>
      <c r="D247" s="58"/>
      <c r="E247" s="494"/>
      <c r="F247" s="241"/>
      <c r="G247" s="494"/>
      <c r="H247" s="241"/>
      <c r="I247" s="494"/>
      <c r="J247" s="584"/>
      <c r="K247" s="340"/>
    </row>
    <row r="248" spans="1:11" ht="14" x14ac:dyDescent="0.2">
      <c r="A248" s="458"/>
      <c r="B248" s="467" t="s">
        <v>6225</v>
      </c>
      <c r="C248" s="467"/>
      <c r="D248" s="517"/>
      <c r="E248" s="467"/>
      <c r="F248" s="542"/>
      <c r="G248" s="467"/>
      <c r="H248" s="467"/>
      <c r="I248" s="467"/>
      <c r="J248" s="575"/>
      <c r="K248" s="467"/>
    </row>
    <row r="249" spans="1:11" x14ac:dyDescent="0.2">
      <c r="A249" s="458"/>
      <c r="B249" s="1770" t="s">
        <v>213</v>
      </c>
      <c r="C249" s="1216" t="s">
        <v>6615</v>
      </c>
      <c r="D249" s="627" t="s">
        <v>211</v>
      </c>
      <c r="E249" s="1364"/>
      <c r="F249" s="655" t="s">
        <v>137</v>
      </c>
      <c r="G249" s="1364"/>
      <c r="H249" s="653" t="s">
        <v>7043</v>
      </c>
      <c r="I249" s="1364"/>
      <c r="J249" s="656" t="s">
        <v>89</v>
      </c>
      <c r="K249" s="340"/>
    </row>
    <row r="250" spans="1:11" ht="13.5" thickBot="1" x14ac:dyDescent="0.25">
      <c r="A250" s="458"/>
      <c r="B250" s="1771"/>
      <c r="C250" s="1355" t="s">
        <v>153</v>
      </c>
      <c r="D250" s="592"/>
      <c r="E250" s="1357"/>
      <c r="F250" s="1356"/>
      <c r="G250" s="1357"/>
      <c r="H250" s="1357" t="s">
        <v>6224</v>
      </c>
      <c r="I250" s="1357"/>
      <c r="J250" s="582" t="s">
        <v>136</v>
      </c>
      <c r="K250" s="340"/>
    </row>
    <row r="251" spans="1:11" ht="13.5" thickTop="1" x14ac:dyDescent="0.2">
      <c r="A251" s="458"/>
      <c r="B251" s="1358" t="s">
        <v>208</v>
      </c>
      <c r="C251" s="657"/>
      <c r="D251" s="45"/>
      <c r="E251" s="1198" t="s">
        <v>117</v>
      </c>
      <c r="F251" s="597">
        <v>0.7</v>
      </c>
      <c r="G251" s="353" t="s">
        <v>117</v>
      </c>
      <c r="H251" s="238"/>
      <c r="I251" s="353" t="s">
        <v>119</v>
      </c>
      <c r="J251" s="612">
        <f t="shared" ref="J251:J256" si="18">ROUND(ROUND(D251*F251,)*H251,)</f>
        <v>0</v>
      </c>
      <c r="K251" s="340"/>
    </row>
    <row r="252" spans="1:11" x14ac:dyDescent="0.2">
      <c r="A252" s="458"/>
      <c r="B252" s="1770" t="s">
        <v>207</v>
      </c>
      <c r="C252" s="657"/>
      <c r="D252" s="46"/>
      <c r="E252" s="1198" t="s">
        <v>117</v>
      </c>
      <c r="F252" s="597">
        <v>0.7</v>
      </c>
      <c r="G252" s="353" t="s">
        <v>117</v>
      </c>
      <c r="H252" s="239"/>
      <c r="I252" s="353" t="s">
        <v>119</v>
      </c>
      <c r="J252" s="612">
        <f t="shared" si="18"/>
        <v>0</v>
      </c>
      <c r="K252" s="340"/>
    </row>
    <row r="253" spans="1:11" x14ac:dyDescent="0.2">
      <c r="A253" s="458"/>
      <c r="B253" s="1772"/>
      <c r="C253" s="657"/>
      <c r="D253" s="46"/>
      <c r="E253" s="1198" t="s">
        <v>117</v>
      </c>
      <c r="F253" s="597">
        <f>F252</f>
        <v>0.7</v>
      </c>
      <c r="G253" s="353" t="s">
        <v>117</v>
      </c>
      <c r="H253" s="239"/>
      <c r="I253" s="353" t="s">
        <v>119</v>
      </c>
      <c r="J253" s="612">
        <f t="shared" si="18"/>
        <v>0</v>
      </c>
      <c r="K253" s="340"/>
    </row>
    <row r="254" spans="1:11" x14ac:dyDescent="0.2">
      <c r="A254" s="458"/>
      <c r="B254" s="1772"/>
      <c r="C254" s="657"/>
      <c r="D254" s="46"/>
      <c r="E254" s="1198" t="s">
        <v>117</v>
      </c>
      <c r="F254" s="597">
        <f>F253</f>
        <v>0.7</v>
      </c>
      <c r="G254" s="353" t="s">
        <v>117</v>
      </c>
      <c r="H254" s="239"/>
      <c r="I254" s="353" t="s">
        <v>119</v>
      </c>
      <c r="J254" s="612">
        <f t="shared" si="18"/>
        <v>0</v>
      </c>
      <c r="K254" s="340"/>
    </row>
    <row r="255" spans="1:11" x14ac:dyDescent="0.2">
      <c r="A255" s="458"/>
      <c r="B255" s="1772"/>
      <c r="C255" s="657"/>
      <c r="D255" s="46"/>
      <c r="E255" s="1198" t="s">
        <v>117</v>
      </c>
      <c r="F255" s="597">
        <f>F254</f>
        <v>0.7</v>
      </c>
      <c r="G255" s="353" t="s">
        <v>117</v>
      </c>
      <c r="H255" s="239"/>
      <c r="I255" s="353" t="s">
        <v>119</v>
      </c>
      <c r="J255" s="612">
        <f t="shared" si="18"/>
        <v>0</v>
      </c>
      <c r="K255" s="340"/>
    </row>
    <row r="256" spans="1:11" ht="13.5" thickBot="1" x14ac:dyDescent="0.25">
      <c r="A256" s="458"/>
      <c r="B256" s="1771"/>
      <c r="C256" s="657"/>
      <c r="D256" s="70"/>
      <c r="E256" s="1198" t="s">
        <v>117</v>
      </c>
      <c r="F256" s="597">
        <f>F255</f>
        <v>0.7</v>
      </c>
      <c r="G256" s="353" t="s">
        <v>117</v>
      </c>
      <c r="H256" s="240"/>
      <c r="I256" s="353" t="s">
        <v>119</v>
      </c>
      <c r="J256" s="612">
        <f t="shared" si="18"/>
        <v>0</v>
      </c>
      <c r="K256" s="340"/>
    </row>
    <row r="257" spans="1:11" ht="13.5" thickTop="1" x14ac:dyDescent="0.2">
      <c r="A257" s="458"/>
      <c r="B257" s="1731" t="s">
        <v>146</v>
      </c>
      <c r="C257" s="1732"/>
      <c r="D257" s="234"/>
      <c r="E257" s="658"/>
      <c r="F257" s="652"/>
      <c r="G257" s="658"/>
      <c r="H257" s="235"/>
      <c r="I257" s="658"/>
      <c r="J257" s="661">
        <f>SUM(J251:J256)</f>
        <v>0</v>
      </c>
      <c r="K257" s="340" t="s">
        <v>567</v>
      </c>
    </row>
    <row r="258" spans="1:11" x14ac:dyDescent="0.2">
      <c r="A258" s="458"/>
      <c r="B258" s="345"/>
      <c r="C258" s="1479"/>
      <c r="D258" s="58"/>
      <c r="E258" s="1479"/>
      <c r="F258" s="241"/>
      <c r="G258" s="1479"/>
      <c r="H258" s="241"/>
      <c r="I258" s="1479"/>
      <c r="J258" s="1480"/>
      <c r="K258" s="340"/>
    </row>
    <row r="259" spans="1:11" ht="14" x14ac:dyDescent="0.2">
      <c r="A259" s="458"/>
      <c r="B259" s="467" t="s">
        <v>7350</v>
      </c>
      <c r="C259" s="467"/>
      <c r="D259" s="517"/>
      <c r="E259" s="467"/>
      <c r="F259" s="542"/>
      <c r="G259" s="467"/>
      <c r="H259" s="467"/>
      <c r="I259" s="467"/>
      <c r="J259" s="575"/>
      <c r="K259" s="467"/>
    </row>
    <row r="260" spans="1:11" x14ac:dyDescent="0.2">
      <c r="A260" s="458"/>
      <c r="B260" s="1770" t="s">
        <v>213</v>
      </c>
      <c r="C260" s="1216" t="s">
        <v>7042</v>
      </c>
      <c r="D260" s="627" t="s">
        <v>211</v>
      </c>
      <c r="E260" s="343"/>
      <c r="F260" s="655" t="s">
        <v>137</v>
      </c>
      <c r="G260" s="343"/>
      <c r="H260" s="653" t="s">
        <v>210</v>
      </c>
      <c r="I260" s="343"/>
      <c r="J260" s="656" t="s">
        <v>89</v>
      </c>
      <c r="K260" s="340"/>
    </row>
    <row r="261" spans="1:11" ht="13.5" thickBot="1" x14ac:dyDescent="0.25">
      <c r="A261" s="458"/>
      <c r="B261" s="1771"/>
      <c r="C261" s="342" t="s">
        <v>153</v>
      </c>
      <c r="D261" s="592"/>
      <c r="E261" s="482"/>
      <c r="F261" s="548"/>
      <c r="G261" s="482"/>
      <c r="H261" s="482" t="s">
        <v>209</v>
      </c>
      <c r="I261" s="482"/>
      <c r="J261" s="582" t="s">
        <v>136</v>
      </c>
      <c r="K261" s="340"/>
    </row>
    <row r="262" spans="1:11" ht="13.5" thickTop="1" x14ac:dyDescent="0.2">
      <c r="A262" s="458"/>
      <c r="B262" s="648" t="s">
        <v>208</v>
      </c>
      <c r="C262" s="657"/>
      <c r="D262" s="45"/>
      <c r="E262" s="1198" t="s">
        <v>117</v>
      </c>
      <c r="F262" s="597">
        <v>0.7</v>
      </c>
      <c r="G262" s="353" t="s">
        <v>117</v>
      </c>
      <c r="H262" s="662">
        <f>●下水道費附表○!G7</f>
        <v>0</v>
      </c>
      <c r="I262" s="353" t="s">
        <v>119</v>
      </c>
      <c r="J262" s="612">
        <f t="shared" ref="J262:J267" si="19">ROUND(ROUND(D262*F262,)*H262,)</f>
        <v>0</v>
      </c>
      <c r="K262" s="340"/>
    </row>
    <row r="263" spans="1:11" x14ac:dyDescent="0.2">
      <c r="A263" s="458"/>
      <c r="B263" s="1770" t="s">
        <v>207</v>
      </c>
      <c r="C263" s="657"/>
      <c r="D263" s="46"/>
      <c r="E263" s="1198" t="s">
        <v>117</v>
      </c>
      <c r="F263" s="597">
        <v>0.7</v>
      </c>
      <c r="G263" s="353" t="s">
        <v>117</v>
      </c>
      <c r="H263" s="662">
        <f>●下水道費附表○!G8</f>
        <v>0</v>
      </c>
      <c r="I263" s="353" t="s">
        <v>119</v>
      </c>
      <c r="J263" s="612">
        <f t="shared" si="19"/>
        <v>0</v>
      </c>
      <c r="K263" s="340"/>
    </row>
    <row r="264" spans="1:11" x14ac:dyDescent="0.2">
      <c r="A264" s="458"/>
      <c r="B264" s="1772"/>
      <c r="C264" s="657"/>
      <c r="D264" s="46"/>
      <c r="E264" s="1198" t="s">
        <v>117</v>
      </c>
      <c r="F264" s="597">
        <f>F263</f>
        <v>0.7</v>
      </c>
      <c r="G264" s="353" t="s">
        <v>117</v>
      </c>
      <c r="H264" s="662">
        <f>●下水道費附表○!G9</f>
        <v>0</v>
      </c>
      <c r="I264" s="353" t="s">
        <v>119</v>
      </c>
      <c r="J264" s="612">
        <f t="shared" si="19"/>
        <v>0</v>
      </c>
      <c r="K264" s="340"/>
    </row>
    <row r="265" spans="1:11" x14ac:dyDescent="0.2">
      <c r="A265" s="458"/>
      <c r="B265" s="1772"/>
      <c r="C265" s="657"/>
      <c r="D265" s="46"/>
      <c r="E265" s="1198" t="s">
        <v>117</v>
      </c>
      <c r="F265" s="597">
        <f>F264</f>
        <v>0.7</v>
      </c>
      <c r="G265" s="353" t="s">
        <v>117</v>
      </c>
      <c r="H265" s="662">
        <f>●下水道費附表○!G10</f>
        <v>0</v>
      </c>
      <c r="I265" s="353" t="s">
        <v>119</v>
      </c>
      <c r="J265" s="612">
        <f t="shared" si="19"/>
        <v>0</v>
      </c>
      <c r="K265" s="340"/>
    </row>
    <row r="266" spans="1:11" x14ac:dyDescent="0.2">
      <c r="A266" s="458"/>
      <c r="B266" s="1772"/>
      <c r="C266" s="657"/>
      <c r="D266" s="46"/>
      <c r="E266" s="1198" t="s">
        <v>117</v>
      </c>
      <c r="F266" s="597">
        <f>F265</f>
        <v>0.7</v>
      </c>
      <c r="G266" s="353" t="s">
        <v>117</v>
      </c>
      <c r="H266" s="662">
        <f>●下水道費附表○!G11</f>
        <v>0</v>
      </c>
      <c r="I266" s="353" t="s">
        <v>119</v>
      </c>
      <c r="J266" s="612">
        <f t="shared" si="19"/>
        <v>0</v>
      </c>
      <c r="K266" s="340"/>
    </row>
    <row r="267" spans="1:11" ht="13.5" thickBot="1" x14ac:dyDescent="0.25">
      <c r="A267" s="458"/>
      <c r="B267" s="1771"/>
      <c r="C267" s="657"/>
      <c r="D267" s="70"/>
      <c r="E267" s="1198" t="s">
        <v>117</v>
      </c>
      <c r="F267" s="597">
        <f>F266</f>
        <v>0.7</v>
      </c>
      <c r="G267" s="353" t="s">
        <v>117</v>
      </c>
      <c r="H267" s="662">
        <f>●下水道費附表○!G12</f>
        <v>0</v>
      </c>
      <c r="I267" s="353" t="s">
        <v>119</v>
      </c>
      <c r="J267" s="612">
        <f t="shared" si="19"/>
        <v>0</v>
      </c>
      <c r="K267" s="340"/>
    </row>
    <row r="268" spans="1:11" ht="14" thickTop="1" thickBot="1" x14ac:dyDescent="0.25">
      <c r="A268" s="458"/>
      <c r="B268" s="1731" t="s">
        <v>146</v>
      </c>
      <c r="C268" s="1732"/>
      <c r="D268" s="234"/>
      <c r="E268" s="658"/>
      <c r="F268" s="652"/>
      <c r="G268" s="658"/>
      <c r="H268" s="235"/>
      <c r="I268" s="658"/>
      <c r="J268" s="661">
        <f>SUM(J262:J267)</f>
        <v>0</v>
      </c>
      <c r="K268" s="340" t="s">
        <v>566</v>
      </c>
    </row>
    <row r="269" spans="1:11" x14ac:dyDescent="0.2">
      <c r="A269" s="458"/>
      <c r="B269" s="458"/>
      <c r="C269" s="458"/>
      <c r="D269" s="458"/>
      <c r="E269" s="458"/>
      <c r="F269" s="458"/>
      <c r="G269" s="458"/>
      <c r="H269" s="1683" t="s">
        <v>6661</v>
      </c>
      <c r="I269" s="1684"/>
      <c r="J269" s="583"/>
      <c r="K269" s="458"/>
    </row>
    <row r="270" spans="1:11" ht="13.5" thickBot="1" x14ac:dyDescent="0.25">
      <c r="A270" s="458"/>
      <c r="B270" s="458"/>
      <c r="C270" s="458"/>
      <c r="D270" s="458"/>
      <c r="E270" s="458"/>
      <c r="F270" s="458"/>
      <c r="G270" s="458"/>
      <c r="H270" s="1727" t="s">
        <v>118</v>
      </c>
      <c r="I270" s="1728"/>
      <c r="J270" s="618">
        <f>J92+J103+J114+J125+J136+J147+J158+J169+J180+J191+J202+J235+J213+J224+J246+J257+J268</f>
        <v>0</v>
      </c>
      <c r="K270" s="458" t="s">
        <v>969</v>
      </c>
    </row>
    <row r="271" spans="1:11" x14ac:dyDescent="0.2">
      <c r="A271" s="458"/>
      <c r="B271" s="458"/>
      <c r="C271" s="458"/>
      <c r="D271" s="458"/>
      <c r="E271" s="458"/>
      <c r="F271" s="458"/>
      <c r="G271" s="458"/>
      <c r="H271" s="458"/>
      <c r="I271" s="458"/>
      <c r="J271" s="458"/>
      <c r="K271" s="458"/>
    </row>
    <row r="272" spans="1:11" x14ac:dyDescent="0.2">
      <c r="A272" s="458"/>
      <c r="B272" s="458"/>
      <c r="C272" s="458"/>
      <c r="D272" s="458"/>
      <c r="E272" s="458"/>
      <c r="F272" s="458"/>
      <c r="G272" s="458"/>
      <c r="H272" s="458"/>
      <c r="I272" s="458"/>
      <c r="J272" s="458"/>
      <c r="K272" s="458"/>
    </row>
    <row r="273" spans="1:14" ht="14" x14ac:dyDescent="0.2">
      <c r="A273" s="468">
        <v>14</v>
      </c>
      <c r="B273" s="467" t="s">
        <v>986</v>
      </c>
      <c r="C273" s="467"/>
      <c r="D273" s="458"/>
      <c r="E273" s="458"/>
      <c r="F273" s="458"/>
      <c r="G273" s="458"/>
      <c r="H273" s="458"/>
      <c r="I273" s="458"/>
      <c r="J273" s="458"/>
      <c r="K273" s="458"/>
    </row>
    <row r="274" spans="1:14" ht="13.5" thickBot="1" x14ac:dyDescent="0.25">
      <c r="A274" s="458"/>
      <c r="B274" s="340" t="s">
        <v>987</v>
      </c>
      <c r="C274" s="458"/>
      <c r="D274" s="458"/>
      <c r="E274" s="458"/>
      <c r="F274" s="458"/>
      <c r="G274" s="458"/>
      <c r="H274" s="458"/>
      <c r="I274" s="458"/>
      <c r="J274" s="458"/>
      <c r="K274" s="458"/>
    </row>
    <row r="275" spans="1:14" ht="14" thickTop="1" thickBot="1" x14ac:dyDescent="0.25">
      <c r="A275" s="458"/>
      <c r="B275" s="340"/>
      <c r="C275" s="458"/>
      <c r="D275" s="458"/>
      <c r="E275" s="458"/>
      <c r="F275" s="458"/>
      <c r="G275" s="458"/>
      <c r="H275" s="1778" t="s">
        <v>118</v>
      </c>
      <c r="I275" s="1779"/>
      <c r="J275" s="660"/>
      <c r="K275" s="458" t="s">
        <v>6501</v>
      </c>
    </row>
    <row r="276" spans="1:14" x14ac:dyDescent="0.2">
      <c r="A276" s="458"/>
      <c r="B276" s="458"/>
      <c r="C276" s="458"/>
      <c r="D276" s="458"/>
      <c r="E276" s="458"/>
      <c r="F276" s="458"/>
      <c r="G276" s="458"/>
      <c r="H276" s="458"/>
      <c r="I276" s="458"/>
      <c r="J276" s="458"/>
      <c r="K276" s="458"/>
    </row>
    <row r="277" spans="1:14" s="106" customFormat="1" ht="18.75" customHeight="1" x14ac:dyDescent="0.2">
      <c r="A277" s="468">
        <v>15</v>
      </c>
      <c r="B277" s="458" t="s">
        <v>7379</v>
      </c>
      <c r="C277" s="467"/>
      <c r="D277" s="467"/>
      <c r="E277" s="467"/>
      <c r="F277" s="517"/>
      <c r="G277" s="467"/>
      <c r="H277" s="467"/>
      <c r="I277" s="467"/>
      <c r="J277" s="517"/>
      <c r="K277" s="467"/>
      <c r="L277" s="467"/>
      <c r="M277" s="467"/>
      <c r="N277" s="56"/>
    </row>
    <row r="278" spans="1:14" s="106" customFormat="1" ht="18.75" customHeight="1" x14ac:dyDescent="0.2">
      <c r="A278" s="470"/>
      <c r="B278" s="1780" t="s">
        <v>163</v>
      </c>
      <c r="C278" s="1781"/>
      <c r="D278" s="1780" t="s">
        <v>139</v>
      </c>
      <c r="E278" s="1781"/>
      <c r="F278" s="627" t="s">
        <v>178</v>
      </c>
      <c r="G278" s="1538"/>
      <c r="H278" s="1538" t="s">
        <v>137</v>
      </c>
      <c r="I278" s="1538"/>
      <c r="J278" s="627" t="s">
        <v>89</v>
      </c>
      <c r="K278" s="340"/>
      <c r="L278" s="467"/>
      <c r="M278" s="467"/>
      <c r="N278" s="56"/>
    </row>
    <row r="279" spans="1:14" s="106" customFormat="1" ht="15" customHeight="1" x14ac:dyDescent="0.2">
      <c r="A279" s="470"/>
      <c r="B279" s="1544"/>
      <c r="C279" s="1539"/>
      <c r="D279" s="1534"/>
      <c r="E279" s="1535"/>
      <c r="F279" s="1545"/>
      <c r="G279" s="1536"/>
      <c r="H279" s="1536"/>
      <c r="I279" s="1536"/>
      <c r="J279" s="525" t="s">
        <v>136</v>
      </c>
      <c r="K279" s="340"/>
      <c r="L279" s="467"/>
      <c r="M279" s="467"/>
      <c r="N279" s="56"/>
    </row>
    <row r="280" spans="1:14" s="199" customFormat="1" ht="15" customHeight="1" x14ac:dyDescent="0.2">
      <c r="A280" s="470"/>
      <c r="B280" s="1542">
        <v>1</v>
      </c>
      <c r="C280" s="336" t="s">
        <v>6655</v>
      </c>
      <c r="D280" s="337" t="s">
        <v>7380</v>
      </c>
      <c r="E280" s="338"/>
      <c r="F280" s="535" t="b">
        <f>IF(総括表!$B$4=総括表!$Q$4,基礎データ貼付用シート!E792)</f>
        <v>0</v>
      </c>
      <c r="G280" s="353" t="s">
        <v>117</v>
      </c>
      <c r="H280" s="513">
        <v>0.3</v>
      </c>
      <c r="I280" s="353" t="s">
        <v>119</v>
      </c>
      <c r="J280" s="354">
        <f>ROUND(F280*H280,0)</f>
        <v>0</v>
      </c>
      <c r="K280" s="340" t="s">
        <v>134</v>
      </c>
      <c r="L280" s="467"/>
      <c r="M280" s="806"/>
      <c r="N280" s="47"/>
    </row>
    <row r="281" spans="1:14" s="199" customFormat="1" ht="15" customHeight="1" x14ac:dyDescent="0.2">
      <c r="A281" s="470"/>
      <c r="B281" s="341"/>
      <c r="C281" s="1535"/>
      <c r="D281" s="337" t="s">
        <v>7381</v>
      </c>
      <c r="E281" s="338"/>
      <c r="F281" s="535" t="b">
        <f>IF(総括表!$B$4=総括表!$Q$5,基礎データ貼付用シート!E792)</f>
        <v>0</v>
      </c>
      <c r="G281" s="353" t="s">
        <v>117</v>
      </c>
      <c r="H281" s="513">
        <v>0.3</v>
      </c>
      <c r="I281" s="685" t="s">
        <v>119</v>
      </c>
      <c r="J281" s="686">
        <f>ROUND(F281*H281,0)</f>
        <v>0</v>
      </c>
      <c r="K281" s="340" t="s">
        <v>132</v>
      </c>
      <c r="L281" s="467"/>
      <c r="M281" s="806"/>
      <c r="N281" s="47"/>
    </row>
    <row r="282" spans="1:14" s="106" customFormat="1" ht="15" customHeight="1" thickBot="1" x14ac:dyDescent="0.25">
      <c r="A282" s="470"/>
      <c r="B282" s="1731" t="s">
        <v>146</v>
      </c>
      <c r="C282" s="1732"/>
      <c r="D282" s="1725"/>
      <c r="E282" s="1726"/>
      <c r="F282" s="935"/>
      <c r="G282" s="959"/>
      <c r="H282" s="960"/>
      <c r="I282" s="959"/>
      <c r="J282" s="683">
        <f>SUM(J280:J281)</f>
        <v>0</v>
      </c>
      <c r="K282" s="340" t="s">
        <v>5031</v>
      </c>
      <c r="L282" s="467"/>
      <c r="M282" s="806"/>
      <c r="N282" s="47"/>
    </row>
    <row r="283" spans="1:14" x14ac:dyDescent="0.2">
      <c r="A283" s="458"/>
      <c r="B283" s="1752"/>
      <c r="C283" s="1754"/>
      <c r="D283" s="1752"/>
      <c r="E283" s="1754"/>
      <c r="F283" s="986" t="s">
        <v>5874</v>
      </c>
      <c r="G283" s="1538"/>
      <c r="H283" s="987" t="s">
        <v>6645</v>
      </c>
      <c r="I283" s="1537"/>
      <c r="J283" s="346"/>
      <c r="K283" s="340"/>
      <c r="L283" s="458"/>
      <c r="M283" s="458"/>
      <c r="N283" s="48"/>
    </row>
    <row r="284" spans="1:14" ht="15" customHeight="1" x14ac:dyDescent="0.2">
      <c r="A284" s="458"/>
      <c r="B284" s="1776"/>
      <c r="C284" s="1777"/>
      <c r="D284" s="1776"/>
      <c r="E284" s="1777"/>
      <c r="F284" s="869">
        <f>SUM(J282)</f>
        <v>0</v>
      </c>
      <c r="G284" s="868" t="s">
        <v>117</v>
      </c>
      <c r="H284" s="1022" t="e">
        <f>'●附表３（財政力指数）○'!S28</f>
        <v>#DIV/0!</v>
      </c>
      <c r="I284" s="1209" t="s">
        <v>119</v>
      </c>
      <c r="J284" s="963">
        <f>IFERROR(ROUND(F284*H284,0),0)</f>
        <v>0</v>
      </c>
      <c r="K284" s="340" t="s">
        <v>1227</v>
      </c>
      <c r="L284" s="458"/>
      <c r="M284" s="1006" t="s">
        <v>117</v>
      </c>
      <c r="N284" s="48"/>
    </row>
    <row r="285" spans="1:14" ht="13.5" thickBot="1" x14ac:dyDescent="0.25">
      <c r="A285" s="458"/>
      <c r="B285" s="1755"/>
      <c r="C285" s="1757"/>
      <c r="D285" s="1755"/>
      <c r="E285" s="1757"/>
      <c r="F285" s="952"/>
      <c r="G285" s="676"/>
      <c r="H285" s="953" t="s">
        <v>4952</v>
      </c>
      <c r="I285" s="954"/>
      <c r="J285" s="955"/>
      <c r="K285" s="340"/>
      <c r="L285" s="458"/>
      <c r="M285" s="458"/>
      <c r="N285" s="49"/>
    </row>
    <row r="286" spans="1:14" ht="13.5" thickBot="1" x14ac:dyDescent="0.25">
      <c r="A286" s="458"/>
      <c r="B286" s="458"/>
      <c r="C286" s="458"/>
      <c r="D286" s="458"/>
      <c r="E286" s="458"/>
      <c r="F286" s="458"/>
      <c r="G286" s="458"/>
      <c r="H286" s="458"/>
      <c r="I286" s="458"/>
      <c r="J286" s="458"/>
      <c r="K286" s="458"/>
    </row>
    <row r="287" spans="1:14" x14ac:dyDescent="0.2">
      <c r="A287" s="458"/>
      <c r="B287" s="458"/>
      <c r="C287" s="458"/>
      <c r="D287" s="458"/>
      <c r="E287" s="458"/>
      <c r="F287" s="458"/>
      <c r="G287" s="458"/>
      <c r="H287" s="1683" t="s">
        <v>7378</v>
      </c>
      <c r="I287" s="1684"/>
      <c r="J287" s="583"/>
      <c r="K287" s="458"/>
    </row>
    <row r="288" spans="1:14" ht="13.5" thickBot="1" x14ac:dyDescent="0.25">
      <c r="A288" s="458"/>
      <c r="B288" s="458"/>
      <c r="C288" s="458"/>
      <c r="D288" s="458"/>
      <c r="E288" s="458"/>
      <c r="F288" s="458"/>
      <c r="G288" s="458"/>
      <c r="H288" s="1727" t="s">
        <v>206</v>
      </c>
      <c r="I288" s="1728"/>
      <c r="J288" s="618">
        <f>●下水道費○!J8+●下水道費○!J24+●下水道費○!J94+●下水道費○!J96+●下水道費○!J103+●下水道費○!J109+●下水道費○!J116+●下水道費○!J123+●下水道費○!J196+●下水道費○!J205+●下水道費○!J254+●下水道費○!J329+●下水道費○!J339+●下水道費○!J350+●下水道費２○!J80+●下水道費２○!J270+●下水道費２○!J275+●下水道費２○!J284</f>
        <v>0</v>
      </c>
      <c r="K288" s="458" t="s">
        <v>5427</v>
      </c>
    </row>
    <row r="289" spans="1:11" x14ac:dyDescent="0.2">
      <c r="A289" s="319"/>
      <c r="B289" s="319"/>
      <c r="C289" s="319"/>
      <c r="D289" s="319"/>
      <c r="E289" s="319"/>
      <c r="F289" s="319"/>
      <c r="G289" s="319"/>
      <c r="H289" s="319"/>
      <c r="I289" s="319"/>
      <c r="J289" s="319"/>
      <c r="K289" s="319"/>
    </row>
    <row r="290" spans="1:11" x14ac:dyDescent="0.2">
      <c r="A290" s="319"/>
      <c r="B290" s="319"/>
      <c r="C290" s="319"/>
      <c r="D290" s="319"/>
      <c r="E290" s="319"/>
      <c r="F290" s="319"/>
      <c r="G290" s="319"/>
      <c r="H290" s="319"/>
      <c r="I290" s="319"/>
      <c r="J290" s="319"/>
      <c r="K290" s="319"/>
    </row>
    <row r="291" spans="1:11" x14ac:dyDescent="0.2">
      <c r="A291" s="319"/>
      <c r="B291" s="319"/>
      <c r="C291" s="319"/>
      <c r="D291" s="319"/>
      <c r="E291" s="319"/>
      <c r="F291" s="319"/>
      <c r="G291" s="319"/>
      <c r="H291" s="319"/>
      <c r="I291" s="319"/>
      <c r="J291" s="319"/>
      <c r="K291" s="319"/>
    </row>
  </sheetData>
  <sheetProtection autoFilter="0"/>
  <customSheetViews>
    <customSheetView guid="{A0BA9017-E5F3-4B91-9F5C-F0F36F625BC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
    </customSheetView>
    <customSheetView guid="{C8B40DBF-EDE0-406A-8960-74B2A681CE9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3"/>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4"/>
    </customSheetView>
    <customSheetView guid="{44914D11-FA26-4FFB-9D64-353FA38F5634}"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5"/>
    </customSheetView>
    <customSheetView guid="{3DDC5261-2F80-4A3C-AB53-F803DE8B7615}"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6"/>
    </customSheetView>
    <customSheetView guid="{3B4A68D1-1B68-46E4-B8BF-4F65CEA2EB4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7"/>
    </customSheetView>
    <customSheetView guid="{87FB8462-6403-4F20-8080-1AF11B55B90C}" showPageBreaks="1" printArea="1" view="pageBreakPreview" topLeftCell="A181">
      <selection activeCell="E243" sqref="E243"/>
      <rowBreaks count="1" manualBreakCount="1">
        <brk id="188" max="10" man="1"/>
      </rowBreaks>
      <pageMargins left="0.70866141732283472" right="0.70866141732283472" top="0.74803149606299213" bottom="0.74803149606299213" header="0.31496062992125984" footer="0.31496062992125984"/>
      <pageSetup paperSize="9" scale="91" fitToHeight="3" orientation="portrait" r:id="rId18"/>
    </customSheetView>
    <customSheetView guid="{1F81339A-CB4E-4CB3-ABCA-C25ADEC8B9AC}"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9"/>
    </customSheetView>
    <customSheetView guid="{0FF53720-42B0-4B1A-A491-0089CDA29CC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0"/>
    </customSheetView>
  </customSheetViews>
  <mergeCells count="140">
    <mergeCell ref="D283:E285"/>
    <mergeCell ref="H269:I269"/>
    <mergeCell ref="H270:I270"/>
    <mergeCell ref="H275:I275"/>
    <mergeCell ref="H287:I287"/>
    <mergeCell ref="H288:I288"/>
    <mergeCell ref="B208:B212"/>
    <mergeCell ref="B213:C213"/>
    <mergeCell ref="B216:B217"/>
    <mergeCell ref="B219:B223"/>
    <mergeCell ref="B224:C224"/>
    <mergeCell ref="B227:B228"/>
    <mergeCell ref="B230:B234"/>
    <mergeCell ref="B235:C235"/>
    <mergeCell ref="B238:B239"/>
    <mergeCell ref="B241:B245"/>
    <mergeCell ref="B246:C246"/>
    <mergeCell ref="B249:B250"/>
    <mergeCell ref="B252:B256"/>
    <mergeCell ref="B257:C257"/>
    <mergeCell ref="B278:C278"/>
    <mergeCell ref="D278:E278"/>
    <mergeCell ref="B282:C282"/>
    <mergeCell ref="D282:E282"/>
    <mergeCell ref="B283:C285"/>
    <mergeCell ref="B191:C191"/>
    <mergeCell ref="B194:B195"/>
    <mergeCell ref="B197:B201"/>
    <mergeCell ref="B202:C202"/>
    <mergeCell ref="B205:B206"/>
    <mergeCell ref="B172:B173"/>
    <mergeCell ref="B175:B179"/>
    <mergeCell ref="B180:C180"/>
    <mergeCell ref="B183:B184"/>
    <mergeCell ref="B186:B190"/>
    <mergeCell ref="B114:C114"/>
    <mergeCell ref="B117:B118"/>
    <mergeCell ref="B120:B124"/>
    <mergeCell ref="B125:C125"/>
    <mergeCell ref="B128:B129"/>
    <mergeCell ref="H79:I79"/>
    <mergeCell ref="H80:I80"/>
    <mergeCell ref="B84:B85"/>
    <mergeCell ref="B87:B91"/>
    <mergeCell ref="B92:C92"/>
    <mergeCell ref="B131:B135"/>
    <mergeCell ref="B136:C136"/>
    <mergeCell ref="B139:B140"/>
    <mergeCell ref="B142:B146"/>
    <mergeCell ref="B147:C147"/>
    <mergeCell ref="B150:B151"/>
    <mergeCell ref="B153:B157"/>
    <mergeCell ref="B158:C158"/>
    <mergeCell ref="B161:B162"/>
    <mergeCell ref="B164:B168"/>
    <mergeCell ref="B169:C169"/>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D11:E11"/>
    <mergeCell ref="D12:E12"/>
    <mergeCell ref="B3:C3"/>
    <mergeCell ref="D3:E3"/>
    <mergeCell ref="D5:E5"/>
    <mergeCell ref="D6:E6"/>
    <mergeCell ref="D9:E9"/>
    <mergeCell ref="D10:E10"/>
    <mergeCell ref="D7:E7"/>
    <mergeCell ref="D8:E8"/>
    <mergeCell ref="D40:E40"/>
    <mergeCell ref="D35:E35"/>
    <mergeCell ref="D36:E36"/>
    <mergeCell ref="D37:E37"/>
    <mergeCell ref="D66:E66"/>
    <mergeCell ref="D31:E31"/>
    <mergeCell ref="D32:E32"/>
    <mergeCell ref="D33:E33"/>
    <mergeCell ref="D42:E42"/>
    <mergeCell ref="D45:E45"/>
    <mergeCell ref="D43:E43"/>
    <mergeCell ref="D44:E44"/>
    <mergeCell ref="D68:E68"/>
    <mergeCell ref="D69:E69"/>
    <mergeCell ref="D70:E70"/>
    <mergeCell ref="D75:E75"/>
    <mergeCell ref="D46:E46"/>
    <mergeCell ref="D49:E49"/>
    <mergeCell ref="D50:E50"/>
    <mergeCell ref="D76:E76"/>
    <mergeCell ref="D47:E47"/>
    <mergeCell ref="D48:E48"/>
    <mergeCell ref="D51:E51"/>
    <mergeCell ref="D52:E52"/>
    <mergeCell ref="D71:E71"/>
    <mergeCell ref="D72:E72"/>
    <mergeCell ref="D73:E73"/>
    <mergeCell ref="D74:E74"/>
    <mergeCell ref="D77:E77"/>
    <mergeCell ref="D78:E78"/>
    <mergeCell ref="B260:B261"/>
    <mergeCell ref="B263:B267"/>
    <mergeCell ref="B268:C268"/>
    <mergeCell ref="D53:E53"/>
    <mergeCell ref="D54:E54"/>
    <mergeCell ref="D55:E55"/>
    <mergeCell ref="B103:C103"/>
    <mergeCell ref="B106:B107"/>
    <mergeCell ref="B109:B113"/>
    <mergeCell ref="D56:E56"/>
    <mergeCell ref="D57:E57"/>
    <mergeCell ref="D58:E58"/>
    <mergeCell ref="B95:B96"/>
    <mergeCell ref="B98:B102"/>
    <mergeCell ref="D59:E59"/>
    <mergeCell ref="D60:E60"/>
    <mergeCell ref="D61:E61"/>
    <mergeCell ref="D62:E62"/>
    <mergeCell ref="D63:E63"/>
    <mergeCell ref="D64:E64"/>
    <mergeCell ref="D65:E65"/>
    <mergeCell ref="D67:E67"/>
  </mergeCells>
  <phoneticPr fontId="3"/>
  <pageMargins left="0.70866141732283472" right="0.70866141732283472" top="0.74803149606299213" bottom="0.74803149606299213" header="0.31496062992125984" footer="0.31496062992125984"/>
  <pageSetup paperSize="9" scale="91" fitToHeight="3" orientation="portrait" r:id="rId21"/>
  <rowBreaks count="1" manualBreakCount="1">
    <brk id="188"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2"/>
  <sheetViews>
    <sheetView view="pageBreakPreview" zoomScaleNormal="100" zoomScaleSheetLayoutView="100" workbookViewId="0">
      <selection activeCell="L526" sqref="L526"/>
    </sheetView>
  </sheetViews>
  <sheetFormatPr defaultColWidth="9" defaultRowHeight="18.75" customHeight="1" x14ac:dyDescent="0.2"/>
  <cols>
    <col min="1" max="1" width="3.90625" style="106" customWidth="1"/>
    <col min="2" max="2" width="4.363281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3.6328125" style="106" customWidth="1"/>
    <col min="12" max="12" width="69" style="106" customWidth="1"/>
    <col min="13" max="16384" width="9" style="106"/>
  </cols>
  <sheetData>
    <row r="1" spans="1:12" ht="18.75" customHeight="1" x14ac:dyDescent="0.2">
      <c r="A1" s="1782" t="s">
        <v>154</v>
      </c>
      <c r="B1" s="1783"/>
      <c r="C1" s="1782" t="s">
        <v>11</v>
      </c>
      <c r="D1" s="1784"/>
      <c r="E1" s="1783"/>
      <c r="F1" s="517"/>
      <c r="G1" s="467"/>
      <c r="H1" s="663" t="s">
        <v>153</v>
      </c>
      <c r="I1" s="1785">
        <f>総括表!H4</f>
        <v>0</v>
      </c>
      <c r="J1" s="1785"/>
      <c r="K1" s="1785"/>
    </row>
    <row r="2" spans="1:12" ht="18.75" customHeight="1" x14ac:dyDescent="0.2">
      <c r="A2" s="467"/>
      <c r="B2" s="467"/>
      <c r="C2" s="467"/>
      <c r="D2" s="467"/>
      <c r="E2" s="467"/>
      <c r="F2" s="517"/>
      <c r="G2" s="467"/>
      <c r="H2" s="467"/>
      <c r="I2" s="467"/>
      <c r="J2" s="664"/>
      <c r="K2" s="467"/>
    </row>
    <row r="3" spans="1:12" ht="18.75" customHeight="1" x14ac:dyDescent="0.2">
      <c r="A3" s="467"/>
      <c r="B3" s="467"/>
      <c r="C3" s="467"/>
      <c r="D3" s="467"/>
      <c r="E3" s="467"/>
      <c r="F3" s="517"/>
      <c r="G3" s="467"/>
      <c r="H3" s="467"/>
      <c r="I3" s="467"/>
      <c r="J3" s="664"/>
      <c r="K3" s="467"/>
    </row>
    <row r="4" spans="1:12" ht="18.75" customHeight="1" x14ac:dyDescent="0.2">
      <c r="A4" s="468" t="s">
        <v>51</v>
      </c>
      <c r="B4" s="458" t="s">
        <v>275</v>
      </c>
      <c r="C4" s="467"/>
      <c r="D4" s="467"/>
      <c r="E4" s="467"/>
      <c r="F4" s="517"/>
      <c r="G4" s="467"/>
      <c r="H4" s="467"/>
      <c r="I4" s="467"/>
      <c r="J4" s="517"/>
      <c r="K4" s="467"/>
      <c r="L4" s="199"/>
    </row>
    <row r="5" spans="1:12" ht="11.25" customHeight="1" x14ac:dyDescent="0.2">
      <c r="A5" s="470"/>
      <c r="B5" s="467"/>
      <c r="C5" s="467"/>
      <c r="D5" s="467"/>
      <c r="E5" s="467"/>
      <c r="F5" s="517"/>
      <c r="G5" s="467"/>
      <c r="H5" s="467"/>
      <c r="I5" s="467"/>
      <c r="J5" s="517"/>
      <c r="K5" s="467"/>
    </row>
    <row r="6" spans="1:12" ht="15" customHeight="1" x14ac:dyDescent="0.2">
      <c r="A6" s="470"/>
      <c r="B6" s="1705" t="s">
        <v>6623</v>
      </c>
      <c r="C6" s="1705"/>
      <c r="D6" s="1705"/>
      <c r="E6" s="1705"/>
      <c r="F6" s="517"/>
      <c r="G6" s="467"/>
      <c r="H6" s="467"/>
      <c r="I6" s="467"/>
      <c r="J6" s="517"/>
      <c r="K6" s="467"/>
    </row>
    <row r="7" spans="1:12" s="112" customFormat="1" ht="15" customHeight="1" thickBot="1" x14ac:dyDescent="0.25">
      <c r="A7" s="468"/>
      <c r="B7" s="1705"/>
      <c r="C7" s="1705"/>
      <c r="D7" s="1705"/>
      <c r="E7" s="1705"/>
      <c r="F7" s="518"/>
      <c r="G7" s="458"/>
      <c r="H7" s="458" t="s">
        <v>159</v>
      </c>
      <c r="I7" s="458"/>
      <c r="J7" s="518"/>
      <c r="K7" s="458"/>
    </row>
    <row r="8" spans="1:12" s="112" customFormat="1" ht="18.75" customHeight="1" thickTop="1" thickBot="1" x14ac:dyDescent="0.25">
      <c r="A8" s="468"/>
      <c r="B8" s="1705"/>
      <c r="C8" s="1705"/>
      <c r="D8" s="1705"/>
      <c r="E8" s="1705"/>
      <c r="F8" s="223"/>
      <c r="G8" s="1197" t="s">
        <v>117</v>
      </c>
      <c r="H8" s="1233">
        <v>0.3</v>
      </c>
      <c r="I8" s="1197" t="s">
        <v>119</v>
      </c>
      <c r="J8" s="534">
        <f>ROUND(F8*H8,0)</f>
        <v>0</v>
      </c>
      <c r="K8" s="340" t="s">
        <v>527</v>
      </c>
      <c r="L8" s="376" t="s">
        <v>117</v>
      </c>
    </row>
    <row r="9" spans="1:12" ht="15" customHeight="1" thickTop="1" x14ac:dyDescent="0.2">
      <c r="A9" s="470"/>
      <c r="B9" s="467"/>
      <c r="C9" s="467"/>
      <c r="D9" s="467"/>
      <c r="E9" s="467"/>
      <c r="F9" s="517"/>
      <c r="G9" s="467"/>
      <c r="H9" s="467"/>
      <c r="I9" s="467"/>
      <c r="J9" s="519" t="s">
        <v>177</v>
      </c>
      <c r="K9" s="467"/>
    </row>
    <row r="10" spans="1:12" ht="15" customHeight="1" x14ac:dyDescent="0.2">
      <c r="A10" s="470"/>
      <c r="B10" s="467"/>
      <c r="C10" s="467"/>
      <c r="D10" s="467"/>
      <c r="E10" s="467"/>
      <c r="F10" s="517"/>
      <c r="G10" s="467"/>
      <c r="H10" s="467"/>
      <c r="I10" s="467"/>
      <c r="J10" s="519"/>
      <c r="K10" s="467"/>
    </row>
    <row r="11" spans="1:12" ht="18.75" customHeight="1" x14ac:dyDescent="0.2">
      <c r="A11" s="468" t="s">
        <v>54</v>
      </c>
      <c r="B11" s="458" t="s">
        <v>275</v>
      </c>
      <c r="C11" s="467"/>
      <c r="D11" s="467"/>
      <c r="E11" s="467"/>
      <c r="F11" s="517"/>
      <c r="G11" s="467"/>
      <c r="H11" s="467"/>
      <c r="I11" s="467"/>
      <c r="J11" s="517"/>
      <c r="K11" s="467"/>
    </row>
    <row r="12" spans="1:12" ht="11.25" customHeight="1" x14ac:dyDescent="0.2">
      <c r="A12" s="470"/>
      <c r="B12" s="467"/>
      <c r="C12" s="467"/>
      <c r="D12" s="467"/>
      <c r="E12" s="467"/>
      <c r="F12" s="517"/>
      <c r="G12" s="467"/>
      <c r="H12" s="467"/>
      <c r="I12" s="467"/>
      <c r="J12" s="517"/>
      <c r="K12" s="467"/>
    </row>
    <row r="13" spans="1:12" ht="18.75" customHeight="1" x14ac:dyDescent="0.2">
      <c r="A13" s="470"/>
      <c r="B13" s="1780" t="s">
        <v>140</v>
      </c>
      <c r="C13" s="1781"/>
      <c r="D13" s="1780" t="s">
        <v>139</v>
      </c>
      <c r="E13" s="1781"/>
      <c r="F13" s="627" t="s">
        <v>138</v>
      </c>
      <c r="G13" s="1226"/>
      <c r="H13" s="1226" t="s">
        <v>137</v>
      </c>
      <c r="I13" s="1226"/>
      <c r="J13" s="627" t="s">
        <v>89</v>
      </c>
      <c r="K13" s="340"/>
    </row>
    <row r="14" spans="1:12" ht="15" customHeight="1" thickBot="1" x14ac:dyDescent="0.25">
      <c r="A14" s="470"/>
      <c r="B14" s="1229"/>
      <c r="C14" s="1224"/>
      <c r="D14" s="1219"/>
      <c r="E14" s="1220"/>
      <c r="F14" s="665"/>
      <c r="G14" s="1221"/>
      <c r="H14" s="1221"/>
      <c r="I14" s="1221"/>
      <c r="J14" s="525" t="s">
        <v>136</v>
      </c>
      <c r="K14" s="340"/>
    </row>
    <row r="15" spans="1:12" s="112" customFormat="1" ht="15" customHeight="1" x14ac:dyDescent="0.2">
      <c r="A15" s="458"/>
      <c r="B15" s="1225">
        <v>1</v>
      </c>
      <c r="C15" s="336" t="s">
        <v>125</v>
      </c>
      <c r="D15" s="1725"/>
      <c r="E15" s="1758"/>
      <c r="F15" s="46"/>
      <c r="G15" s="1198" t="s">
        <v>117</v>
      </c>
      <c r="H15" s="684">
        <v>3.3000000000000002E-2</v>
      </c>
      <c r="I15" s="685" t="s">
        <v>119</v>
      </c>
      <c r="J15" s="686">
        <f t="shared" ref="J15:J46" si="0">ROUND(F15*H15,0)</f>
        <v>0</v>
      </c>
      <c r="K15" s="322" t="s">
        <v>273</v>
      </c>
    </row>
    <row r="16" spans="1:12" s="112" customFormat="1" ht="15" customHeight="1" x14ac:dyDescent="0.2">
      <c r="A16" s="458"/>
      <c r="B16" s="1225">
        <v>2</v>
      </c>
      <c r="C16" s="336" t="s">
        <v>124</v>
      </c>
      <c r="D16" s="1725"/>
      <c r="E16" s="1758"/>
      <c r="F16" s="46"/>
      <c r="G16" s="1198" t="s">
        <v>117</v>
      </c>
      <c r="H16" s="684">
        <v>6.4000000000000001E-2</v>
      </c>
      <c r="I16" s="685" t="s">
        <v>119</v>
      </c>
      <c r="J16" s="686">
        <f t="shared" si="0"/>
        <v>0</v>
      </c>
      <c r="K16" s="322" t="s">
        <v>272</v>
      </c>
    </row>
    <row r="17" spans="1:11" s="112" customFormat="1" ht="15" customHeight="1" x14ac:dyDescent="0.2">
      <c r="A17" s="458"/>
      <c r="B17" s="1225">
        <v>3</v>
      </c>
      <c r="C17" s="336" t="s">
        <v>123</v>
      </c>
      <c r="D17" s="337" t="s">
        <v>533</v>
      </c>
      <c r="E17" s="657" t="s">
        <v>143</v>
      </c>
      <c r="F17" s="46"/>
      <c r="G17" s="1198" t="s">
        <v>117</v>
      </c>
      <c r="H17" s="684">
        <v>0.158</v>
      </c>
      <c r="I17" s="685" t="s">
        <v>119</v>
      </c>
      <c r="J17" s="686">
        <f t="shared" si="0"/>
        <v>0</v>
      </c>
      <c r="K17" s="322" t="s">
        <v>271</v>
      </c>
    </row>
    <row r="18" spans="1:11" s="112" customFormat="1" ht="15" customHeight="1" x14ac:dyDescent="0.2">
      <c r="A18" s="458"/>
      <c r="B18" s="341"/>
      <c r="C18" s="1220"/>
      <c r="D18" s="337" t="s">
        <v>529</v>
      </c>
      <c r="E18" s="657" t="s">
        <v>142</v>
      </c>
      <c r="F18" s="46"/>
      <c r="G18" s="1198" t="s">
        <v>117</v>
      </c>
      <c r="H18" s="616">
        <v>0.06</v>
      </c>
      <c r="I18" s="355" t="s">
        <v>119</v>
      </c>
      <c r="J18" s="683">
        <f t="shared" si="0"/>
        <v>0</v>
      </c>
      <c r="K18" s="322" t="s">
        <v>270</v>
      </c>
    </row>
    <row r="19" spans="1:11" s="112" customFormat="1" ht="15" customHeight="1" x14ac:dyDescent="0.2">
      <c r="A19" s="458"/>
      <c r="B19" s="1225">
        <v>4</v>
      </c>
      <c r="C19" s="336" t="s">
        <v>122</v>
      </c>
      <c r="D19" s="337" t="s">
        <v>533</v>
      </c>
      <c r="E19" s="657" t="s">
        <v>143</v>
      </c>
      <c r="F19" s="46"/>
      <c r="G19" s="1198" t="s">
        <v>117</v>
      </c>
      <c r="H19" s="684">
        <v>0.20799999999999999</v>
      </c>
      <c r="I19" s="685" t="s">
        <v>119</v>
      </c>
      <c r="J19" s="686">
        <f t="shared" si="0"/>
        <v>0</v>
      </c>
      <c r="K19" s="322" t="s">
        <v>268</v>
      </c>
    </row>
    <row r="20" spans="1:11" s="112" customFormat="1" ht="15" customHeight="1" x14ac:dyDescent="0.2">
      <c r="A20" s="458"/>
      <c r="B20" s="341"/>
      <c r="C20" s="1220"/>
      <c r="D20" s="337" t="s">
        <v>529</v>
      </c>
      <c r="E20" s="657" t="s">
        <v>142</v>
      </c>
      <c r="F20" s="46"/>
      <c r="G20" s="1198" t="s">
        <v>117</v>
      </c>
      <c r="H20" s="616">
        <v>5.3999999999999999E-2</v>
      </c>
      <c r="I20" s="355" t="s">
        <v>119</v>
      </c>
      <c r="J20" s="683">
        <f t="shared" si="0"/>
        <v>0</v>
      </c>
      <c r="K20" s="322" t="s">
        <v>267</v>
      </c>
    </row>
    <row r="21" spans="1:11" s="112" customFormat="1" ht="15" customHeight="1" x14ac:dyDescent="0.2">
      <c r="A21" s="458"/>
      <c r="B21" s="1225">
        <v>5</v>
      </c>
      <c r="C21" s="336" t="s">
        <v>121</v>
      </c>
      <c r="D21" s="337" t="s">
        <v>533</v>
      </c>
      <c r="E21" s="657" t="s">
        <v>143</v>
      </c>
      <c r="F21" s="46"/>
      <c r="G21" s="1198" t="s">
        <v>117</v>
      </c>
      <c r="H21" s="684">
        <v>0.23100000000000001</v>
      </c>
      <c r="I21" s="685" t="s">
        <v>119</v>
      </c>
      <c r="J21" s="686">
        <f t="shared" si="0"/>
        <v>0</v>
      </c>
      <c r="K21" s="322" t="s">
        <v>269</v>
      </c>
    </row>
    <row r="22" spans="1:11" s="112" customFormat="1" ht="15" customHeight="1" x14ac:dyDescent="0.2">
      <c r="A22" s="458"/>
      <c r="B22" s="341"/>
      <c r="C22" s="1220"/>
      <c r="D22" s="337" t="s">
        <v>529</v>
      </c>
      <c r="E22" s="657" t="s">
        <v>142</v>
      </c>
      <c r="F22" s="46"/>
      <c r="G22" s="1198" t="s">
        <v>117</v>
      </c>
      <c r="H22" s="616">
        <v>6.8000000000000005E-2</v>
      </c>
      <c r="I22" s="355" t="s">
        <v>119</v>
      </c>
      <c r="J22" s="683">
        <f t="shared" si="0"/>
        <v>0</v>
      </c>
      <c r="K22" s="322" t="s">
        <v>266</v>
      </c>
    </row>
    <row r="23" spans="1:11" s="112" customFormat="1" ht="15" customHeight="1" x14ac:dyDescent="0.2">
      <c r="A23" s="458"/>
      <c r="B23" s="1225">
        <v>6</v>
      </c>
      <c r="C23" s="336" t="s">
        <v>120</v>
      </c>
      <c r="D23" s="337" t="s">
        <v>533</v>
      </c>
      <c r="E23" s="657" t="s">
        <v>143</v>
      </c>
      <c r="F23" s="46"/>
      <c r="G23" s="1198" t="s">
        <v>117</v>
      </c>
      <c r="H23" s="684">
        <v>0.24099999999999999</v>
      </c>
      <c r="I23" s="685" t="s">
        <v>119</v>
      </c>
      <c r="J23" s="686">
        <f t="shared" si="0"/>
        <v>0</v>
      </c>
      <c r="K23" s="322" t="s">
        <v>265</v>
      </c>
    </row>
    <row r="24" spans="1:11" s="112" customFormat="1" ht="15" customHeight="1" x14ac:dyDescent="0.2">
      <c r="A24" s="458"/>
      <c r="B24" s="341"/>
      <c r="C24" s="1220"/>
      <c r="D24" s="337" t="s">
        <v>529</v>
      </c>
      <c r="E24" s="657" t="s">
        <v>142</v>
      </c>
      <c r="F24" s="46"/>
      <c r="G24" s="1198" t="s">
        <v>117</v>
      </c>
      <c r="H24" s="616">
        <v>0.184</v>
      </c>
      <c r="I24" s="355" t="s">
        <v>119</v>
      </c>
      <c r="J24" s="683">
        <f t="shared" si="0"/>
        <v>0</v>
      </c>
      <c r="K24" s="322" t="s">
        <v>264</v>
      </c>
    </row>
    <row r="25" spans="1:11" s="112" customFormat="1" ht="15" customHeight="1" x14ac:dyDescent="0.2">
      <c r="A25" s="458"/>
      <c r="B25" s="1225">
        <v>7</v>
      </c>
      <c r="C25" s="336" t="s">
        <v>475</v>
      </c>
      <c r="D25" s="337" t="s">
        <v>533</v>
      </c>
      <c r="E25" s="657" t="s">
        <v>143</v>
      </c>
      <c r="F25" s="46"/>
      <c r="G25" s="1198" t="s">
        <v>117</v>
      </c>
      <c r="H25" s="684">
        <v>0.26200000000000001</v>
      </c>
      <c r="I25" s="685" t="s">
        <v>119</v>
      </c>
      <c r="J25" s="686">
        <f t="shared" si="0"/>
        <v>0</v>
      </c>
      <c r="K25" s="322" t="s">
        <v>263</v>
      </c>
    </row>
    <row r="26" spans="1:11" s="112" customFormat="1" ht="15" customHeight="1" x14ac:dyDescent="0.2">
      <c r="A26" s="458"/>
      <c r="B26" s="341"/>
      <c r="C26" s="1220"/>
      <c r="D26" s="337" t="s">
        <v>529</v>
      </c>
      <c r="E26" s="657" t="s">
        <v>142</v>
      </c>
      <c r="F26" s="46"/>
      <c r="G26" s="1198" t="s">
        <v>117</v>
      </c>
      <c r="H26" s="616">
        <v>0.214</v>
      </c>
      <c r="I26" s="355" t="s">
        <v>119</v>
      </c>
      <c r="J26" s="683">
        <f t="shared" si="0"/>
        <v>0</v>
      </c>
      <c r="K26" s="322" t="s">
        <v>262</v>
      </c>
    </row>
    <row r="27" spans="1:11" s="112" customFormat="1" ht="15" customHeight="1" x14ac:dyDescent="0.2">
      <c r="A27" s="458"/>
      <c r="B27" s="1225">
        <v>8</v>
      </c>
      <c r="C27" s="336" t="s">
        <v>512</v>
      </c>
      <c r="D27" s="337" t="s">
        <v>533</v>
      </c>
      <c r="E27" s="657" t="s">
        <v>143</v>
      </c>
      <c r="F27" s="46"/>
      <c r="G27" s="1198" t="s">
        <v>117</v>
      </c>
      <c r="H27" s="684">
        <v>0.28399999999999997</v>
      </c>
      <c r="I27" s="685" t="s">
        <v>119</v>
      </c>
      <c r="J27" s="686">
        <f t="shared" si="0"/>
        <v>0</v>
      </c>
      <c r="K27" s="322" t="s">
        <v>261</v>
      </c>
    </row>
    <row r="28" spans="1:11" s="112" customFormat="1" ht="15" customHeight="1" x14ac:dyDescent="0.2">
      <c r="A28" s="458"/>
      <c r="B28" s="341"/>
      <c r="C28" s="1220"/>
      <c r="D28" s="337" t="s">
        <v>529</v>
      </c>
      <c r="E28" s="657" t="s">
        <v>142</v>
      </c>
      <c r="F28" s="46"/>
      <c r="G28" s="1198" t="s">
        <v>117</v>
      </c>
      <c r="H28" s="616">
        <v>0.24299999999999999</v>
      </c>
      <c r="I28" s="355" t="s">
        <v>119</v>
      </c>
      <c r="J28" s="683">
        <f t="shared" si="0"/>
        <v>0</v>
      </c>
      <c r="K28" s="322" t="s">
        <v>260</v>
      </c>
    </row>
    <row r="29" spans="1:11" s="112" customFormat="1" ht="15" customHeight="1" x14ac:dyDescent="0.2">
      <c r="A29" s="458"/>
      <c r="B29" s="1225">
        <v>9</v>
      </c>
      <c r="C29" s="336" t="s">
        <v>619</v>
      </c>
      <c r="D29" s="337" t="s">
        <v>533</v>
      </c>
      <c r="E29" s="657" t="s">
        <v>143</v>
      </c>
      <c r="F29" s="46"/>
      <c r="G29" s="1198" t="s">
        <v>117</v>
      </c>
      <c r="H29" s="684">
        <v>0.313</v>
      </c>
      <c r="I29" s="685" t="s">
        <v>119</v>
      </c>
      <c r="J29" s="686">
        <f t="shared" si="0"/>
        <v>0</v>
      </c>
      <c r="K29" s="322" t="s">
        <v>991</v>
      </c>
    </row>
    <row r="30" spans="1:11" s="112" customFormat="1" ht="15" customHeight="1" x14ac:dyDescent="0.2">
      <c r="A30" s="458"/>
      <c r="B30" s="341"/>
      <c r="C30" s="1220"/>
      <c r="D30" s="337" t="s">
        <v>529</v>
      </c>
      <c r="E30" s="657" t="s">
        <v>142</v>
      </c>
      <c r="F30" s="46"/>
      <c r="G30" s="1198" t="s">
        <v>117</v>
      </c>
      <c r="H30" s="616">
        <v>0.27</v>
      </c>
      <c r="I30" s="355" t="s">
        <v>119</v>
      </c>
      <c r="J30" s="683">
        <f t="shared" si="0"/>
        <v>0</v>
      </c>
      <c r="K30" s="322" t="s">
        <v>258</v>
      </c>
    </row>
    <row r="31" spans="1:11" s="112" customFormat="1" ht="15" customHeight="1" x14ac:dyDescent="0.2">
      <c r="A31" s="458"/>
      <c r="B31" s="1225">
        <v>10</v>
      </c>
      <c r="C31" s="336" t="s">
        <v>710</v>
      </c>
      <c r="D31" s="337" t="s">
        <v>533</v>
      </c>
      <c r="E31" s="657" t="s">
        <v>143</v>
      </c>
      <c r="F31" s="46"/>
      <c r="G31" s="1198" t="s">
        <v>117</v>
      </c>
      <c r="H31" s="684">
        <v>0.33800000000000002</v>
      </c>
      <c r="I31" s="685" t="s">
        <v>119</v>
      </c>
      <c r="J31" s="686">
        <f t="shared" si="0"/>
        <v>0</v>
      </c>
      <c r="K31" s="322" t="s">
        <v>257</v>
      </c>
    </row>
    <row r="32" spans="1:11" s="112" customFormat="1" ht="15" customHeight="1" x14ac:dyDescent="0.2">
      <c r="A32" s="458"/>
      <c r="B32" s="341"/>
      <c r="C32" s="1220"/>
      <c r="D32" s="337" t="s">
        <v>529</v>
      </c>
      <c r="E32" s="657" t="s">
        <v>142</v>
      </c>
      <c r="F32" s="46"/>
      <c r="G32" s="1198" t="s">
        <v>117</v>
      </c>
      <c r="H32" s="616">
        <v>0.29799999999999999</v>
      </c>
      <c r="I32" s="355" t="s">
        <v>119</v>
      </c>
      <c r="J32" s="683">
        <f t="shared" si="0"/>
        <v>0</v>
      </c>
      <c r="K32" s="322" t="s">
        <v>256</v>
      </c>
    </row>
    <row r="33" spans="1:11" s="112" customFormat="1" ht="15" customHeight="1" x14ac:dyDescent="0.2">
      <c r="A33" s="458"/>
      <c r="B33" s="1225">
        <v>11</v>
      </c>
      <c r="C33" s="336" t="s">
        <v>741</v>
      </c>
      <c r="D33" s="337" t="s">
        <v>533</v>
      </c>
      <c r="E33" s="657" t="s">
        <v>143</v>
      </c>
      <c r="F33" s="46"/>
      <c r="G33" s="1198" t="s">
        <v>117</v>
      </c>
      <c r="H33" s="684">
        <v>0.36099999999999999</v>
      </c>
      <c r="I33" s="685" t="s">
        <v>119</v>
      </c>
      <c r="J33" s="686">
        <f t="shared" si="0"/>
        <v>0</v>
      </c>
      <c r="K33" s="322" t="s">
        <v>255</v>
      </c>
    </row>
    <row r="34" spans="1:11" s="112" customFormat="1" ht="15" customHeight="1" x14ac:dyDescent="0.2">
      <c r="A34" s="458"/>
      <c r="B34" s="341"/>
      <c r="C34" s="1220"/>
      <c r="D34" s="337" t="s">
        <v>529</v>
      </c>
      <c r="E34" s="657" t="s">
        <v>142</v>
      </c>
      <c r="F34" s="46"/>
      <c r="G34" s="1198" t="s">
        <v>117</v>
      </c>
      <c r="H34" s="616">
        <v>0.32700000000000001</v>
      </c>
      <c r="I34" s="355" t="s">
        <v>119</v>
      </c>
      <c r="J34" s="683">
        <f t="shared" si="0"/>
        <v>0</v>
      </c>
      <c r="K34" s="322" t="s">
        <v>254</v>
      </c>
    </row>
    <row r="35" spans="1:11" s="112" customFormat="1" ht="15" customHeight="1" x14ac:dyDescent="0.2">
      <c r="A35" s="458"/>
      <c r="B35" s="1225">
        <v>12</v>
      </c>
      <c r="C35" s="336" t="s">
        <v>808</v>
      </c>
      <c r="D35" s="337" t="s">
        <v>533</v>
      </c>
      <c r="E35" s="657" t="s">
        <v>143</v>
      </c>
      <c r="F35" s="46"/>
      <c r="G35" s="1198" t="s">
        <v>117</v>
      </c>
      <c r="H35" s="684">
        <v>0.38400000000000001</v>
      </c>
      <c r="I35" s="685" t="s">
        <v>119</v>
      </c>
      <c r="J35" s="686">
        <f t="shared" si="0"/>
        <v>0</v>
      </c>
      <c r="K35" s="322" t="s">
        <v>253</v>
      </c>
    </row>
    <row r="36" spans="1:11" s="112" customFormat="1" ht="15" customHeight="1" x14ac:dyDescent="0.2">
      <c r="A36" s="458"/>
      <c r="B36" s="341"/>
      <c r="C36" s="1220"/>
      <c r="D36" s="337" t="s">
        <v>529</v>
      </c>
      <c r="E36" s="657" t="s">
        <v>142</v>
      </c>
      <c r="F36" s="46"/>
      <c r="G36" s="1198" t="s">
        <v>117</v>
      </c>
      <c r="H36" s="616">
        <v>0.35499999999999998</v>
      </c>
      <c r="I36" s="355" t="s">
        <v>119</v>
      </c>
      <c r="J36" s="683">
        <f t="shared" si="0"/>
        <v>0</v>
      </c>
      <c r="K36" s="322" t="s">
        <v>252</v>
      </c>
    </row>
    <row r="37" spans="1:11" s="112" customFormat="1" ht="15" customHeight="1" x14ac:dyDescent="0.2">
      <c r="A37" s="458"/>
      <c r="B37" s="1225">
        <v>13</v>
      </c>
      <c r="C37" s="336" t="s">
        <v>884</v>
      </c>
      <c r="D37" s="337" t="s">
        <v>533</v>
      </c>
      <c r="E37" s="657" t="s">
        <v>143</v>
      </c>
      <c r="F37" s="46"/>
      <c r="G37" s="1198" t="s">
        <v>117</v>
      </c>
      <c r="H37" s="684">
        <v>0.40600000000000003</v>
      </c>
      <c r="I37" s="685" t="s">
        <v>119</v>
      </c>
      <c r="J37" s="686">
        <f t="shared" si="0"/>
        <v>0</v>
      </c>
      <c r="K37" s="322" t="s">
        <v>321</v>
      </c>
    </row>
    <row r="38" spans="1:11" s="112" customFormat="1" ht="15" customHeight="1" x14ac:dyDescent="0.2">
      <c r="A38" s="458"/>
      <c r="B38" s="341"/>
      <c r="C38" s="1220"/>
      <c r="D38" s="337" t="s">
        <v>529</v>
      </c>
      <c r="E38" s="657" t="s">
        <v>142</v>
      </c>
      <c r="F38" s="46"/>
      <c r="G38" s="1198" t="s">
        <v>117</v>
      </c>
      <c r="H38" s="616">
        <v>0.38300000000000001</v>
      </c>
      <c r="I38" s="355" t="s">
        <v>119</v>
      </c>
      <c r="J38" s="683">
        <f t="shared" si="0"/>
        <v>0</v>
      </c>
      <c r="K38" s="322" t="s">
        <v>320</v>
      </c>
    </row>
    <row r="39" spans="1:11" s="112" customFormat="1" ht="15" customHeight="1" x14ac:dyDescent="0.2">
      <c r="A39" s="458"/>
      <c r="B39" s="1225">
        <v>14</v>
      </c>
      <c r="C39" s="336" t="s">
        <v>915</v>
      </c>
      <c r="D39" s="337" t="s">
        <v>533</v>
      </c>
      <c r="E39" s="657" t="s">
        <v>143</v>
      </c>
      <c r="F39" s="46"/>
      <c r="G39" s="1198" t="s">
        <v>117</v>
      </c>
      <c r="H39" s="684">
        <v>0.43</v>
      </c>
      <c r="I39" s="685" t="s">
        <v>119</v>
      </c>
      <c r="J39" s="686">
        <f t="shared" si="0"/>
        <v>0</v>
      </c>
      <c r="K39" s="322" t="s">
        <v>319</v>
      </c>
    </row>
    <row r="40" spans="1:11" s="112" customFormat="1" ht="15" customHeight="1" x14ac:dyDescent="0.2">
      <c r="A40" s="458"/>
      <c r="B40" s="341"/>
      <c r="C40" s="1220"/>
      <c r="D40" s="337" t="s">
        <v>529</v>
      </c>
      <c r="E40" s="657" t="s">
        <v>142</v>
      </c>
      <c r="F40" s="46"/>
      <c r="G40" s="1198" t="s">
        <v>117</v>
      </c>
      <c r="H40" s="616">
        <v>0.41199999999999998</v>
      </c>
      <c r="I40" s="355" t="s">
        <v>119</v>
      </c>
      <c r="J40" s="683">
        <f t="shared" si="0"/>
        <v>0</v>
      </c>
      <c r="K40" s="322" t="s">
        <v>318</v>
      </c>
    </row>
    <row r="41" spans="1:11" s="112" customFormat="1" ht="15" customHeight="1" x14ac:dyDescent="0.2">
      <c r="A41" s="458"/>
      <c r="B41" s="1225">
        <v>15</v>
      </c>
      <c r="C41" s="336" t="s">
        <v>1067</v>
      </c>
      <c r="D41" s="337" t="s">
        <v>533</v>
      </c>
      <c r="E41" s="657" t="s">
        <v>143</v>
      </c>
      <c r="F41" s="46"/>
      <c r="G41" s="1198" t="s">
        <v>117</v>
      </c>
      <c r="H41" s="684">
        <v>0.45400000000000001</v>
      </c>
      <c r="I41" s="685" t="s">
        <v>119</v>
      </c>
      <c r="J41" s="686">
        <f t="shared" si="0"/>
        <v>0</v>
      </c>
      <c r="K41" s="322" t="s">
        <v>317</v>
      </c>
    </row>
    <row r="42" spans="1:11" s="112" customFormat="1" ht="15" customHeight="1" x14ac:dyDescent="0.2">
      <c r="A42" s="458"/>
      <c r="B42" s="341"/>
      <c r="C42" s="1220"/>
      <c r="D42" s="337" t="s">
        <v>529</v>
      </c>
      <c r="E42" s="657" t="s">
        <v>142</v>
      </c>
      <c r="F42" s="46"/>
      <c r="G42" s="1198" t="s">
        <v>117</v>
      </c>
      <c r="H42" s="616">
        <v>0.442</v>
      </c>
      <c r="I42" s="355" t="s">
        <v>119</v>
      </c>
      <c r="J42" s="683">
        <f t="shared" si="0"/>
        <v>0</v>
      </c>
      <c r="K42" s="322" t="s">
        <v>316</v>
      </c>
    </row>
    <row r="43" spans="1:11" s="112" customFormat="1" ht="15" customHeight="1" x14ac:dyDescent="0.2">
      <c r="A43" s="458"/>
      <c r="B43" s="1225">
        <v>16</v>
      </c>
      <c r="C43" s="336" t="s">
        <v>1259</v>
      </c>
      <c r="D43" s="337" t="s">
        <v>533</v>
      </c>
      <c r="E43" s="657" t="s">
        <v>143</v>
      </c>
      <c r="F43" s="46"/>
      <c r="G43" s="1198" t="s">
        <v>117</v>
      </c>
      <c r="H43" s="684">
        <v>0.47699999999999998</v>
      </c>
      <c r="I43" s="685" t="s">
        <v>119</v>
      </c>
      <c r="J43" s="686">
        <f t="shared" si="0"/>
        <v>0</v>
      </c>
      <c r="K43" s="322" t="s">
        <v>315</v>
      </c>
    </row>
    <row r="44" spans="1:11" s="112" customFormat="1" ht="15" customHeight="1" x14ac:dyDescent="0.2">
      <c r="A44" s="458"/>
      <c r="B44" s="341"/>
      <c r="C44" s="1220"/>
      <c r="D44" s="337" t="s">
        <v>529</v>
      </c>
      <c r="E44" s="657" t="s">
        <v>142</v>
      </c>
      <c r="F44" s="46"/>
      <c r="G44" s="1198" t="s">
        <v>117</v>
      </c>
      <c r="H44" s="616">
        <v>0.47099999999999997</v>
      </c>
      <c r="I44" s="355" t="s">
        <v>119</v>
      </c>
      <c r="J44" s="683">
        <f t="shared" si="0"/>
        <v>0</v>
      </c>
      <c r="K44" s="322" t="s">
        <v>314</v>
      </c>
    </row>
    <row r="45" spans="1:11" s="112" customFormat="1" ht="15" customHeight="1" x14ac:dyDescent="0.2">
      <c r="A45" s="458"/>
      <c r="B45" s="1225">
        <v>17</v>
      </c>
      <c r="C45" s="336" t="s">
        <v>5215</v>
      </c>
      <c r="D45" s="337" t="s">
        <v>533</v>
      </c>
      <c r="E45" s="657" t="s">
        <v>143</v>
      </c>
      <c r="F45" s="46"/>
      <c r="G45" s="1198" t="s">
        <v>117</v>
      </c>
      <c r="H45" s="684">
        <v>0.5</v>
      </c>
      <c r="I45" s="685" t="s">
        <v>119</v>
      </c>
      <c r="J45" s="686">
        <f t="shared" si="0"/>
        <v>0</v>
      </c>
      <c r="K45" s="322" t="s">
        <v>313</v>
      </c>
    </row>
    <row r="46" spans="1:11" s="112" customFormat="1" ht="15" customHeight="1" x14ac:dyDescent="0.2">
      <c r="A46" s="458"/>
      <c r="B46" s="341"/>
      <c r="C46" s="1220"/>
      <c r="D46" s="337" t="s">
        <v>529</v>
      </c>
      <c r="E46" s="657" t="s">
        <v>142</v>
      </c>
      <c r="F46" s="243"/>
      <c r="G46" s="1198" t="s">
        <v>117</v>
      </c>
      <c r="H46" s="616">
        <v>0.5</v>
      </c>
      <c r="I46" s="355" t="s">
        <v>119</v>
      </c>
      <c r="J46" s="683">
        <f t="shared" si="0"/>
        <v>0</v>
      </c>
      <c r="K46" s="322" t="s">
        <v>312</v>
      </c>
    </row>
    <row r="47" spans="1:11" s="112" customFormat="1" ht="15" customHeight="1" x14ac:dyDescent="0.2">
      <c r="A47" s="458"/>
      <c r="B47" s="1225">
        <v>18</v>
      </c>
      <c r="C47" s="336" t="s">
        <v>5877</v>
      </c>
      <c r="D47" s="337" t="s">
        <v>533</v>
      </c>
      <c r="E47" s="657" t="s">
        <v>143</v>
      </c>
      <c r="F47" s="46"/>
      <c r="G47" s="1198" t="s">
        <v>117</v>
      </c>
      <c r="H47" s="684">
        <v>0.5</v>
      </c>
      <c r="I47" s="685" t="s">
        <v>119</v>
      </c>
      <c r="J47" s="686">
        <f>ROUND(F47*H47,0)</f>
        <v>0</v>
      </c>
      <c r="K47" s="322" t="s">
        <v>311</v>
      </c>
    </row>
    <row r="48" spans="1:11" s="112" customFormat="1" ht="15" customHeight="1" x14ac:dyDescent="0.2">
      <c r="A48" s="458"/>
      <c r="B48" s="341"/>
      <c r="C48" s="1220"/>
      <c r="D48" s="337" t="s">
        <v>529</v>
      </c>
      <c r="E48" s="657" t="s">
        <v>142</v>
      </c>
      <c r="F48" s="244"/>
      <c r="G48" s="1198" t="s">
        <v>117</v>
      </c>
      <c r="H48" s="616">
        <v>0.5</v>
      </c>
      <c r="I48" s="355" t="s">
        <v>119</v>
      </c>
      <c r="J48" s="683">
        <f t="shared" ref="J48" si="1">ROUND(F48*H48,0)</f>
        <v>0</v>
      </c>
      <c r="K48" s="322" t="s">
        <v>310</v>
      </c>
    </row>
    <row r="49" spans="1:12" s="112" customFormat="1" ht="15" customHeight="1" x14ac:dyDescent="0.2">
      <c r="A49" s="458"/>
      <c r="B49" s="1225">
        <v>19</v>
      </c>
      <c r="C49" s="336" t="s">
        <v>6344</v>
      </c>
      <c r="D49" s="337" t="s">
        <v>533</v>
      </c>
      <c r="E49" s="657" t="s">
        <v>143</v>
      </c>
      <c r="F49" s="242"/>
      <c r="G49" s="1198" t="s">
        <v>117</v>
      </c>
      <c r="H49" s="684">
        <v>0.5</v>
      </c>
      <c r="I49" s="685" t="s">
        <v>119</v>
      </c>
      <c r="J49" s="686">
        <f>ROUND(F49*H49,0)</f>
        <v>0</v>
      </c>
      <c r="K49" s="322" t="s">
        <v>309</v>
      </c>
    </row>
    <row r="50" spans="1:12" s="112" customFormat="1" ht="15" customHeight="1" x14ac:dyDescent="0.2">
      <c r="A50" s="458"/>
      <c r="B50" s="341"/>
      <c r="C50" s="1220"/>
      <c r="D50" s="337" t="s">
        <v>529</v>
      </c>
      <c r="E50" s="657" t="s">
        <v>142</v>
      </c>
      <c r="F50" s="243"/>
      <c r="G50" s="1198" t="s">
        <v>117</v>
      </c>
      <c r="H50" s="616">
        <v>0.5</v>
      </c>
      <c r="I50" s="355" t="s">
        <v>119</v>
      </c>
      <c r="J50" s="683">
        <f>ROUND(F50*H50,0)</f>
        <v>0</v>
      </c>
      <c r="K50" s="322" t="s">
        <v>308</v>
      </c>
    </row>
    <row r="51" spans="1:12" s="202" customFormat="1" ht="15" customHeight="1" x14ac:dyDescent="0.2">
      <c r="A51" s="458"/>
      <c r="B51" s="1225">
        <v>20</v>
      </c>
      <c r="C51" s="336" t="s">
        <v>6624</v>
      </c>
      <c r="D51" s="337" t="s">
        <v>533</v>
      </c>
      <c r="E51" s="657" t="s">
        <v>143</v>
      </c>
      <c r="F51" s="46"/>
      <c r="G51" s="1198" t="s">
        <v>117</v>
      </c>
      <c r="H51" s="684">
        <v>0.5</v>
      </c>
      <c r="I51" s="685" t="s">
        <v>119</v>
      </c>
      <c r="J51" s="686">
        <f>ROUND(F51*H51,0)</f>
        <v>0</v>
      </c>
      <c r="K51" s="322" t="s">
        <v>307</v>
      </c>
    </row>
    <row r="52" spans="1:12" s="202" customFormat="1" ht="15" customHeight="1" thickBot="1" x14ac:dyDescent="0.25">
      <c r="A52" s="458"/>
      <c r="B52" s="341"/>
      <c r="C52" s="1220"/>
      <c r="D52" s="337" t="s">
        <v>529</v>
      </c>
      <c r="E52" s="657" t="s">
        <v>142</v>
      </c>
      <c r="F52" s="245"/>
      <c r="G52" s="1198" t="s">
        <v>117</v>
      </c>
      <c r="H52" s="616">
        <v>0.5</v>
      </c>
      <c r="I52" s="355" t="s">
        <v>119</v>
      </c>
      <c r="J52" s="683">
        <f>ROUND(F52*H52,0)</f>
        <v>0</v>
      </c>
      <c r="K52" s="322" t="s">
        <v>306</v>
      </c>
    </row>
    <row r="53" spans="1:12" ht="15" customHeight="1" thickTop="1" x14ac:dyDescent="0.2">
      <c r="A53" s="458"/>
      <c r="B53" s="344"/>
      <c r="C53" s="345"/>
      <c r="D53" s="344"/>
      <c r="E53" s="344"/>
      <c r="F53" s="58"/>
      <c r="G53" s="1227"/>
      <c r="H53" s="1683" t="s">
        <v>6345</v>
      </c>
      <c r="I53" s="1684"/>
      <c r="J53" s="346"/>
      <c r="K53" s="340"/>
      <c r="L53" s="112"/>
    </row>
    <row r="54" spans="1:12" ht="15" customHeight="1" thickBot="1" x14ac:dyDescent="0.25">
      <c r="A54" s="458"/>
      <c r="B54" s="340"/>
      <c r="C54" s="340"/>
      <c r="D54" s="340"/>
      <c r="E54" s="340"/>
      <c r="F54" s="554"/>
      <c r="G54" s="340"/>
      <c r="H54" s="1727" t="s">
        <v>118</v>
      </c>
      <c r="I54" s="1728"/>
      <c r="J54" s="539">
        <f>SUM(J15:J52)</f>
        <v>0</v>
      </c>
      <c r="K54" s="340" t="s">
        <v>582</v>
      </c>
      <c r="L54" s="376" t="s">
        <v>117</v>
      </c>
    </row>
    <row r="55" spans="1:12" ht="15" customHeight="1" x14ac:dyDescent="0.2">
      <c r="A55" s="467"/>
      <c r="B55" s="467"/>
      <c r="C55" s="467"/>
      <c r="D55" s="467"/>
      <c r="E55" s="467"/>
      <c r="F55" s="517"/>
      <c r="G55" s="467"/>
      <c r="H55" s="467"/>
      <c r="I55" s="467"/>
      <c r="J55" s="664"/>
      <c r="K55" s="467"/>
    </row>
    <row r="56" spans="1:12" ht="15" customHeight="1" x14ac:dyDescent="0.2">
      <c r="A56" s="468" t="s">
        <v>55</v>
      </c>
      <c r="B56" s="458" t="s">
        <v>274</v>
      </c>
      <c r="C56" s="467"/>
      <c r="D56" s="467"/>
      <c r="E56" s="467"/>
      <c r="F56" s="517"/>
      <c r="G56" s="467"/>
      <c r="H56" s="467"/>
      <c r="I56" s="467"/>
      <c r="J56" s="517"/>
      <c r="K56" s="467"/>
    </row>
    <row r="57" spans="1:12" s="112" customFormat="1" ht="11.25" customHeight="1" x14ac:dyDescent="0.2">
      <c r="A57" s="470"/>
      <c r="B57" s="467"/>
      <c r="C57" s="467"/>
      <c r="D57" s="467"/>
      <c r="E57" s="467"/>
      <c r="F57" s="517"/>
      <c r="G57" s="467"/>
      <c r="H57" s="467"/>
      <c r="I57" s="467"/>
      <c r="J57" s="517"/>
      <c r="K57" s="467"/>
      <c r="L57" s="106"/>
    </row>
    <row r="58" spans="1:12" s="112" customFormat="1" ht="18.75" customHeight="1" x14ac:dyDescent="0.2">
      <c r="A58" s="470"/>
      <c r="B58" s="1705" t="s">
        <v>6625</v>
      </c>
      <c r="C58" s="1705"/>
      <c r="D58" s="1705"/>
      <c r="E58" s="1705"/>
      <c r="F58" s="517"/>
      <c r="G58" s="467"/>
      <c r="H58" s="467"/>
      <c r="I58" s="467"/>
      <c r="J58" s="517"/>
      <c r="K58" s="467"/>
      <c r="L58" s="106"/>
    </row>
    <row r="59" spans="1:12" ht="15" customHeight="1" thickBot="1" x14ac:dyDescent="0.25">
      <c r="A59" s="468"/>
      <c r="B59" s="1705"/>
      <c r="C59" s="1705"/>
      <c r="D59" s="1705"/>
      <c r="E59" s="1705"/>
      <c r="F59" s="518"/>
      <c r="G59" s="458"/>
      <c r="H59" s="458" t="s">
        <v>159</v>
      </c>
      <c r="I59" s="458"/>
      <c r="J59" s="518"/>
      <c r="K59" s="458"/>
      <c r="L59" s="112"/>
    </row>
    <row r="60" spans="1:12" ht="15" customHeight="1" thickTop="1" thickBot="1" x14ac:dyDescent="0.25">
      <c r="A60" s="468"/>
      <c r="B60" s="1705"/>
      <c r="C60" s="1705"/>
      <c r="D60" s="1705"/>
      <c r="E60" s="1705"/>
      <c r="F60" s="223"/>
      <c r="G60" s="1197" t="s">
        <v>117</v>
      </c>
      <c r="H60" s="1233">
        <v>0.3</v>
      </c>
      <c r="I60" s="1197" t="s">
        <v>119</v>
      </c>
      <c r="J60" s="534">
        <f>ROUND(F60*H60,0)</f>
        <v>0</v>
      </c>
      <c r="K60" s="340" t="s">
        <v>581</v>
      </c>
      <c r="L60" s="376" t="s">
        <v>117</v>
      </c>
    </row>
    <row r="61" spans="1:12" ht="18.75" customHeight="1" thickTop="1" x14ac:dyDescent="0.2">
      <c r="A61" s="470"/>
      <c r="B61" s="467"/>
      <c r="C61" s="467"/>
      <c r="D61" s="467"/>
      <c r="E61" s="467"/>
      <c r="F61" s="517"/>
      <c r="G61" s="467"/>
      <c r="H61" s="467"/>
      <c r="I61" s="467"/>
      <c r="J61" s="519" t="s">
        <v>177</v>
      </c>
      <c r="K61" s="467"/>
    </row>
    <row r="62" spans="1:12" ht="15" customHeight="1" x14ac:dyDescent="0.2">
      <c r="A62" s="470"/>
      <c r="B62" s="467"/>
      <c r="C62" s="467"/>
      <c r="D62" s="467"/>
      <c r="E62" s="467"/>
      <c r="F62" s="517"/>
      <c r="G62" s="467"/>
      <c r="H62" s="467"/>
      <c r="I62" s="467"/>
      <c r="J62" s="517"/>
      <c r="K62" s="467"/>
    </row>
    <row r="63" spans="1:12" ht="18.75" customHeight="1" x14ac:dyDescent="0.2">
      <c r="A63" s="468" t="s">
        <v>56</v>
      </c>
      <c r="B63" s="458" t="s">
        <v>274</v>
      </c>
      <c r="C63" s="467"/>
      <c r="D63" s="467"/>
      <c r="E63" s="467"/>
      <c r="F63" s="517"/>
      <c r="G63" s="467"/>
      <c r="H63" s="467"/>
      <c r="I63" s="467"/>
      <c r="J63" s="517"/>
      <c r="K63" s="467"/>
    </row>
    <row r="64" spans="1:12" ht="11.5" customHeight="1" x14ac:dyDescent="0.2">
      <c r="A64" s="470"/>
      <c r="B64" s="467"/>
      <c r="C64" s="467"/>
      <c r="D64" s="467"/>
      <c r="E64" s="467"/>
      <c r="F64" s="517"/>
      <c r="G64" s="467"/>
      <c r="H64" s="467"/>
      <c r="I64" s="467"/>
      <c r="J64" s="517"/>
      <c r="K64" s="467"/>
    </row>
    <row r="65" spans="1:12" s="112" customFormat="1" ht="15" customHeight="1" x14ac:dyDescent="0.2">
      <c r="A65" s="470"/>
      <c r="B65" s="1780" t="s">
        <v>140</v>
      </c>
      <c r="C65" s="1781"/>
      <c r="D65" s="1780" t="s">
        <v>139</v>
      </c>
      <c r="E65" s="1781"/>
      <c r="F65" s="627" t="s">
        <v>138</v>
      </c>
      <c r="G65" s="1226"/>
      <c r="H65" s="1226" t="s">
        <v>137</v>
      </c>
      <c r="I65" s="1226"/>
      <c r="J65" s="627" t="s">
        <v>89</v>
      </c>
      <c r="K65" s="340"/>
      <c r="L65" s="106"/>
    </row>
    <row r="66" spans="1:12" s="112" customFormat="1" ht="15" customHeight="1" x14ac:dyDescent="0.2">
      <c r="A66" s="470"/>
      <c r="B66" s="1229"/>
      <c r="C66" s="1224"/>
      <c r="D66" s="1219"/>
      <c r="E66" s="1220"/>
      <c r="F66" s="592"/>
      <c r="G66" s="1221"/>
      <c r="H66" s="1221"/>
      <c r="I66" s="1221"/>
      <c r="J66" s="525" t="s">
        <v>136</v>
      </c>
      <c r="K66" s="340"/>
      <c r="L66" s="106"/>
    </row>
    <row r="67" spans="1:12" s="112" customFormat="1" ht="15" customHeight="1" x14ac:dyDescent="0.2">
      <c r="A67" s="458"/>
      <c r="B67" s="1225">
        <v>1</v>
      </c>
      <c r="C67" s="336" t="s">
        <v>125</v>
      </c>
      <c r="D67" s="1725"/>
      <c r="E67" s="1726"/>
      <c r="F67" s="46"/>
      <c r="G67" s="1198" t="s">
        <v>117</v>
      </c>
      <c r="H67" s="352">
        <v>3.3000000000000002E-2</v>
      </c>
      <c r="I67" s="685" t="s">
        <v>119</v>
      </c>
      <c r="J67" s="686">
        <f t="shared" ref="J67:J100" si="2">ROUND(F67*H67,0)</f>
        <v>0</v>
      </c>
      <c r="K67" s="322" t="s">
        <v>273</v>
      </c>
    </row>
    <row r="68" spans="1:12" s="112" customFormat="1" ht="15" customHeight="1" x14ac:dyDescent="0.2">
      <c r="A68" s="458"/>
      <c r="B68" s="1225">
        <v>2</v>
      </c>
      <c r="C68" s="336" t="s">
        <v>124</v>
      </c>
      <c r="D68" s="1725"/>
      <c r="E68" s="1726"/>
      <c r="F68" s="46"/>
      <c r="G68" s="1198" t="s">
        <v>117</v>
      </c>
      <c r="H68" s="352">
        <v>6.4000000000000001E-2</v>
      </c>
      <c r="I68" s="685" t="s">
        <v>119</v>
      </c>
      <c r="J68" s="686">
        <f t="shared" si="2"/>
        <v>0</v>
      </c>
      <c r="K68" s="322" t="s">
        <v>272</v>
      </c>
    </row>
    <row r="69" spans="1:12" s="112" customFormat="1" ht="15" customHeight="1" x14ac:dyDescent="0.2">
      <c r="A69" s="458"/>
      <c r="B69" s="1225">
        <v>3</v>
      </c>
      <c r="C69" s="336" t="s">
        <v>123</v>
      </c>
      <c r="D69" s="337" t="s">
        <v>533</v>
      </c>
      <c r="E69" s="338" t="s">
        <v>143</v>
      </c>
      <c r="F69" s="46"/>
      <c r="G69" s="1198" t="s">
        <v>117</v>
      </c>
      <c r="H69" s="687">
        <v>0.158</v>
      </c>
      <c r="I69" s="685" t="s">
        <v>119</v>
      </c>
      <c r="J69" s="686">
        <f t="shared" si="2"/>
        <v>0</v>
      </c>
      <c r="K69" s="322" t="s">
        <v>271</v>
      </c>
    </row>
    <row r="70" spans="1:12" s="112" customFormat="1" ht="15" customHeight="1" x14ac:dyDescent="0.2">
      <c r="A70" s="458"/>
      <c r="B70" s="341"/>
      <c r="C70" s="1220"/>
      <c r="D70" s="337" t="s">
        <v>529</v>
      </c>
      <c r="E70" s="338" t="s">
        <v>142</v>
      </c>
      <c r="F70" s="46"/>
      <c r="G70" s="1198" t="s">
        <v>117</v>
      </c>
      <c r="H70" s="352">
        <v>0.06</v>
      </c>
      <c r="I70" s="355" t="s">
        <v>119</v>
      </c>
      <c r="J70" s="683">
        <f t="shared" si="2"/>
        <v>0</v>
      </c>
      <c r="K70" s="322" t="s">
        <v>270</v>
      </c>
    </row>
    <row r="71" spans="1:12" s="112" customFormat="1" ht="15" customHeight="1" x14ac:dyDescent="0.2">
      <c r="A71" s="458"/>
      <c r="B71" s="1225">
        <v>4</v>
      </c>
      <c r="C71" s="336" t="s">
        <v>122</v>
      </c>
      <c r="D71" s="337" t="s">
        <v>533</v>
      </c>
      <c r="E71" s="338" t="s">
        <v>143</v>
      </c>
      <c r="F71" s="46"/>
      <c r="G71" s="1198" t="s">
        <v>117</v>
      </c>
      <c r="H71" s="687">
        <v>0.20799999999999999</v>
      </c>
      <c r="I71" s="685" t="s">
        <v>119</v>
      </c>
      <c r="J71" s="686">
        <f t="shared" si="2"/>
        <v>0</v>
      </c>
      <c r="K71" s="322" t="s">
        <v>268</v>
      </c>
    </row>
    <row r="72" spans="1:12" s="112" customFormat="1" ht="15" customHeight="1" x14ac:dyDescent="0.2">
      <c r="A72" s="458"/>
      <c r="B72" s="341"/>
      <c r="C72" s="1220"/>
      <c r="D72" s="337" t="s">
        <v>529</v>
      </c>
      <c r="E72" s="338" t="s">
        <v>142</v>
      </c>
      <c r="F72" s="46"/>
      <c r="G72" s="1198" t="s">
        <v>117</v>
      </c>
      <c r="H72" s="352">
        <v>5.3999999999999999E-2</v>
      </c>
      <c r="I72" s="355" t="s">
        <v>119</v>
      </c>
      <c r="J72" s="683">
        <f t="shared" si="2"/>
        <v>0</v>
      </c>
      <c r="K72" s="322" t="s">
        <v>267</v>
      </c>
    </row>
    <row r="73" spans="1:12" s="112" customFormat="1" ht="15" customHeight="1" x14ac:dyDescent="0.2">
      <c r="A73" s="458"/>
      <c r="B73" s="1225">
        <v>5</v>
      </c>
      <c r="C73" s="336" t="s">
        <v>121</v>
      </c>
      <c r="D73" s="337" t="s">
        <v>533</v>
      </c>
      <c r="E73" s="338" t="s">
        <v>143</v>
      </c>
      <c r="F73" s="46"/>
      <c r="G73" s="1198" t="s">
        <v>117</v>
      </c>
      <c r="H73" s="687">
        <v>0.23100000000000001</v>
      </c>
      <c r="I73" s="685" t="s">
        <v>119</v>
      </c>
      <c r="J73" s="686">
        <f t="shared" si="2"/>
        <v>0</v>
      </c>
      <c r="K73" s="322" t="s">
        <v>269</v>
      </c>
    </row>
    <row r="74" spans="1:12" s="112" customFormat="1" ht="15" customHeight="1" x14ac:dyDescent="0.2">
      <c r="A74" s="458"/>
      <c r="B74" s="341"/>
      <c r="C74" s="1220"/>
      <c r="D74" s="337" t="s">
        <v>529</v>
      </c>
      <c r="E74" s="338" t="s">
        <v>142</v>
      </c>
      <c r="F74" s="46"/>
      <c r="G74" s="1198" t="s">
        <v>117</v>
      </c>
      <c r="H74" s="352">
        <v>6.8000000000000005E-2</v>
      </c>
      <c r="I74" s="355" t="s">
        <v>119</v>
      </c>
      <c r="J74" s="683">
        <f t="shared" si="2"/>
        <v>0</v>
      </c>
      <c r="K74" s="322" t="s">
        <v>266</v>
      </c>
    </row>
    <row r="75" spans="1:12" s="112" customFormat="1" ht="15" customHeight="1" x14ac:dyDescent="0.2">
      <c r="A75" s="458"/>
      <c r="B75" s="1225">
        <v>6</v>
      </c>
      <c r="C75" s="336" t="s">
        <v>120</v>
      </c>
      <c r="D75" s="337" t="s">
        <v>533</v>
      </c>
      <c r="E75" s="338" t="s">
        <v>143</v>
      </c>
      <c r="F75" s="46"/>
      <c r="G75" s="1198" t="s">
        <v>117</v>
      </c>
      <c r="H75" s="687">
        <v>0.24099999999999999</v>
      </c>
      <c r="I75" s="685" t="s">
        <v>119</v>
      </c>
      <c r="J75" s="686">
        <f t="shared" si="2"/>
        <v>0</v>
      </c>
      <c r="K75" s="322" t="s">
        <v>265</v>
      </c>
    </row>
    <row r="76" spans="1:12" s="112" customFormat="1" ht="15" customHeight="1" x14ac:dyDescent="0.2">
      <c r="A76" s="458"/>
      <c r="B76" s="341"/>
      <c r="C76" s="1220"/>
      <c r="D76" s="337" t="s">
        <v>529</v>
      </c>
      <c r="E76" s="338" t="s">
        <v>142</v>
      </c>
      <c r="F76" s="46"/>
      <c r="G76" s="1198" t="s">
        <v>117</v>
      </c>
      <c r="H76" s="352">
        <v>0.184</v>
      </c>
      <c r="I76" s="355" t="s">
        <v>119</v>
      </c>
      <c r="J76" s="683">
        <f t="shared" si="2"/>
        <v>0</v>
      </c>
      <c r="K76" s="322" t="s">
        <v>264</v>
      </c>
    </row>
    <row r="77" spans="1:12" s="112" customFormat="1" ht="15" customHeight="1" x14ac:dyDescent="0.2">
      <c r="A77" s="458"/>
      <c r="B77" s="1225">
        <v>7</v>
      </c>
      <c r="C77" s="336" t="s">
        <v>475</v>
      </c>
      <c r="D77" s="337" t="s">
        <v>533</v>
      </c>
      <c r="E77" s="338" t="s">
        <v>143</v>
      </c>
      <c r="F77" s="46"/>
      <c r="G77" s="1198" t="s">
        <v>117</v>
      </c>
      <c r="H77" s="687">
        <v>0.26200000000000001</v>
      </c>
      <c r="I77" s="685" t="s">
        <v>119</v>
      </c>
      <c r="J77" s="686">
        <f t="shared" si="2"/>
        <v>0</v>
      </c>
      <c r="K77" s="322" t="s">
        <v>263</v>
      </c>
    </row>
    <row r="78" spans="1:12" s="112" customFormat="1" ht="15" customHeight="1" x14ac:dyDescent="0.2">
      <c r="A78" s="458"/>
      <c r="B78" s="341"/>
      <c r="C78" s="1220"/>
      <c r="D78" s="337" t="s">
        <v>529</v>
      </c>
      <c r="E78" s="338" t="s">
        <v>142</v>
      </c>
      <c r="F78" s="46"/>
      <c r="G78" s="1198" t="s">
        <v>117</v>
      </c>
      <c r="H78" s="352">
        <v>0.214</v>
      </c>
      <c r="I78" s="355" t="s">
        <v>119</v>
      </c>
      <c r="J78" s="683">
        <f t="shared" si="2"/>
        <v>0</v>
      </c>
      <c r="K78" s="322" t="s">
        <v>262</v>
      </c>
    </row>
    <row r="79" spans="1:12" s="112" customFormat="1" ht="15" customHeight="1" x14ac:dyDescent="0.2">
      <c r="A79" s="458"/>
      <c r="B79" s="1225">
        <v>8</v>
      </c>
      <c r="C79" s="336" t="s">
        <v>512</v>
      </c>
      <c r="D79" s="337" t="s">
        <v>533</v>
      </c>
      <c r="E79" s="338" t="s">
        <v>143</v>
      </c>
      <c r="F79" s="46"/>
      <c r="G79" s="1198" t="s">
        <v>117</v>
      </c>
      <c r="H79" s="687">
        <v>0.28399999999999997</v>
      </c>
      <c r="I79" s="685" t="s">
        <v>119</v>
      </c>
      <c r="J79" s="686">
        <f t="shared" si="2"/>
        <v>0</v>
      </c>
      <c r="K79" s="322" t="s">
        <v>261</v>
      </c>
    </row>
    <row r="80" spans="1:12" s="112" customFormat="1" ht="15" customHeight="1" x14ac:dyDescent="0.2">
      <c r="A80" s="458"/>
      <c r="B80" s="341"/>
      <c r="C80" s="1220"/>
      <c r="D80" s="337" t="s">
        <v>529</v>
      </c>
      <c r="E80" s="338" t="s">
        <v>142</v>
      </c>
      <c r="F80" s="46"/>
      <c r="G80" s="1198" t="s">
        <v>117</v>
      </c>
      <c r="H80" s="352">
        <v>0.24299999999999999</v>
      </c>
      <c r="I80" s="355" t="s">
        <v>119</v>
      </c>
      <c r="J80" s="683">
        <f t="shared" si="2"/>
        <v>0</v>
      </c>
      <c r="K80" s="322" t="s">
        <v>260</v>
      </c>
    </row>
    <row r="81" spans="1:11" s="112" customFormat="1" ht="15" customHeight="1" x14ac:dyDescent="0.2">
      <c r="A81" s="458"/>
      <c r="B81" s="1225">
        <v>9</v>
      </c>
      <c r="C81" s="336" t="s">
        <v>619</v>
      </c>
      <c r="D81" s="337" t="s">
        <v>533</v>
      </c>
      <c r="E81" s="338" t="s">
        <v>143</v>
      </c>
      <c r="F81" s="46"/>
      <c r="G81" s="1198" t="s">
        <v>117</v>
      </c>
      <c r="H81" s="687">
        <v>0.313</v>
      </c>
      <c r="I81" s="685" t="s">
        <v>119</v>
      </c>
      <c r="J81" s="686">
        <f t="shared" si="2"/>
        <v>0</v>
      </c>
      <c r="K81" s="322" t="s">
        <v>991</v>
      </c>
    </row>
    <row r="82" spans="1:11" s="112" customFormat="1" ht="15" customHeight="1" x14ac:dyDescent="0.2">
      <c r="A82" s="458"/>
      <c r="B82" s="341"/>
      <c r="C82" s="1220"/>
      <c r="D82" s="337" t="s">
        <v>529</v>
      </c>
      <c r="E82" s="338" t="s">
        <v>142</v>
      </c>
      <c r="F82" s="46"/>
      <c r="G82" s="1198" t="s">
        <v>117</v>
      </c>
      <c r="H82" s="352">
        <v>0.27</v>
      </c>
      <c r="I82" s="355" t="s">
        <v>119</v>
      </c>
      <c r="J82" s="683">
        <f t="shared" si="2"/>
        <v>0</v>
      </c>
      <c r="K82" s="322" t="s">
        <v>258</v>
      </c>
    </row>
    <row r="83" spans="1:11" s="112" customFormat="1" ht="15" customHeight="1" x14ac:dyDescent="0.2">
      <c r="A83" s="458"/>
      <c r="B83" s="1225">
        <v>10</v>
      </c>
      <c r="C83" s="336" t="s">
        <v>710</v>
      </c>
      <c r="D83" s="337" t="s">
        <v>533</v>
      </c>
      <c r="E83" s="338" t="s">
        <v>143</v>
      </c>
      <c r="F83" s="46"/>
      <c r="G83" s="1198" t="s">
        <v>117</v>
      </c>
      <c r="H83" s="687">
        <v>0.33800000000000002</v>
      </c>
      <c r="I83" s="685" t="s">
        <v>119</v>
      </c>
      <c r="J83" s="686">
        <f t="shared" si="2"/>
        <v>0</v>
      </c>
      <c r="K83" s="322" t="s">
        <v>257</v>
      </c>
    </row>
    <row r="84" spans="1:11" s="112" customFormat="1" ht="15" customHeight="1" x14ac:dyDescent="0.2">
      <c r="A84" s="458"/>
      <c r="B84" s="341"/>
      <c r="C84" s="1220"/>
      <c r="D84" s="337" t="s">
        <v>529</v>
      </c>
      <c r="E84" s="338" t="s">
        <v>142</v>
      </c>
      <c r="F84" s="46"/>
      <c r="G84" s="1198" t="s">
        <v>117</v>
      </c>
      <c r="H84" s="352">
        <v>0.29799999999999999</v>
      </c>
      <c r="I84" s="355" t="s">
        <v>119</v>
      </c>
      <c r="J84" s="683">
        <f t="shared" si="2"/>
        <v>0</v>
      </c>
      <c r="K84" s="322" t="s">
        <v>256</v>
      </c>
    </row>
    <row r="85" spans="1:11" s="112" customFormat="1" ht="15" customHeight="1" x14ac:dyDescent="0.2">
      <c r="A85" s="458"/>
      <c r="B85" s="1225">
        <v>11</v>
      </c>
      <c r="C85" s="336" t="s">
        <v>741</v>
      </c>
      <c r="D85" s="337" t="s">
        <v>533</v>
      </c>
      <c r="E85" s="338" t="s">
        <v>143</v>
      </c>
      <c r="F85" s="46"/>
      <c r="G85" s="1198" t="s">
        <v>117</v>
      </c>
      <c r="H85" s="687">
        <v>0.36099999999999999</v>
      </c>
      <c r="I85" s="685" t="s">
        <v>119</v>
      </c>
      <c r="J85" s="686">
        <f t="shared" si="2"/>
        <v>0</v>
      </c>
      <c r="K85" s="322" t="s">
        <v>255</v>
      </c>
    </row>
    <row r="86" spans="1:11" s="112" customFormat="1" ht="15" customHeight="1" x14ac:dyDescent="0.2">
      <c r="A86" s="458"/>
      <c r="B86" s="341"/>
      <c r="C86" s="1220"/>
      <c r="D86" s="337" t="s">
        <v>529</v>
      </c>
      <c r="E86" s="338" t="s">
        <v>142</v>
      </c>
      <c r="F86" s="46"/>
      <c r="G86" s="1198" t="s">
        <v>117</v>
      </c>
      <c r="H86" s="352">
        <v>0.32700000000000001</v>
      </c>
      <c r="I86" s="355" t="s">
        <v>119</v>
      </c>
      <c r="J86" s="683">
        <f t="shared" si="2"/>
        <v>0</v>
      </c>
      <c r="K86" s="322" t="s">
        <v>254</v>
      </c>
    </row>
    <row r="87" spans="1:11" s="112" customFormat="1" ht="15" customHeight="1" x14ac:dyDescent="0.2">
      <c r="A87" s="458"/>
      <c r="B87" s="1225">
        <v>12</v>
      </c>
      <c r="C87" s="336" t="s">
        <v>808</v>
      </c>
      <c r="D87" s="337" t="s">
        <v>533</v>
      </c>
      <c r="E87" s="338" t="s">
        <v>143</v>
      </c>
      <c r="F87" s="46"/>
      <c r="G87" s="1198" t="s">
        <v>117</v>
      </c>
      <c r="H87" s="687">
        <v>0.38400000000000001</v>
      </c>
      <c r="I87" s="685" t="s">
        <v>119</v>
      </c>
      <c r="J87" s="686">
        <f t="shared" si="2"/>
        <v>0</v>
      </c>
      <c r="K87" s="322" t="s">
        <v>253</v>
      </c>
    </row>
    <row r="88" spans="1:11" s="112" customFormat="1" ht="15" customHeight="1" x14ac:dyDescent="0.2">
      <c r="A88" s="458"/>
      <c r="B88" s="341"/>
      <c r="C88" s="1220"/>
      <c r="D88" s="337" t="s">
        <v>529</v>
      </c>
      <c r="E88" s="338" t="s">
        <v>142</v>
      </c>
      <c r="F88" s="46"/>
      <c r="G88" s="1198" t="s">
        <v>117</v>
      </c>
      <c r="H88" s="687">
        <v>0.35499999999999998</v>
      </c>
      <c r="I88" s="355" t="s">
        <v>119</v>
      </c>
      <c r="J88" s="683">
        <f t="shared" si="2"/>
        <v>0</v>
      </c>
      <c r="K88" s="322" t="s">
        <v>252</v>
      </c>
    </row>
    <row r="89" spans="1:11" s="112" customFormat="1" ht="15" customHeight="1" x14ac:dyDescent="0.2">
      <c r="A89" s="458"/>
      <c r="B89" s="1225">
        <v>13</v>
      </c>
      <c r="C89" s="336" t="s">
        <v>884</v>
      </c>
      <c r="D89" s="337" t="s">
        <v>533</v>
      </c>
      <c r="E89" s="338" t="s">
        <v>143</v>
      </c>
      <c r="F89" s="46"/>
      <c r="G89" s="1198" t="s">
        <v>117</v>
      </c>
      <c r="H89" s="352">
        <v>0.40600000000000003</v>
      </c>
      <c r="I89" s="685" t="s">
        <v>119</v>
      </c>
      <c r="J89" s="686">
        <f t="shared" si="2"/>
        <v>0</v>
      </c>
      <c r="K89" s="322" t="s">
        <v>321</v>
      </c>
    </row>
    <row r="90" spans="1:11" s="112" customFormat="1" ht="15" customHeight="1" x14ac:dyDescent="0.2">
      <c r="A90" s="458"/>
      <c r="B90" s="341"/>
      <c r="C90" s="1220"/>
      <c r="D90" s="337" t="s">
        <v>529</v>
      </c>
      <c r="E90" s="338" t="s">
        <v>142</v>
      </c>
      <c r="F90" s="46"/>
      <c r="G90" s="1198" t="s">
        <v>117</v>
      </c>
      <c r="H90" s="687">
        <v>0.38300000000000001</v>
      </c>
      <c r="I90" s="355" t="s">
        <v>119</v>
      </c>
      <c r="J90" s="683">
        <f t="shared" si="2"/>
        <v>0</v>
      </c>
      <c r="K90" s="322" t="s">
        <v>320</v>
      </c>
    </row>
    <row r="91" spans="1:11" s="112" customFormat="1" ht="15" customHeight="1" x14ac:dyDescent="0.2">
      <c r="A91" s="458"/>
      <c r="B91" s="1225">
        <v>14</v>
      </c>
      <c r="C91" s="336" t="s">
        <v>915</v>
      </c>
      <c r="D91" s="337" t="s">
        <v>533</v>
      </c>
      <c r="E91" s="338" t="s">
        <v>143</v>
      </c>
      <c r="F91" s="46"/>
      <c r="G91" s="1198" t="s">
        <v>117</v>
      </c>
      <c r="H91" s="684">
        <v>0.43</v>
      </c>
      <c r="I91" s="685" t="s">
        <v>119</v>
      </c>
      <c r="J91" s="686">
        <f t="shared" si="2"/>
        <v>0</v>
      </c>
      <c r="K91" s="322" t="s">
        <v>319</v>
      </c>
    </row>
    <row r="92" spans="1:11" s="112" customFormat="1" ht="15" customHeight="1" x14ac:dyDescent="0.2">
      <c r="A92" s="458"/>
      <c r="B92" s="341"/>
      <c r="C92" s="1220"/>
      <c r="D92" s="337" t="s">
        <v>529</v>
      </c>
      <c r="E92" s="338" t="s">
        <v>142</v>
      </c>
      <c r="F92" s="46"/>
      <c r="G92" s="1198" t="s">
        <v>117</v>
      </c>
      <c r="H92" s="616">
        <v>0.41199999999999998</v>
      </c>
      <c r="I92" s="355" t="s">
        <v>119</v>
      </c>
      <c r="J92" s="683">
        <f t="shared" si="2"/>
        <v>0</v>
      </c>
      <c r="K92" s="322" t="s">
        <v>318</v>
      </c>
    </row>
    <row r="93" spans="1:11" s="112" customFormat="1" ht="15" customHeight="1" x14ac:dyDescent="0.2">
      <c r="A93" s="458"/>
      <c r="B93" s="1225">
        <v>15</v>
      </c>
      <c r="C93" s="336" t="s">
        <v>1067</v>
      </c>
      <c r="D93" s="337" t="s">
        <v>533</v>
      </c>
      <c r="E93" s="338" t="s">
        <v>143</v>
      </c>
      <c r="F93" s="46"/>
      <c r="G93" s="1198" t="s">
        <v>117</v>
      </c>
      <c r="H93" s="684">
        <v>0.45400000000000001</v>
      </c>
      <c r="I93" s="685" t="s">
        <v>119</v>
      </c>
      <c r="J93" s="686">
        <f t="shared" si="2"/>
        <v>0</v>
      </c>
      <c r="K93" s="322" t="s">
        <v>317</v>
      </c>
    </row>
    <row r="94" spans="1:11" s="112" customFormat="1" ht="15" customHeight="1" x14ac:dyDescent="0.2">
      <c r="A94" s="458"/>
      <c r="B94" s="341"/>
      <c r="C94" s="1220"/>
      <c r="D94" s="337" t="s">
        <v>529</v>
      </c>
      <c r="E94" s="338" t="s">
        <v>142</v>
      </c>
      <c r="F94" s="243"/>
      <c r="G94" s="1198" t="s">
        <v>117</v>
      </c>
      <c r="H94" s="616">
        <v>0.442</v>
      </c>
      <c r="I94" s="355" t="s">
        <v>119</v>
      </c>
      <c r="J94" s="683">
        <f t="shared" si="2"/>
        <v>0</v>
      </c>
      <c r="K94" s="322" t="s">
        <v>316</v>
      </c>
    </row>
    <row r="95" spans="1:11" s="112" customFormat="1" ht="15" customHeight="1" x14ac:dyDescent="0.2">
      <c r="A95" s="458"/>
      <c r="B95" s="1225">
        <v>16</v>
      </c>
      <c r="C95" s="336" t="s">
        <v>1259</v>
      </c>
      <c r="D95" s="337" t="s">
        <v>533</v>
      </c>
      <c r="E95" s="338" t="s">
        <v>143</v>
      </c>
      <c r="F95" s="46"/>
      <c r="G95" s="1198" t="s">
        <v>117</v>
      </c>
      <c r="H95" s="684">
        <v>0.47699999999999998</v>
      </c>
      <c r="I95" s="685" t="s">
        <v>119</v>
      </c>
      <c r="J95" s="686">
        <f t="shared" si="2"/>
        <v>0</v>
      </c>
      <c r="K95" s="322" t="s">
        <v>315</v>
      </c>
    </row>
    <row r="96" spans="1:11" s="112" customFormat="1" ht="15" customHeight="1" x14ac:dyDescent="0.2">
      <c r="A96" s="458"/>
      <c r="B96" s="341"/>
      <c r="C96" s="1220"/>
      <c r="D96" s="337" t="s">
        <v>529</v>
      </c>
      <c r="E96" s="338" t="s">
        <v>142</v>
      </c>
      <c r="F96" s="243"/>
      <c r="G96" s="1198" t="s">
        <v>117</v>
      </c>
      <c r="H96" s="616">
        <v>0.47099999999999997</v>
      </c>
      <c r="I96" s="355" t="s">
        <v>119</v>
      </c>
      <c r="J96" s="683">
        <f t="shared" si="2"/>
        <v>0</v>
      </c>
      <c r="K96" s="322" t="s">
        <v>314</v>
      </c>
    </row>
    <row r="97" spans="1:12" s="112" customFormat="1" ht="15" customHeight="1" x14ac:dyDescent="0.2">
      <c r="A97" s="458"/>
      <c r="B97" s="1225">
        <v>17</v>
      </c>
      <c r="C97" s="336" t="s">
        <v>5215</v>
      </c>
      <c r="D97" s="337" t="s">
        <v>533</v>
      </c>
      <c r="E97" s="338" t="s">
        <v>143</v>
      </c>
      <c r="F97" s="46"/>
      <c r="G97" s="1198" t="s">
        <v>117</v>
      </c>
      <c r="H97" s="684">
        <v>0.5</v>
      </c>
      <c r="I97" s="685" t="s">
        <v>119</v>
      </c>
      <c r="J97" s="686">
        <f t="shared" si="2"/>
        <v>0</v>
      </c>
      <c r="K97" s="322" t="s">
        <v>313</v>
      </c>
    </row>
    <row r="98" spans="1:12" s="112" customFormat="1" ht="15" customHeight="1" x14ac:dyDescent="0.2">
      <c r="A98" s="458"/>
      <c r="B98" s="341"/>
      <c r="C98" s="1220"/>
      <c r="D98" s="337" t="s">
        <v>529</v>
      </c>
      <c r="E98" s="338" t="s">
        <v>142</v>
      </c>
      <c r="F98" s="243"/>
      <c r="G98" s="1198" t="s">
        <v>117</v>
      </c>
      <c r="H98" s="616">
        <v>0.5</v>
      </c>
      <c r="I98" s="355" t="s">
        <v>119</v>
      </c>
      <c r="J98" s="683">
        <f t="shared" si="2"/>
        <v>0</v>
      </c>
      <c r="K98" s="322" t="s">
        <v>312</v>
      </c>
    </row>
    <row r="99" spans="1:12" s="112" customFormat="1" ht="15" customHeight="1" x14ac:dyDescent="0.2">
      <c r="A99" s="458"/>
      <c r="B99" s="1225">
        <v>18</v>
      </c>
      <c r="C99" s="336" t="s">
        <v>5877</v>
      </c>
      <c r="D99" s="337" t="s">
        <v>533</v>
      </c>
      <c r="E99" s="338" t="s">
        <v>143</v>
      </c>
      <c r="F99" s="46"/>
      <c r="G99" s="1198" t="s">
        <v>117</v>
      </c>
      <c r="H99" s="684">
        <v>1E-3</v>
      </c>
      <c r="I99" s="685" t="s">
        <v>119</v>
      </c>
      <c r="J99" s="686">
        <f t="shared" si="2"/>
        <v>0</v>
      </c>
      <c r="K99" s="322" t="s">
        <v>311</v>
      </c>
    </row>
    <row r="100" spans="1:12" s="112" customFormat="1" ht="15" customHeight="1" x14ac:dyDescent="0.2">
      <c r="A100" s="458"/>
      <c r="B100" s="341"/>
      <c r="C100" s="1220"/>
      <c r="D100" s="337" t="s">
        <v>529</v>
      </c>
      <c r="E100" s="338" t="s">
        <v>142</v>
      </c>
      <c r="F100" s="46"/>
      <c r="G100" s="1198" t="s">
        <v>117</v>
      </c>
      <c r="H100" s="616">
        <v>1E-3</v>
      </c>
      <c r="I100" s="355" t="s">
        <v>119</v>
      </c>
      <c r="J100" s="683">
        <f t="shared" si="2"/>
        <v>0</v>
      </c>
      <c r="K100" s="322" t="s">
        <v>310</v>
      </c>
    </row>
    <row r="101" spans="1:12" s="133" customFormat="1" ht="15" customHeight="1" x14ac:dyDescent="0.2">
      <c r="A101" s="458"/>
      <c r="B101" s="1225">
        <v>19</v>
      </c>
      <c r="C101" s="336" t="s">
        <v>6344</v>
      </c>
      <c r="D101" s="337" t="s">
        <v>533</v>
      </c>
      <c r="E101" s="338" t="s">
        <v>143</v>
      </c>
      <c r="F101" s="242"/>
      <c r="G101" s="1198" t="s">
        <v>117</v>
      </c>
      <c r="H101" s="684">
        <v>0.5</v>
      </c>
      <c r="I101" s="685" t="s">
        <v>119</v>
      </c>
      <c r="J101" s="686">
        <f>ROUND(F101*H101,0)</f>
        <v>0</v>
      </c>
      <c r="K101" s="322" t="s">
        <v>309</v>
      </c>
      <c r="L101" s="112"/>
    </row>
    <row r="102" spans="1:12" ht="15" customHeight="1" x14ac:dyDescent="0.2">
      <c r="A102" s="458"/>
      <c r="B102" s="341"/>
      <c r="C102" s="1220"/>
      <c r="D102" s="337" t="s">
        <v>529</v>
      </c>
      <c r="E102" s="338" t="s">
        <v>142</v>
      </c>
      <c r="F102" s="243"/>
      <c r="G102" s="1198" t="s">
        <v>117</v>
      </c>
      <c r="H102" s="616">
        <v>0.5</v>
      </c>
      <c r="I102" s="355" t="s">
        <v>119</v>
      </c>
      <c r="J102" s="683">
        <f>ROUND(F102*H102,0)</f>
        <v>0</v>
      </c>
      <c r="K102" s="322" t="s">
        <v>308</v>
      </c>
      <c r="L102" s="112"/>
    </row>
    <row r="103" spans="1:12" s="212" customFormat="1" ht="15" customHeight="1" x14ac:dyDescent="0.2">
      <c r="A103" s="458"/>
      <c r="B103" s="1225">
        <v>20</v>
      </c>
      <c r="C103" s="336" t="s">
        <v>6624</v>
      </c>
      <c r="D103" s="337" t="s">
        <v>533</v>
      </c>
      <c r="E103" s="338" t="s">
        <v>143</v>
      </c>
      <c r="F103" s="46"/>
      <c r="G103" s="1198" t="s">
        <v>117</v>
      </c>
      <c r="H103" s="684">
        <v>0.5</v>
      </c>
      <c r="I103" s="685" t="s">
        <v>119</v>
      </c>
      <c r="J103" s="686">
        <f>ROUND(F103*H103,0)</f>
        <v>0</v>
      </c>
      <c r="K103" s="322" t="s">
        <v>307</v>
      </c>
      <c r="L103" s="202"/>
    </row>
    <row r="104" spans="1:12" s="199" customFormat="1" ht="15" customHeight="1" thickBot="1" x14ac:dyDescent="0.25">
      <c r="A104" s="458"/>
      <c r="B104" s="341"/>
      <c r="C104" s="1220"/>
      <c r="D104" s="337" t="s">
        <v>529</v>
      </c>
      <c r="E104" s="338" t="s">
        <v>142</v>
      </c>
      <c r="F104" s="245"/>
      <c r="G104" s="1198" t="s">
        <v>117</v>
      </c>
      <c r="H104" s="616">
        <v>0.5</v>
      </c>
      <c r="I104" s="355" t="s">
        <v>119</v>
      </c>
      <c r="J104" s="683">
        <f>ROUND(F104*H104,0)</f>
        <v>0</v>
      </c>
      <c r="K104" s="322" t="s">
        <v>306</v>
      </c>
      <c r="L104" s="202"/>
    </row>
    <row r="105" spans="1:12" ht="15" customHeight="1" thickTop="1" x14ac:dyDescent="0.2">
      <c r="A105" s="458"/>
      <c r="B105" s="344"/>
      <c r="C105" s="345"/>
      <c r="D105" s="344"/>
      <c r="E105" s="344"/>
      <c r="F105" s="58"/>
      <c r="G105" s="1227"/>
      <c r="H105" s="1683" t="s">
        <v>6345</v>
      </c>
      <c r="I105" s="1684"/>
      <c r="J105" s="346"/>
      <c r="K105" s="340"/>
      <c r="L105" s="112"/>
    </row>
    <row r="106" spans="1:12" ht="15" customHeight="1" thickBot="1" x14ac:dyDescent="0.25">
      <c r="A106" s="458"/>
      <c r="B106" s="340"/>
      <c r="C106" s="340"/>
      <c r="D106" s="340"/>
      <c r="E106" s="340"/>
      <c r="F106" s="554"/>
      <c r="G106" s="340"/>
      <c r="H106" s="1727" t="s">
        <v>118</v>
      </c>
      <c r="I106" s="1728"/>
      <c r="J106" s="539">
        <f>SUM(J67:J104)</f>
        <v>0</v>
      </c>
      <c r="K106" s="340" t="s">
        <v>572</v>
      </c>
      <c r="L106" s="376" t="s">
        <v>117</v>
      </c>
    </row>
    <row r="107" spans="1:12" ht="15" customHeight="1" x14ac:dyDescent="0.2">
      <c r="A107" s="473"/>
      <c r="B107" s="497"/>
      <c r="C107" s="497"/>
      <c r="D107" s="497"/>
      <c r="E107" s="497"/>
      <c r="F107" s="667"/>
      <c r="G107" s="497"/>
      <c r="H107" s="1227"/>
      <c r="I107" s="1227"/>
      <c r="J107" s="58"/>
      <c r="K107" s="497"/>
      <c r="L107" s="133"/>
    </row>
    <row r="108" spans="1:12" ht="11.25" customHeight="1" x14ac:dyDescent="0.2">
      <c r="A108" s="458"/>
      <c r="B108" s="340"/>
      <c r="C108" s="340"/>
      <c r="D108" s="340"/>
      <c r="E108" s="340"/>
      <c r="F108" s="554"/>
      <c r="G108" s="340"/>
      <c r="H108" s="1227"/>
      <c r="I108" s="1227"/>
      <c r="J108" s="58"/>
      <c r="K108" s="497"/>
      <c r="L108" s="112"/>
    </row>
    <row r="109" spans="1:12" ht="18.75" customHeight="1" x14ac:dyDescent="0.2">
      <c r="A109" s="458"/>
      <c r="B109" s="458"/>
      <c r="C109" s="458"/>
      <c r="D109" s="458"/>
      <c r="E109" s="458"/>
      <c r="F109" s="518"/>
      <c r="G109" s="458"/>
      <c r="H109" s="458"/>
      <c r="I109" s="458"/>
      <c r="J109" s="518"/>
      <c r="K109" s="458"/>
      <c r="L109" s="112"/>
    </row>
    <row r="110" spans="1:12" ht="18.75" customHeight="1" x14ac:dyDescent="0.2">
      <c r="A110" s="468" t="s">
        <v>1511</v>
      </c>
      <c r="B110" s="668" t="s">
        <v>711</v>
      </c>
      <c r="C110" s="467"/>
      <c r="D110" s="467"/>
      <c r="E110" s="467"/>
      <c r="F110" s="517"/>
      <c r="G110" s="467"/>
      <c r="H110" s="467"/>
      <c r="I110" s="467"/>
      <c r="J110" s="517"/>
      <c r="K110" s="467"/>
    </row>
    <row r="111" spans="1:12" s="112" customFormat="1" ht="11.5" customHeight="1" x14ac:dyDescent="0.2">
      <c r="A111" s="470"/>
      <c r="B111" s="467"/>
      <c r="C111" s="467"/>
      <c r="D111" s="467"/>
      <c r="E111" s="467"/>
      <c r="F111" s="517"/>
      <c r="G111" s="467"/>
      <c r="H111" s="467"/>
      <c r="I111" s="467"/>
      <c r="J111" s="517"/>
      <c r="K111" s="467"/>
      <c r="L111" s="106"/>
    </row>
    <row r="112" spans="1:12" s="112" customFormat="1" ht="15" customHeight="1" x14ac:dyDescent="0.2">
      <c r="A112" s="470"/>
      <c r="B112" s="1780" t="s">
        <v>140</v>
      </c>
      <c r="C112" s="1781"/>
      <c r="D112" s="1780" t="s">
        <v>139</v>
      </c>
      <c r="E112" s="1781"/>
      <c r="F112" s="627" t="s">
        <v>138</v>
      </c>
      <c r="G112" s="1226"/>
      <c r="H112" s="1226" t="s">
        <v>137</v>
      </c>
      <c r="I112" s="1226"/>
      <c r="J112" s="627" t="s">
        <v>89</v>
      </c>
      <c r="K112" s="340"/>
      <c r="L112" s="106"/>
    </row>
    <row r="113" spans="1:12" s="112" customFormat="1" ht="15" customHeight="1" x14ac:dyDescent="0.2">
      <c r="A113" s="470"/>
      <c r="B113" s="1229"/>
      <c r="C113" s="1220"/>
      <c r="D113" s="1219"/>
      <c r="E113" s="1220"/>
      <c r="F113" s="1230"/>
      <c r="G113" s="1221"/>
      <c r="H113" s="1221"/>
      <c r="I113" s="1221"/>
      <c r="J113" s="525" t="s">
        <v>136</v>
      </c>
      <c r="K113" s="340"/>
      <c r="L113" s="106"/>
    </row>
    <row r="114" spans="1:12" s="112" customFormat="1" ht="15" customHeight="1" x14ac:dyDescent="0.2">
      <c r="A114" s="458"/>
      <c r="B114" s="669">
        <v>1</v>
      </c>
      <c r="C114" s="488" t="s">
        <v>125</v>
      </c>
      <c r="D114" s="1786"/>
      <c r="E114" s="1787"/>
      <c r="F114" s="688">
        <f>基礎データ貼付用シート!E871</f>
        <v>0</v>
      </c>
      <c r="G114" s="685" t="s">
        <v>117</v>
      </c>
      <c r="H114" s="352">
        <v>4.0000000000000001E-3</v>
      </c>
      <c r="I114" s="685" t="s">
        <v>119</v>
      </c>
      <c r="J114" s="686">
        <f t="shared" ref="J114:J117" si="3">ROUND(F114*H114,0)</f>
        <v>0</v>
      </c>
      <c r="K114" s="322" t="s">
        <v>273</v>
      </c>
    </row>
    <row r="115" spans="1:12" s="112" customFormat="1" ht="15" customHeight="1" x14ac:dyDescent="0.2">
      <c r="A115" s="458"/>
      <c r="B115" s="669">
        <v>2</v>
      </c>
      <c r="C115" s="488" t="s">
        <v>124</v>
      </c>
      <c r="D115" s="1786"/>
      <c r="E115" s="1787"/>
      <c r="F115" s="688">
        <f>基礎データ貼付用シート!E872</f>
        <v>0</v>
      </c>
      <c r="G115" s="685" t="s">
        <v>117</v>
      </c>
      <c r="H115" s="687">
        <v>4.0000000000000001E-3</v>
      </c>
      <c r="I115" s="685" t="s">
        <v>119</v>
      </c>
      <c r="J115" s="686">
        <f t="shared" si="3"/>
        <v>0</v>
      </c>
      <c r="K115" s="322" t="s">
        <v>272</v>
      </c>
    </row>
    <row r="116" spans="1:12" s="112" customFormat="1" ht="15" customHeight="1" x14ac:dyDescent="0.2">
      <c r="A116" s="458"/>
      <c r="B116" s="1225">
        <v>3</v>
      </c>
      <c r="C116" s="336" t="s">
        <v>123</v>
      </c>
      <c r="D116" s="337" t="s">
        <v>533</v>
      </c>
      <c r="E116" s="338" t="s">
        <v>143</v>
      </c>
      <c r="F116" s="1532" t="b">
        <f>IF(総括表!$B$4=総括表!$Q$4,基礎データ貼付用シート!E873)</f>
        <v>0</v>
      </c>
      <c r="G116" s="685" t="s">
        <v>117</v>
      </c>
      <c r="H116" s="352">
        <v>9.6000000000000002E-2</v>
      </c>
      <c r="I116" s="685" t="s">
        <v>119</v>
      </c>
      <c r="J116" s="686">
        <f t="shared" si="3"/>
        <v>0</v>
      </c>
      <c r="K116" s="322" t="s">
        <v>271</v>
      </c>
    </row>
    <row r="117" spans="1:12" s="112" customFormat="1" ht="15" customHeight="1" thickBot="1" x14ac:dyDescent="0.25">
      <c r="A117" s="458"/>
      <c r="B117" s="1222">
        <v>4</v>
      </c>
      <c r="C117" s="338" t="s">
        <v>122</v>
      </c>
      <c r="D117" s="337" t="s">
        <v>533</v>
      </c>
      <c r="E117" s="338" t="s">
        <v>143</v>
      </c>
      <c r="F117" s="1532" t="b">
        <f>IF(総括表!$B$4=総括表!$Q$4,基礎データ貼付用シート!E874)</f>
        <v>0</v>
      </c>
      <c r="G117" s="685" t="s">
        <v>117</v>
      </c>
      <c r="H117" s="687">
        <v>0.104</v>
      </c>
      <c r="I117" s="355" t="s">
        <v>119</v>
      </c>
      <c r="J117" s="683">
        <f t="shared" si="3"/>
        <v>0</v>
      </c>
      <c r="K117" s="322" t="s">
        <v>270</v>
      </c>
    </row>
    <row r="118" spans="1:12" s="112" customFormat="1" ht="15" customHeight="1" x14ac:dyDescent="0.2">
      <c r="A118" s="458"/>
      <c r="B118" s="344" t="s">
        <v>6348</v>
      </c>
      <c r="C118" s="345"/>
      <c r="D118" s="344"/>
      <c r="E118" s="344"/>
      <c r="F118" s="58"/>
      <c r="G118" s="1227"/>
      <c r="H118" s="1675" t="s">
        <v>979</v>
      </c>
      <c r="I118" s="1676"/>
      <c r="J118" s="346"/>
      <c r="K118" s="340"/>
    </row>
    <row r="119" spans="1:12" s="112" customFormat="1" ht="15" customHeight="1" thickBot="1" x14ac:dyDescent="0.25">
      <c r="A119" s="458"/>
      <c r="B119" s="340" t="s">
        <v>5096</v>
      </c>
      <c r="C119" s="340"/>
      <c r="D119" s="340"/>
      <c r="E119" s="340"/>
      <c r="F119" s="554"/>
      <c r="G119" s="340"/>
      <c r="H119" s="1727" t="s">
        <v>118</v>
      </c>
      <c r="I119" s="1728"/>
      <c r="J119" s="539">
        <f>SUM(J114:J117)</f>
        <v>0</v>
      </c>
      <c r="K119" s="340" t="s">
        <v>571</v>
      </c>
      <c r="L119" s="202" t="s">
        <v>7363</v>
      </c>
    </row>
    <row r="120" spans="1:12" s="112" customFormat="1" ht="15" customHeight="1" x14ac:dyDescent="0.2">
      <c r="A120" s="458"/>
      <c r="B120" s="340"/>
      <c r="C120" s="340"/>
      <c r="D120" s="340"/>
      <c r="E120" s="340"/>
      <c r="F120" s="554"/>
      <c r="G120" s="530"/>
      <c r="H120" s="1227"/>
      <c r="I120" s="1227"/>
      <c r="J120" s="58"/>
      <c r="K120" s="340"/>
    </row>
    <row r="121" spans="1:12" s="112" customFormat="1" ht="15" customHeight="1" x14ac:dyDescent="0.2">
      <c r="A121" s="670" t="s">
        <v>58</v>
      </c>
      <c r="B121" s="458" t="s">
        <v>251</v>
      </c>
      <c r="C121" s="467"/>
      <c r="D121" s="467"/>
      <c r="E121" s="467"/>
      <c r="F121" s="517"/>
      <c r="G121" s="467"/>
      <c r="H121" s="467"/>
      <c r="I121" s="467"/>
      <c r="J121" s="517"/>
      <c r="K121" s="467"/>
      <c r="L121" s="376"/>
    </row>
    <row r="122" spans="1:12" s="112" customFormat="1" ht="18.75" customHeight="1" x14ac:dyDescent="0.2">
      <c r="A122" s="470"/>
      <c r="B122" s="467"/>
      <c r="C122" s="467"/>
      <c r="D122" s="467"/>
      <c r="E122" s="467"/>
      <c r="F122" s="517"/>
      <c r="G122" s="467"/>
      <c r="H122" s="467"/>
      <c r="I122" s="467"/>
      <c r="J122" s="517"/>
      <c r="K122" s="467"/>
      <c r="L122" s="106"/>
    </row>
    <row r="123" spans="1:12" ht="18.75" customHeight="1" x14ac:dyDescent="0.2">
      <c r="A123" s="470"/>
      <c r="B123" s="1780" t="s">
        <v>140</v>
      </c>
      <c r="C123" s="1781"/>
      <c r="D123" s="1780" t="s">
        <v>139</v>
      </c>
      <c r="E123" s="1781"/>
      <c r="F123" s="627" t="s">
        <v>138</v>
      </c>
      <c r="G123" s="1226"/>
      <c r="H123" s="1226" t="s">
        <v>137</v>
      </c>
      <c r="I123" s="1226"/>
      <c r="J123" s="627" t="s">
        <v>89</v>
      </c>
      <c r="K123" s="340"/>
    </row>
    <row r="124" spans="1:12" ht="11.25" customHeight="1" x14ac:dyDescent="0.2">
      <c r="A124" s="470"/>
      <c r="B124" s="1229"/>
      <c r="C124" s="1224"/>
      <c r="D124" s="1219"/>
      <c r="E124" s="1220"/>
      <c r="F124" s="1230"/>
      <c r="G124" s="1221"/>
      <c r="H124" s="1221"/>
      <c r="I124" s="1221"/>
      <c r="J124" s="525" t="s">
        <v>136</v>
      </c>
      <c r="K124" s="340"/>
    </row>
    <row r="125" spans="1:12" ht="15" customHeight="1" x14ac:dyDescent="0.2">
      <c r="A125" s="458"/>
      <c r="B125" s="1225">
        <v>1</v>
      </c>
      <c r="C125" s="336" t="s">
        <v>148</v>
      </c>
      <c r="D125" s="1725"/>
      <c r="E125" s="1726"/>
      <c r="F125" s="688">
        <f>基礎データ貼付用シート!E875</f>
        <v>0</v>
      </c>
      <c r="G125" s="685" t="s">
        <v>117</v>
      </c>
      <c r="H125" s="690">
        <v>3.3000000000000002E-2</v>
      </c>
      <c r="I125" s="355" t="s">
        <v>812</v>
      </c>
      <c r="J125" s="683">
        <f t="shared" ref="J125:J168" si="4">ROUND(F125*H125,0)</f>
        <v>0</v>
      </c>
      <c r="K125" s="322" t="s">
        <v>273</v>
      </c>
    </row>
    <row r="126" spans="1:12" ht="15" customHeight="1" x14ac:dyDescent="0.2">
      <c r="A126" s="458"/>
      <c r="B126" s="1225">
        <v>2</v>
      </c>
      <c r="C126" s="336" t="s">
        <v>135</v>
      </c>
      <c r="D126" s="1725"/>
      <c r="E126" s="1726"/>
      <c r="F126" s="688">
        <f>基礎データ貼付用シート!E876</f>
        <v>0</v>
      </c>
      <c r="G126" s="685" t="s">
        <v>117</v>
      </c>
      <c r="H126" s="689">
        <v>6.3E-2</v>
      </c>
      <c r="I126" s="685" t="s">
        <v>812</v>
      </c>
      <c r="J126" s="686">
        <f t="shared" si="4"/>
        <v>0</v>
      </c>
      <c r="K126" s="322" t="s">
        <v>272</v>
      </c>
    </row>
    <row r="127" spans="1:12" s="112" customFormat="1" ht="15" customHeight="1" x14ac:dyDescent="0.2">
      <c r="A127" s="458"/>
      <c r="B127" s="1225">
        <v>3</v>
      </c>
      <c r="C127" s="336" t="s">
        <v>144</v>
      </c>
      <c r="D127" s="1725"/>
      <c r="E127" s="1726"/>
      <c r="F127" s="688">
        <f>基礎データ貼付用シート!E877</f>
        <v>0</v>
      </c>
      <c r="G127" s="685" t="s">
        <v>117</v>
      </c>
      <c r="H127" s="690">
        <v>0.02</v>
      </c>
      <c r="I127" s="355" t="s">
        <v>812</v>
      </c>
      <c r="J127" s="683">
        <f t="shared" si="4"/>
        <v>0</v>
      </c>
      <c r="K127" s="322" t="s">
        <v>271</v>
      </c>
    </row>
    <row r="128" spans="1:12" s="112" customFormat="1" ht="15" customHeight="1" x14ac:dyDescent="0.2">
      <c r="A128" s="458"/>
      <c r="B128" s="1225">
        <v>4</v>
      </c>
      <c r="C128" s="336" t="s">
        <v>133</v>
      </c>
      <c r="D128" s="1725"/>
      <c r="E128" s="1726"/>
      <c r="F128" s="688">
        <f>基礎データ貼付用シート!E878</f>
        <v>0</v>
      </c>
      <c r="G128" s="685" t="s">
        <v>117</v>
      </c>
      <c r="H128" s="352">
        <v>4.8000000000000001E-2</v>
      </c>
      <c r="I128" s="685" t="s">
        <v>812</v>
      </c>
      <c r="J128" s="686">
        <f t="shared" si="4"/>
        <v>0</v>
      </c>
      <c r="K128" s="322" t="s">
        <v>270</v>
      </c>
    </row>
    <row r="129" spans="1:11" s="112" customFormat="1" ht="15" customHeight="1" x14ac:dyDescent="0.2">
      <c r="A129" s="458"/>
      <c r="B129" s="1225">
        <v>5</v>
      </c>
      <c r="C129" s="336" t="s">
        <v>131</v>
      </c>
      <c r="D129" s="1725"/>
      <c r="E129" s="1726"/>
      <c r="F129" s="688">
        <f>基礎データ貼付用シート!E879</f>
        <v>0</v>
      </c>
      <c r="G129" s="685" t="s">
        <v>117</v>
      </c>
      <c r="H129" s="690">
        <v>9.7000000000000003E-2</v>
      </c>
      <c r="I129" s="355" t="s">
        <v>812</v>
      </c>
      <c r="J129" s="683">
        <f t="shared" si="4"/>
        <v>0</v>
      </c>
      <c r="K129" s="322" t="s">
        <v>268</v>
      </c>
    </row>
    <row r="130" spans="1:11" s="112" customFormat="1" ht="15" customHeight="1" x14ac:dyDescent="0.2">
      <c r="A130" s="458"/>
      <c r="B130" s="1225">
        <v>6</v>
      </c>
      <c r="C130" s="336" t="s">
        <v>129</v>
      </c>
      <c r="D130" s="1725"/>
      <c r="E130" s="1726"/>
      <c r="F130" s="688">
        <f>基礎データ貼付用シート!E880</f>
        <v>0</v>
      </c>
      <c r="G130" s="685" t="s">
        <v>117</v>
      </c>
      <c r="H130" s="689">
        <v>9.8000000000000004E-2</v>
      </c>
      <c r="I130" s="685" t="s">
        <v>812</v>
      </c>
      <c r="J130" s="686">
        <f t="shared" si="4"/>
        <v>0</v>
      </c>
      <c r="K130" s="322" t="s">
        <v>267</v>
      </c>
    </row>
    <row r="131" spans="1:11" s="112" customFormat="1" ht="15" customHeight="1" x14ac:dyDescent="0.2">
      <c r="A131" s="458"/>
      <c r="B131" s="1225">
        <v>7</v>
      </c>
      <c r="C131" s="336" t="s">
        <v>128</v>
      </c>
      <c r="D131" s="1725"/>
      <c r="E131" s="1726"/>
      <c r="F131" s="688">
        <f>基礎データ貼付用シート!E881</f>
        <v>0</v>
      </c>
      <c r="G131" s="685" t="s">
        <v>117</v>
      </c>
      <c r="H131" s="690">
        <v>0.129</v>
      </c>
      <c r="I131" s="355" t="s">
        <v>812</v>
      </c>
      <c r="J131" s="683">
        <f t="shared" si="4"/>
        <v>0</v>
      </c>
      <c r="K131" s="322" t="s">
        <v>269</v>
      </c>
    </row>
    <row r="132" spans="1:11" s="112" customFormat="1" ht="15" customHeight="1" x14ac:dyDescent="0.2">
      <c r="A132" s="458"/>
      <c r="B132" s="1225">
        <v>8</v>
      </c>
      <c r="C132" s="336" t="s">
        <v>127</v>
      </c>
      <c r="D132" s="1725"/>
      <c r="E132" s="1726"/>
      <c r="F132" s="688">
        <f>基礎データ貼付用シート!E882</f>
        <v>0</v>
      </c>
      <c r="G132" s="685" t="s">
        <v>117</v>
      </c>
      <c r="H132" s="689">
        <v>5.3999999999999999E-2</v>
      </c>
      <c r="I132" s="685" t="s">
        <v>812</v>
      </c>
      <c r="J132" s="686">
        <f t="shared" si="4"/>
        <v>0</v>
      </c>
      <c r="K132" s="322" t="s">
        <v>266</v>
      </c>
    </row>
    <row r="133" spans="1:11" s="112" customFormat="1" ht="15" customHeight="1" x14ac:dyDescent="0.2">
      <c r="A133" s="458"/>
      <c r="B133" s="1225">
        <v>9</v>
      </c>
      <c r="C133" s="336" t="s">
        <v>126</v>
      </c>
      <c r="D133" s="1725"/>
      <c r="E133" s="1726"/>
      <c r="F133" s="688">
        <f>基礎データ貼付用シート!E883</f>
        <v>0</v>
      </c>
      <c r="G133" s="685" t="s">
        <v>117</v>
      </c>
      <c r="H133" s="690">
        <v>0</v>
      </c>
      <c r="I133" s="355" t="s">
        <v>812</v>
      </c>
      <c r="J133" s="683">
        <f t="shared" si="4"/>
        <v>0</v>
      </c>
      <c r="K133" s="322" t="s">
        <v>265</v>
      </c>
    </row>
    <row r="134" spans="1:11" s="112" customFormat="1" ht="15" customHeight="1" x14ac:dyDescent="0.2">
      <c r="A134" s="458"/>
      <c r="B134" s="1225">
        <v>10</v>
      </c>
      <c r="C134" s="336" t="s">
        <v>125</v>
      </c>
      <c r="D134" s="1725"/>
      <c r="E134" s="1726"/>
      <c r="F134" s="688">
        <f>基礎データ貼付用シート!E884</f>
        <v>0</v>
      </c>
      <c r="G134" s="685" t="s">
        <v>117</v>
      </c>
      <c r="H134" s="689">
        <v>8.9999999999999993E-3</v>
      </c>
      <c r="I134" s="685" t="s">
        <v>812</v>
      </c>
      <c r="J134" s="686">
        <f t="shared" si="4"/>
        <v>0</v>
      </c>
      <c r="K134" s="322" t="s">
        <v>264</v>
      </c>
    </row>
    <row r="135" spans="1:11" s="112" customFormat="1" ht="15" customHeight="1" x14ac:dyDescent="0.2">
      <c r="A135" s="458"/>
      <c r="B135" s="1225">
        <v>11</v>
      </c>
      <c r="C135" s="336" t="s">
        <v>124</v>
      </c>
      <c r="D135" s="1725"/>
      <c r="E135" s="1726"/>
      <c r="F135" s="688">
        <f>基礎データ貼付用シート!E885</f>
        <v>0</v>
      </c>
      <c r="G135" s="685" t="s">
        <v>117</v>
      </c>
      <c r="H135" s="690">
        <v>0.01</v>
      </c>
      <c r="I135" s="355" t="s">
        <v>812</v>
      </c>
      <c r="J135" s="683">
        <f t="shared" si="4"/>
        <v>0</v>
      </c>
      <c r="K135" s="322" t="s">
        <v>263</v>
      </c>
    </row>
    <row r="136" spans="1:11" s="112" customFormat="1" ht="15" customHeight="1" x14ac:dyDescent="0.2">
      <c r="A136" s="458"/>
      <c r="B136" s="1225">
        <v>12</v>
      </c>
      <c r="C136" s="336" t="s">
        <v>123</v>
      </c>
      <c r="D136" s="337" t="s">
        <v>533</v>
      </c>
      <c r="E136" s="338" t="s">
        <v>143</v>
      </c>
      <c r="F136" s="1532" t="b">
        <f>IF(総括表!$B$4=総括表!$Q$4,基礎データ貼付用シート!E886)</f>
        <v>0</v>
      </c>
      <c r="G136" s="685" t="s">
        <v>117</v>
      </c>
      <c r="H136" s="689">
        <v>0.24099999999999999</v>
      </c>
      <c r="I136" s="685" t="s">
        <v>812</v>
      </c>
      <c r="J136" s="686">
        <f t="shared" si="4"/>
        <v>0</v>
      </c>
      <c r="K136" s="322" t="s">
        <v>262</v>
      </c>
    </row>
    <row r="137" spans="1:11" s="112" customFormat="1" ht="15" customHeight="1" x14ac:dyDescent="0.2">
      <c r="A137" s="458"/>
      <c r="B137" s="1225">
        <v>13</v>
      </c>
      <c r="C137" s="336" t="s">
        <v>122</v>
      </c>
      <c r="D137" s="337" t="s">
        <v>533</v>
      </c>
      <c r="E137" s="338" t="s">
        <v>143</v>
      </c>
      <c r="F137" s="1532" t="b">
        <f>IF(総括表!$B$4=総括表!$Q$4,基礎データ貼付用シート!E887)</f>
        <v>0</v>
      </c>
      <c r="G137" s="685" t="s">
        <v>117</v>
      </c>
      <c r="H137" s="689">
        <v>0.26</v>
      </c>
      <c r="I137" s="685" t="s">
        <v>812</v>
      </c>
      <c r="J137" s="686">
        <f t="shared" si="4"/>
        <v>0</v>
      </c>
      <c r="K137" s="322" t="s">
        <v>261</v>
      </c>
    </row>
    <row r="138" spans="1:11" s="112" customFormat="1" ht="15" customHeight="1" x14ac:dyDescent="0.2">
      <c r="A138" s="458"/>
      <c r="B138" s="1225">
        <v>14</v>
      </c>
      <c r="C138" s="336" t="s">
        <v>121</v>
      </c>
      <c r="D138" s="337" t="s">
        <v>533</v>
      </c>
      <c r="E138" s="338" t="s">
        <v>143</v>
      </c>
      <c r="F138" s="1532" t="b">
        <f>IF(総括表!$B$4=総括表!$Q$4,基礎データ貼付用シート!E888)</f>
        <v>0</v>
      </c>
      <c r="G138" s="685" t="s">
        <v>117</v>
      </c>
      <c r="H138" s="689">
        <v>0.27800000000000002</v>
      </c>
      <c r="I138" s="685" t="s">
        <v>812</v>
      </c>
      <c r="J138" s="686">
        <f t="shared" si="4"/>
        <v>0</v>
      </c>
      <c r="K138" s="322" t="s">
        <v>260</v>
      </c>
    </row>
    <row r="139" spans="1:11" s="112" customFormat="1" ht="15" customHeight="1" x14ac:dyDescent="0.2">
      <c r="A139" s="458"/>
      <c r="B139" s="1225">
        <v>15</v>
      </c>
      <c r="C139" s="336" t="s">
        <v>120</v>
      </c>
      <c r="D139" s="337" t="s">
        <v>533</v>
      </c>
      <c r="E139" s="338" t="s">
        <v>143</v>
      </c>
      <c r="F139" s="688" t="b">
        <f>IF(総括表!$B$4=総括表!$Q$4,基礎データ貼付用シート!E889)</f>
        <v>0</v>
      </c>
      <c r="G139" s="685" t="s">
        <v>117</v>
      </c>
      <c r="H139" s="689">
        <v>0.27300000000000002</v>
      </c>
      <c r="I139" s="685" t="s">
        <v>812</v>
      </c>
      <c r="J139" s="686">
        <f t="shared" si="4"/>
        <v>0</v>
      </c>
      <c r="K139" s="322" t="s">
        <v>991</v>
      </c>
    </row>
    <row r="140" spans="1:11" s="112" customFormat="1" ht="15" customHeight="1" x14ac:dyDescent="0.2">
      <c r="A140" s="458"/>
      <c r="B140" s="341"/>
      <c r="C140" s="1220"/>
      <c r="D140" s="337" t="s">
        <v>529</v>
      </c>
      <c r="E140" s="338" t="s">
        <v>142</v>
      </c>
      <c r="F140" s="688" t="b">
        <f>IF(総括表!$B$4=総括表!$Q$5,基礎データ貼付用シート!E889)</f>
        <v>0</v>
      </c>
      <c r="G140" s="685" t="s">
        <v>117</v>
      </c>
      <c r="H140" s="690">
        <v>0.17699999999999999</v>
      </c>
      <c r="I140" s="355" t="s">
        <v>812</v>
      </c>
      <c r="J140" s="683">
        <f t="shared" si="4"/>
        <v>0</v>
      </c>
      <c r="K140" s="322" t="s">
        <v>258</v>
      </c>
    </row>
    <row r="141" spans="1:11" s="112" customFormat="1" ht="15" customHeight="1" x14ac:dyDescent="0.2">
      <c r="A141" s="458"/>
      <c r="B141" s="1225">
        <v>16</v>
      </c>
      <c r="C141" s="336" t="s">
        <v>475</v>
      </c>
      <c r="D141" s="337" t="s">
        <v>533</v>
      </c>
      <c r="E141" s="338" t="s">
        <v>143</v>
      </c>
      <c r="F141" s="688" t="b">
        <f>IF(総括表!$B$4=総括表!$Q$4,基礎データ貼付用シート!E890)</f>
        <v>0</v>
      </c>
      <c r="G141" s="685" t="s">
        <v>117</v>
      </c>
      <c r="H141" s="689">
        <v>0.28499999999999998</v>
      </c>
      <c r="I141" s="685" t="s">
        <v>812</v>
      </c>
      <c r="J141" s="686">
        <f t="shared" si="4"/>
        <v>0</v>
      </c>
      <c r="K141" s="322" t="s">
        <v>257</v>
      </c>
    </row>
    <row r="142" spans="1:11" s="112" customFormat="1" ht="15" customHeight="1" x14ac:dyDescent="0.2">
      <c r="A142" s="458"/>
      <c r="B142" s="341"/>
      <c r="C142" s="1220"/>
      <c r="D142" s="337" t="s">
        <v>529</v>
      </c>
      <c r="E142" s="338" t="s">
        <v>142</v>
      </c>
      <c r="F142" s="688" t="b">
        <f>IF(総括表!$B$4=総括表!$Q$5,基礎データ貼付用シート!E890)</f>
        <v>0</v>
      </c>
      <c r="G142" s="685" t="s">
        <v>117</v>
      </c>
      <c r="H142" s="690">
        <v>0.214</v>
      </c>
      <c r="I142" s="355" t="s">
        <v>812</v>
      </c>
      <c r="J142" s="683">
        <f t="shared" si="4"/>
        <v>0</v>
      </c>
      <c r="K142" s="322" t="s">
        <v>256</v>
      </c>
    </row>
    <row r="143" spans="1:11" s="112" customFormat="1" ht="15" customHeight="1" x14ac:dyDescent="0.2">
      <c r="A143" s="458"/>
      <c r="B143" s="1225">
        <v>17</v>
      </c>
      <c r="C143" s="336" t="s">
        <v>512</v>
      </c>
      <c r="D143" s="337" t="s">
        <v>533</v>
      </c>
      <c r="E143" s="338" t="s">
        <v>143</v>
      </c>
      <c r="F143" s="688" t="b">
        <f>IF(総括表!$B$4=総括表!$Q$4,基礎データ貼付用シート!E891)</f>
        <v>0</v>
      </c>
      <c r="G143" s="685" t="s">
        <v>117</v>
      </c>
      <c r="H143" s="689">
        <v>0.308</v>
      </c>
      <c r="I143" s="685" t="s">
        <v>812</v>
      </c>
      <c r="J143" s="686">
        <f t="shared" si="4"/>
        <v>0</v>
      </c>
      <c r="K143" s="322" t="s">
        <v>255</v>
      </c>
    </row>
    <row r="144" spans="1:11" s="112" customFormat="1" ht="15" customHeight="1" x14ac:dyDescent="0.2">
      <c r="A144" s="458"/>
      <c r="B144" s="341"/>
      <c r="C144" s="1220"/>
      <c r="D144" s="337" t="s">
        <v>529</v>
      </c>
      <c r="E144" s="338" t="s">
        <v>142</v>
      </c>
      <c r="F144" s="688" t="b">
        <f>IF(総括表!$B$4=総括表!$Q$5,基礎データ貼付用シート!E891)</f>
        <v>0</v>
      </c>
      <c r="G144" s="685" t="s">
        <v>117</v>
      </c>
      <c r="H144" s="690">
        <v>0.24399999999999999</v>
      </c>
      <c r="I144" s="355" t="s">
        <v>812</v>
      </c>
      <c r="J144" s="683">
        <f t="shared" si="4"/>
        <v>0</v>
      </c>
      <c r="K144" s="322" t="s">
        <v>254</v>
      </c>
    </row>
    <row r="145" spans="1:11" s="112" customFormat="1" ht="15" customHeight="1" x14ac:dyDescent="0.2">
      <c r="A145" s="458"/>
      <c r="B145" s="1225">
        <v>18</v>
      </c>
      <c r="C145" s="336" t="s">
        <v>619</v>
      </c>
      <c r="D145" s="337" t="s">
        <v>533</v>
      </c>
      <c r="E145" s="338" t="s">
        <v>143</v>
      </c>
      <c r="F145" s="688" t="b">
        <f>IF(総括表!$B$4=総括表!$Q$4,基礎データ貼付用シート!E892)</f>
        <v>0</v>
      </c>
      <c r="G145" s="685" t="s">
        <v>117</v>
      </c>
      <c r="H145" s="689">
        <v>0.32700000000000001</v>
      </c>
      <c r="I145" s="685" t="s">
        <v>812</v>
      </c>
      <c r="J145" s="686">
        <f t="shared" si="4"/>
        <v>0</v>
      </c>
      <c r="K145" s="322" t="s">
        <v>253</v>
      </c>
    </row>
    <row r="146" spans="1:11" s="112" customFormat="1" ht="15" customHeight="1" x14ac:dyDescent="0.2">
      <c r="A146" s="458"/>
      <c r="B146" s="341"/>
      <c r="C146" s="1220"/>
      <c r="D146" s="337" t="s">
        <v>529</v>
      </c>
      <c r="E146" s="338" t="s">
        <v>142</v>
      </c>
      <c r="F146" s="688" t="b">
        <f>IF(総括表!$B$4=総括表!$Q$5,基礎データ貼付用シート!E892)</f>
        <v>0</v>
      </c>
      <c r="G146" s="685" t="s">
        <v>117</v>
      </c>
      <c r="H146" s="690">
        <v>0.27100000000000002</v>
      </c>
      <c r="I146" s="355" t="s">
        <v>812</v>
      </c>
      <c r="J146" s="683">
        <f t="shared" si="4"/>
        <v>0</v>
      </c>
      <c r="K146" s="322" t="s">
        <v>252</v>
      </c>
    </row>
    <row r="147" spans="1:11" s="112" customFormat="1" ht="15" customHeight="1" x14ac:dyDescent="0.2">
      <c r="A147" s="458"/>
      <c r="B147" s="1225">
        <v>19</v>
      </c>
      <c r="C147" s="336" t="s">
        <v>710</v>
      </c>
      <c r="D147" s="337" t="s">
        <v>533</v>
      </c>
      <c r="E147" s="338" t="s">
        <v>143</v>
      </c>
      <c r="F147" s="688" t="b">
        <f>IF(総括表!$B$4=総括表!$Q$4,基礎データ貼付用シート!E893)</f>
        <v>0</v>
      </c>
      <c r="G147" s="685" t="s">
        <v>117</v>
      </c>
      <c r="H147" s="689">
        <v>0.35299999999999998</v>
      </c>
      <c r="I147" s="685" t="s">
        <v>812</v>
      </c>
      <c r="J147" s="686">
        <f t="shared" si="4"/>
        <v>0</v>
      </c>
      <c r="K147" s="322" t="s">
        <v>321</v>
      </c>
    </row>
    <row r="148" spans="1:11" s="112" customFormat="1" ht="15" customHeight="1" x14ac:dyDescent="0.2">
      <c r="A148" s="458"/>
      <c r="B148" s="341"/>
      <c r="C148" s="1220"/>
      <c r="D148" s="337" t="s">
        <v>529</v>
      </c>
      <c r="E148" s="338" t="s">
        <v>142</v>
      </c>
      <c r="F148" s="688" t="b">
        <f>IF(総括表!$B$4=総括表!$Q$5,基礎データ貼付用シート!E893)</f>
        <v>0</v>
      </c>
      <c r="G148" s="685" t="s">
        <v>117</v>
      </c>
      <c r="H148" s="690">
        <v>0.30199999999999999</v>
      </c>
      <c r="I148" s="355" t="s">
        <v>812</v>
      </c>
      <c r="J148" s="683">
        <f t="shared" si="4"/>
        <v>0</v>
      </c>
      <c r="K148" s="322" t="s">
        <v>320</v>
      </c>
    </row>
    <row r="149" spans="1:11" s="112" customFormat="1" ht="15" customHeight="1" x14ac:dyDescent="0.2">
      <c r="A149" s="458"/>
      <c r="B149" s="1225">
        <v>20</v>
      </c>
      <c r="C149" s="336" t="s">
        <v>741</v>
      </c>
      <c r="D149" s="337" t="s">
        <v>533</v>
      </c>
      <c r="E149" s="338" t="s">
        <v>143</v>
      </c>
      <c r="F149" s="688" t="b">
        <f>IF(総括表!$B$4=総括表!$Q$4,基礎データ貼付用シート!E894)</f>
        <v>0</v>
      </c>
      <c r="G149" s="685" t="s">
        <v>117</v>
      </c>
      <c r="H149" s="689">
        <v>0.376</v>
      </c>
      <c r="I149" s="685" t="s">
        <v>812</v>
      </c>
      <c r="J149" s="686">
        <f t="shared" si="4"/>
        <v>0</v>
      </c>
      <c r="K149" s="322" t="s">
        <v>319</v>
      </c>
    </row>
    <row r="150" spans="1:11" s="112" customFormat="1" ht="15" customHeight="1" x14ac:dyDescent="0.2">
      <c r="A150" s="458"/>
      <c r="B150" s="341"/>
      <c r="C150" s="1220"/>
      <c r="D150" s="337" t="s">
        <v>529</v>
      </c>
      <c r="E150" s="338" t="s">
        <v>142</v>
      </c>
      <c r="F150" s="688" t="b">
        <f>IF(総括表!$B$4=総括表!$Q$5,基礎データ貼付用シート!E894)</f>
        <v>0</v>
      </c>
      <c r="G150" s="685" t="s">
        <v>117</v>
      </c>
      <c r="H150" s="690">
        <v>0.33300000000000002</v>
      </c>
      <c r="I150" s="355" t="s">
        <v>812</v>
      </c>
      <c r="J150" s="683">
        <f t="shared" si="4"/>
        <v>0</v>
      </c>
      <c r="K150" s="322" t="s">
        <v>318</v>
      </c>
    </row>
    <row r="151" spans="1:11" s="112" customFormat="1" ht="15" customHeight="1" x14ac:dyDescent="0.2">
      <c r="A151" s="458"/>
      <c r="B151" s="1225">
        <v>21</v>
      </c>
      <c r="C151" s="336" t="s">
        <v>808</v>
      </c>
      <c r="D151" s="337" t="s">
        <v>533</v>
      </c>
      <c r="E151" s="338" t="s">
        <v>143</v>
      </c>
      <c r="F151" s="688" t="b">
        <f>IF(総括表!$B$4=総括表!$Q$4,基礎データ貼付用シート!E895)</f>
        <v>0</v>
      </c>
      <c r="G151" s="685" t="s">
        <v>117</v>
      </c>
      <c r="H151" s="689">
        <v>0.39800000000000002</v>
      </c>
      <c r="I151" s="685" t="s">
        <v>812</v>
      </c>
      <c r="J151" s="686">
        <f t="shared" si="4"/>
        <v>0</v>
      </c>
      <c r="K151" s="322" t="s">
        <v>317</v>
      </c>
    </row>
    <row r="152" spans="1:11" s="112" customFormat="1" ht="15" customHeight="1" x14ac:dyDescent="0.2">
      <c r="A152" s="458"/>
      <c r="B152" s="341"/>
      <c r="C152" s="1220"/>
      <c r="D152" s="337" t="s">
        <v>529</v>
      </c>
      <c r="E152" s="338" t="s">
        <v>142</v>
      </c>
      <c r="F152" s="688" t="b">
        <f>IF(総括表!$B$4=総括表!$Q$5,基礎データ貼付用シート!E895)</f>
        <v>0</v>
      </c>
      <c r="G152" s="685" t="s">
        <v>117</v>
      </c>
      <c r="H152" s="690">
        <v>0.36299999999999999</v>
      </c>
      <c r="I152" s="355" t="s">
        <v>812</v>
      </c>
      <c r="J152" s="683">
        <f t="shared" si="4"/>
        <v>0</v>
      </c>
      <c r="K152" s="322" t="s">
        <v>316</v>
      </c>
    </row>
    <row r="153" spans="1:11" s="112" customFormat="1" ht="15" customHeight="1" x14ac:dyDescent="0.2">
      <c r="A153" s="458"/>
      <c r="B153" s="1225">
        <v>22</v>
      </c>
      <c r="C153" s="336" t="s">
        <v>884</v>
      </c>
      <c r="D153" s="337" t="s">
        <v>533</v>
      </c>
      <c r="E153" s="338" t="s">
        <v>143</v>
      </c>
      <c r="F153" s="688" t="b">
        <f>IF(総括表!$B$4=総括表!$Q$4,基礎データ貼付用シート!E896)</f>
        <v>0</v>
      </c>
      <c r="G153" s="685" t="s">
        <v>117</v>
      </c>
      <c r="H153" s="689">
        <v>0.42</v>
      </c>
      <c r="I153" s="685" t="s">
        <v>812</v>
      </c>
      <c r="J153" s="686">
        <f t="shared" si="4"/>
        <v>0</v>
      </c>
      <c r="K153" s="322" t="s">
        <v>315</v>
      </c>
    </row>
    <row r="154" spans="1:11" s="112" customFormat="1" ht="15" customHeight="1" x14ac:dyDescent="0.2">
      <c r="A154" s="458"/>
      <c r="B154" s="341"/>
      <c r="C154" s="1220"/>
      <c r="D154" s="337" t="s">
        <v>529</v>
      </c>
      <c r="E154" s="338" t="s">
        <v>142</v>
      </c>
      <c r="F154" s="688" t="b">
        <f>IF(総括表!$B$4=総括表!$Q$5,基礎データ貼付用シート!E896)</f>
        <v>0</v>
      </c>
      <c r="G154" s="685" t="s">
        <v>117</v>
      </c>
      <c r="H154" s="690">
        <v>0.39200000000000002</v>
      </c>
      <c r="I154" s="355" t="s">
        <v>812</v>
      </c>
      <c r="J154" s="683">
        <f t="shared" si="4"/>
        <v>0</v>
      </c>
      <c r="K154" s="322" t="s">
        <v>314</v>
      </c>
    </row>
    <row r="155" spans="1:11" s="112" customFormat="1" ht="15" customHeight="1" x14ac:dyDescent="0.2">
      <c r="A155" s="458"/>
      <c r="B155" s="1225">
        <v>23</v>
      </c>
      <c r="C155" s="336" t="s">
        <v>915</v>
      </c>
      <c r="D155" s="337" t="s">
        <v>533</v>
      </c>
      <c r="E155" s="338" t="s">
        <v>143</v>
      </c>
      <c r="F155" s="688" t="b">
        <f>IF(総括表!$B$4=総括表!$Q$4,基礎データ貼付用シート!E897)</f>
        <v>0</v>
      </c>
      <c r="G155" s="685" t="s">
        <v>117</v>
      </c>
      <c r="H155" s="689">
        <v>0.443</v>
      </c>
      <c r="I155" s="685" t="s">
        <v>812</v>
      </c>
      <c r="J155" s="686">
        <f t="shared" si="4"/>
        <v>0</v>
      </c>
      <c r="K155" s="322" t="s">
        <v>313</v>
      </c>
    </row>
    <row r="156" spans="1:11" s="112" customFormat="1" ht="15" customHeight="1" x14ac:dyDescent="0.2">
      <c r="A156" s="458"/>
      <c r="B156" s="341"/>
      <c r="C156" s="1220"/>
      <c r="D156" s="337" t="s">
        <v>529</v>
      </c>
      <c r="E156" s="338" t="s">
        <v>142</v>
      </c>
      <c r="F156" s="688" t="b">
        <f>IF(総括表!$B$4=総括表!$Q$5,基礎データ貼付用シート!E897)</f>
        <v>0</v>
      </c>
      <c r="G156" s="685" t="s">
        <v>117</v>
      </c>
      <c r="H156" s="690">
        <v>0.42099999999999999</v>
      </c>
      <c r="I156" s="355" t="s">
        <v>812</v>
      </c>
      <c r="J156" s="683">
        <f t="shared" si="4"/>
        <v>0</v>
      </c>
      <c r="K156" s="322" t="s">
        <v>312</v>
      </c>
    </row>
    <row r="157" spans="1:11" s="112" customFormat="1" ht="15" customHeight="1" x14ac:dyDescent="0.2">
      <c r="A157" s="458"/>
      <c r="B157" s="1225">
        <f>B155+1</f>
        <v>24</v>
      </c>
      <c r="C157" s="336" t="s">
        <v>1067</v>
      </c>
      <c r="D157" s="337" t="s">
        <v>533</v>
      </c>
      <c r="E157" s="338" t="s">
        <v>143</v>
      </c>
      <c r="F157" s="688" t="b">
        <f>IF(総括表!$B$4=総括表!$Q$4,基礎データ貼付用シート!E898)</f>
        <v>0</v>
      </c>
      <c r="G157" s="685" t="s">
        <v>117</v>
      </c>
      <c r="H157" s="684">
        <v>0.46600000000000003</v>
      </c>
      <c r="I157" s="685" t="s">
        <v>812</v>
      </c>
      <c r="J157" s="686">
        <f t="shared" si="4"/>
        <v>0</v>
      </c>
      <c r="K157" s="322" t="s">
        <v>311</v>
      </c>
    </row>
    <row r="158" spans="1:11" s="112" customFormat="1" ht="15" customHeight="1" x14ac:dyDescent="0.2">
      <c r="A158" s="458"/>
      <c r="B158" s="341"/>
      <c r="C158" s="1220"/>
      <c r="D158" s="337" t="s">
        <v>529</v>
      </c>
      <c r="E158" s="338" t="s">
        <v>142</v>
      </c>
      <c r="F158" s="688" t="b">
        <f>IF(総括表!$B$4=総括表!$Q$5,基礎データ貼付用シート!E898)</f>
        <v>0</v>
      </c>
      <c r="G158" s="685" t="s">
        <v>117</v>
      </c>
      <c r="H158" s="616">
        <v>0.45200000000000001</v>
      </c>
      <c r="I158" s="355" t="s">
        <v>812</v>
      </c>
      <c r="J158" s="683">
        <f t="shared" si="4"/>
        <v>0</v>
      </c>
      <c r="K158" s="322" t="s">
        <v>310</v>
      </c>
    </row>
    <row r="159" spans="1:11" s="112" customFormat="1" ht="15" customHeight="1" x14ac:dyDescent="0.2">
      <c r="A159" s="458"/>
      <c r="B159" s="1225">
        <f>B157+1</f>
        <v>25</v>
      </c>
      <c r="C159" s="336" t="s">
        <v>1259</v>
      </c>
      <c r="D159" s="337" t="s">
        <v>533</v>
      </c>
      <c r="E159" s="338" t="s">
        <v>143</v>
      </c>
      <c r="F159" s="688" t="b">
        <f>IF(総括表!$B$4=総括表!$Q$4,基礎データ貼付用シート!E899)</f>
        <v>0</v>
      </c>
      <c r="G159" s="685" t="s">
        <v>117</v>
      </c>
      <c r="H159" s="684">
        <v>0.48299999999999998</v>
      </c>
      <c r="I159" s="685" t="s">
        <v>812</v>
      </c>
      <c r="J159" s="686">
        <f t="shared" si="4"/>
        <v>0</v>
      </c>
      <c r="K159" s="322" t="s">
        <v>309</v>
      </c>
    </row>
    <row r="160" spans="1:11" s="112" customFormat="1" ht="15" customHeight="1" x14ac:dyDescent="0.2">
      <c r="A160" s="458"/>
      <c r="B160" s="341"/>
      <c r="C160" s="1220"/>
      <c r="D160" s="337" t="s">
        <v>529</v>
      </c>
      <c r="E160" s="338" t="s">
        <v>142</v>
      </c>
      <c r="F160" s="688" t="b">
        <f>IF(総括表!$B$4=総括表!$Q$5,基礎データ貼付用シート!E899)</f>
        <v>0</v>
      </c>
      <c r="G160" s="685" t="s">
        <v>117</v>
      </c>
      <c r="H160" s="616">
        <v>0.47599999999999998</v>
      </c>
      <c r="I160" s="355" t="s">
        <v>812</v>
      </c>
      <c r="J160" s="683">
        <f t="shared" si="4"/>
        <v>0</v>
      </c>
      <c r="K160" s="322" t="s">
        <v>308</v>
      </c>
    </row>
    <row r="161" spans="1:12" s="112" customFormat="1" ht="15" customHeight="1" x14ac:dyDescent="0.2">
      <c r="A161" s="458"/>
      <c r="B161" s="1225">
        <f>B159+1</f>
        <v>26</v>
      </c>
      <c r="C161" s="336" t="s">
        <v>5215</v>
      </c>
      <c r="D161" s="337" t="s">
        <v>533</v>
      </c>
      <c r="E161" s="338" t="s">
        <v>143</v>
      </c>
      <c r="F161" s="688" t="b">
        <f>IF(総括表!$B$4=総括表!$Q$4,基礎データ貼付用シート!E900)</f>
        <v>0</v>
      </c>
      <c r="G161" s="685" t="s">
        <v>117</v>
      </c>
      <c r="H161" s="684">
        <v>0.5</v>
      </c>
      <c r="I161" s="685" t="s">
        <v>812</v>
      </c>
      <c r="J161" s="686">
        <f t="shared" si="4"/>
        <v>0</v>
      </c>
      <c r="K161" s="322" t="s">
        <v>307</v>
      </c>
    </row>
    <row r="162" spans="1:12" s="112" customFormat="1" ht="15" customHeight="1" x14ac:dyDescent="0.2">
      <c r="A162" s="458"/>
      <c r="B162" s="341"/>
      <c r="C162" s="1220"/>
      <c r="D162" s="337" t="s">
        <v>529</v>
      </c>
      <c r="E162" s="338" t="s">
        <v>142</v>
      </c>
      <c r="F162" s="688" t="b">
        <f>IF(総括表!$B$4=総括表!$Q$5,基礎データ貼付用シート!E900)</f>
        <v>0</v>
      </c>
      <c r="G162" s="685" t="s">
        <v>117</v>
      </c>
      <c r="H162" s="616">
        <v>0.5</v>
      </c>
      <c r="I162" s="355" t="s">
        <v>812</v>
      </c>
      <c r="J162" s="683">
        <f t="shared" si="4"/>
        <v>0</v>
      </c>
      <c r="K162" s="322" t="s">
        <v>306</v>
      </c>
    </row>
    <row r="163" spans="1:12" s="112" customFormat="1" ht="15" customHeight="1" x14ac:dyDescent="0.2">
      <c r="A163" s="458"/>
      <c r="B163" s="1225">
        <f>B161+1</f>
        <v>27</v>
      </c>
      <c r="C163" s="336" t="s">
        <v>5877</v>
      </c>
      <c r="D163" s="337" t="s">
        <v>533</v>
      </c>
      <c r="E163" s="338" t="s">
        <v>143</v>
      </c>
      <c r="F163" s="688" t="b">
        <f>IF(総括表!$B$4=総括表!$Q$4,基礎データ貼付用シート!E901)</f>
        <v>0</v>
      </c>
      <c r="G163" s="685" t="s">
        <v>117</v>
      </c>
      <c r="H163" s="684">
        <v>0.5</v>
      </c>
      <c r="I163" s="685" t="s">
        <v>812</v>
      </c>
      <c r="J163" s="686">
        <f t="shared" si="4"/>
        <v>0</v>
      </c>
      <c r="K163" s="322" t="s">
        <v>889</v>
      </c>
    </row>
    <row r="164" spans="1:12" s="112" customFormat="1" ht="15" customHeight="1" x14ac:dyDescent="0.2">
      <c r="A164" s="458"/>
      <c r="B164" s="341"/>
      <c r="C164" s="1220"/>
      <c r="D164" s="337" t="s">
        <v>529</v>
      </c>
      <c r="E164" s="338" t="s">
        <v>142</v>
      </c>
      <c r="F164" s="688" t="b">
        <f>IF(総括表!$B$4=総括表!$Q$5,基礎データ貼付用シート!E901)</f>
        <v>0</v>
      </c>
      <c r="G164" s="685" t="s">
        <v>117</v>
      </c>
      <c r="H164" s="616">
        <v>0.5</v>
      </c>
      <c r="I164" s="355" t="s">
        <v>812</v>
      </c>
      <c r="J164" s="683">
        <f t="shared" si="4"/>
        <v>0</v>
      </c>
      <c r="K164" s="322" t="s">
        <v>900</v>
      </c>
    </row>
    <row r="165" spans="1:12" s="112" customFormat="1" ht="15" customHeight="1" x14ac:dyDescent="0.2">
      <c r="A165" s="458"/>
      <c r="B165" s="1225">
        <f>B163+1</f>
        <v>28</v>
      </c>
      <c r="C165" s="336" t="s">
        <v>6344</v>
      </c>
      <c r="D165" s="337" t="s">
        <v>533</v>
      </c>
      <c r="E165" s="338" t="s">
        <v>143</v>
      </c>
      <c r="F165" s="688" t="b">
        <f>IF(総括表!$B$4=総括表!$Q$4,基礎データ貼付用シート!E902)</f>
        <v>0</v>
      </c>
      <c r="G165" s="685" t="s">
        <v>117</v>
      </c>
      <c r="H165" s="684">
        <v>0.5</v>
      </c>
      <c r="I165" s="685" t="s">
        <v>812</v>
      </c>
      <c r="J165" s="686">
        <f t="shared" si="4"/>
        <v>0</v>
      </c>
      <c r="K165" s="322" t="s">
        <v>302</v>
      </c>
    </row>
    <row r="166" spans="1:12" s="112" customFormat="1" ht="15" customHeight="1" x14ac:dyDescent="0.2">
      <c r="A166" s="458"/>
      <c r="B166" s="341"/>
      <c r="C166" s="1220"/>
      <c r="D166" s="337" t="s">
        <v>529</v>
      </c>
      <c r="E166" s="338" t="s">
        <v>142</v>
      </c>
      <c r="F166" s="688" t="b">
        <f>IF(総括表!$B$4=総括表!$Q$5,基礎データ貼付用シート!E902)</f>
        <v>0</v>
      </c>
      <c r="G166" s="685" t="s">
        <v>117</v>
      </c>
      <c r="H166" s="616">
        <v>0.5</v>
      </c>
      <c r="I166" s="355" t="s">
        <v>812</v>
      </c>
      <c r="J166" s="683">
        <f t="shared" si="4"/>
        <v>0</v>
      </c>
      <c r="K166" s="322" t="s">
        <v>5212</v>
      </c>
    </row>
    <row r="167" spans="1:12" s="112" customFormat="1" ht="15" customHeight="1" x14ac:dyDescent="0.2">
      <c r="A167" s="458"/>
      <c r="B167" s="1225">
        <f>B165+1</f>
        <v>29</v>
      </c>
      <c r="C167" s="336" t="s">
        <v>6624</v>
      </c>
      <c r="D167" s="337" t="s">
        <v>533</v>
      </c>
      <c r="E167" s="338" t="s">
        <v>143</v>
      </c>
      <c r="F167" s="688" t="b">
        <f>IF(総括表!$B$4=総括表!$Q$4,基礎データ貼付用シート!E903)</f>
        <v>0</v>
      </c>
      <c r="G167" s="685" t="s">
        <v>117</v>
      </c>
      <c r="H167" s="684">
        <v>0.5</v>
      </c>
      <c r="I167" s="685" t="s">
        <v>812</v>
      </c>
      <c r="J167" s="686">
        <f t="shared" si="4"/>
        <v>0</v>
      </c>
      <c r="K167" s="322" t="s">
        <v>5708</v>
      </c>
    </row>
    <row r="168" spans="1:12" s="202" customFormat="1" ht="15" customHeight="1" thickBot="1" x14ac:dyDescent="0.25">
      <c r="A168" s="458"/>
      <c r="B168" s="341"/>
      <c r="C168" s="1220"/>
      <c r="D168" s="337" t="s">
        <v>529</v>
      </c>
      <c r="E168" s="338" t="s">
        <v>142</v>
      </c>
      <c r="F168" s="688" t="b">
        <f>IF(総括表!$B$4=総括表!$Q$5,基礎データ貼付用シート!E903)</f>
        <v>0</v>
      </c>
      <c r="G168" s="685" t="s">
        <v>117</v>
      </c>
      <c r="H168" s="616">
        <v>0.5</v>
      </c>
      <c r="I168" s="355" t="s">
        <v>812</v>
      </c>
      <c r="J168" s="683">
        <f t="shared" si="4"/>
        <v>0</v>
      </c>
      <c r="K168" s="322" t="s">
        <v>5709</v>
      </c>
    </row>
    <row r="169" spans="1:12" s="202" customFormat="1" ht="15" customHeight="1" x14ac:dyDescent="0.2">
      <c r="A169" s="458"/>
      <c r="B169" s="344" t="s">
        <v>6626</v>
      </c>
      <c r="C169" s="345"/>
      <c r="D169" s="344"/>
      <c r="E169" s="344"/>
      <c r="F169" s="58"/>
      <c r="G169" s="1227"/>
      <c r="H169" s="1675" t="s">
        <v>7330</v>
      </c>
      <c r="I169" s="1676"/>
      <c r="J169" s="346"/>
      <c r="K169" s="340"/>
    </row>
    <row r="170" spans="1:12" s="112" customFormat="1" ht="15" customHeight="1" thickBot="1" x14ac:dyDescent="0.25">
      <c r="A170" s="458"/>
      <c r="B170" s="340" t="s">
        <v>5096</v>
      </c>
      <c r="C170" s="340"/>
      <c r="D170" s="340"/>
      <c r="E170" s="340"/>
      <c r="F170" s="554"/>
      <c r="G170" s="340"/>
      <c r="H170" s="1727" t="s">
        <v>118</v>
      </c>
      <c r="I170" s="1728"/>
      <c r="J170" s="539">
        <f>SUM(J125:J168)</f>
        <v>0</v>
      </c>
      <c r="K170" s="340" t="s">
        <v>1199</v>
      </c>
      <c r="L170" s="202" t="s">
        <v>7363</v>
      </c>
    </row>
    <row r="171" spans="1:12" s="112" customFormat="1" ht="15" customHeight="1" x14ac:dyDescent="0.2">
      <c r="A171" s="458"/>
      <c r="B171" s="340"/>
      <c r="C171" s="340"/>
      <c r="D171" s="340"/>
      <c r="E171" s="340"/>
      <c r="F171" s="554"/>
      <c r="G171" s="530"/>
      <c r="H171" s="1227"/>
      <c r="I171" s="1227"/>
      <c r="J171" s="58"/>
      <c r="K171" s="340"/>
      <c r="L171" s="376"/>
    </row>
    <row r="172" spans="1:12" ht="15" customHeight="1" x14ac:dyDescent="0.2">
      <c r="A172" s="670" t="s">
        <v>59</v>
      </c>
      <c r="B172" s="458" t="s">
        <v>652</v>
      </c>
      <c r="C172" s="467"/>
      <c r="D172" s="467"/>
      <c r="E172" s="467"/>
      <c r="F172" s="517"/>
      <c r="G172" s="467"/>
      <c r="H172" s="467"/>
      <c r="I172" s="467"/>
      <c r="J172" s="517"/>
      <c r="K172" s="467"/>
      <c r="L172" s="112"/>
    </row>
    <row r="173" spans="1:12" ht="18.75" customHeight="1" x14ac:dyDescent="0.2">
      <c r="A173" s="470"/>
      <c r="B173" s="467"/>
      <c r="C173" s="467"/>
      <c r="D173" s="467"/>
      <c r="E173" s="467"/>
      <c r="F173" s="517"/>
      <c r="G173" s="467"/>
      <c r="H173" s="467"/>
      <c r="I173" s="467"/>
      <c r="J173" s="517"/>
      <c r="K173" s="467"/>
    </row>
    <row r="174" spans="1:12" ht="11.5" customHeight="1" x14ac:dyDescent="0.2">
      <c r="A174" s="470"/>
      <c r="B174" s="1780" t="s">
        <v>163</v>
      </c>
      <c r="C174" s="1781"/>
      <c r="D174" s="1780" t="s">
        <v>139</v>
      </c>
      <c r="E174" s="1781"/>
      <c r="F174" s="627" t="s">
        <v>178</v>
      </c>
      <c r="G174" s="1226"/>
      <c r="H174" s="1226" t="s">
        <v>137</v>
      </c>
      <c r="I174" s="1226"/>
      <c r="J174" s="627" t="s">
        <v>89</v>
      </c>
      <c r="K174" s="340"/>
    </row>
    <row r="175" spans="1:12" ht="15" customHeight="1" x14ac:dyDescent="0.2">
      <c r="A175" s="470"/>
      <c r="B175" s="1229"/>
      <c r="C175" s="1224"/>
      <c r="D175" s="1219"/>
      <c r="E175" s="1220"/>
      <c r="F175" s="1230"/>
      <c r="G175" s="1221"/>
      <c r="H175" s="1221"/>
      <c r="I175" s="1221"/>
      <c r="J175" s="525" t="s">
        <v>136</v>
      </c>
      <c r="K175" s="340"/>
    </row>
    <row r="176" spans="1:12" s="112" customFormat="1" ht="15" customHeight="1" x14ac:dyDescent="0.2">
      <c r="A176" s="458"/>
      <c r="B176" s="669">
        <v>1</v>
      </c>
      <c r="C176" s="488" t="s">
        <v>124</v>
      </c>
      <c r="D176" s="1725"/>
      <c r="E176" s="1726"/>
      <c r="F176" s="688">
        <f>基礎データ貼付用シート!E794</f>
        <v>0</v>
      </c>
      <c r="G176" s="685" t="s">
        <v>117</v>
      </c>
      <c r="H176" s="689">
        <v>2E-3</v>
      </c>
      <c r="I176" s="685" t="s">
        <v>119</v>
      </c>
      <c r="J176" s="686">
        <f t="shared" ref="J176:J184" si="5">ROUND(F176*H176,0)</f>
        <v>0</v>
      </c>
      <c r="K176" s="322" t="s">
        <v>273</v>
      </c>
      <c r="L176" s="106"/>
    </row>
    <row r="177" spans="1:12" s="112" customFormat="1" ht="15" customHeight="1" x14ac:dyDescent="0.2">
      <c r="A177" s="458"/>
      <c r="B177" s="669">
        <v>2</v>
      </c>
      <c r="C177" s="488" t="s">
        <v>123</v>
      </c>
      <c r="D177" s="337" t="s">
        <v>533</v>
      </c>
      <c r="E177" s="338" t="s">
        <v>143</v>
      </c>
      <c r="F177" s="1532" t="b">
        <f>IF(総括表!$B$4=総括表!$Q$4,基礎データ貼付用シート!E795)</f>
        <v>0</v>
      </c>
      <c r="G177" s="685" t="s">
        <v>117</v>
      </c>
      <c r="H177" s="689">
        <v>4.8000000000000001E-2</v>
      </c>
      <c r="I177" s="685" t="s">
        <v>119</v>
      </c>
      <c r="J177" s="686">
        <f>ROUND(F177*H177,0)</f>
        <v>0</v>
      </c>
      <c r="K177" s="322" t="s">
        <v>272</v>
      </c>
    </row>
    <row r="178" spans="1:12" s="112" customFormat="1" ht="15" customHeight="1" x14ac:dyDescent="0.2">
      <c r="A178" s="458"/>
      <c r="B178" s="669">
        <v>3</v>
      </c>
      <c r="C178" s="488" t="s">
        <v>122</v>
      </c>
      <c r="D178" s="337" t="s">
        <v>533</v>
      </c>
      <c r="E178" s="338" t="s">
        <v>143</v>
      </c>
      <c r="F178" s="1532" t="b">
        <f>IF(総括表!$B$4=総括表!$Q$4,基礎データ貼付用シート!E796)</f>
        <v>0</v>
      </c>
      <c r="G178" s="685" t="s">
        <v>117</v>
      </c>
      <c r="H178" s="690">
        <v>5.1999999999999998E-2</v>
      </c>
      <c r="I178" s="355" t="s">
        <v>119</v>
      </c>
      <c r="J178" s="683">
        <f t="shared" si="5"/>
        <v>0</v>
      </c>
      <c r="K178" s="322" t="s">
        <v>271</v>
      </c>
    </row>
    <row r="179" spans="1:12" s="112" customFormat="1" ht="15" customHeight="1" x14ac:dyDescent="0.2">
      <c r="A179" s="458"/>
      <c r="B179" s="669">
        <v>4</v>
      </c>
      <c r="C179" s="488" t="s">
        <v>121</v>
      </c>
      <c r="D179" s="337" t="s">
        <v>533</v>
      </c>
      <c r="E179" s="338" t="s">
        <v>143</v>
      </c>
      <c r="F179" s="1532" t="b">
        <f>IF(総括表!$B$4=総括表!$Q$4,基礎データ貼付用シート!E797)</f>
        <v>0</v>
      </c>
      <c r="G179" s="685" t="s">
        <v>117</v>
      </c>
      <c r="H179" s="690">
        <v>5.6000000000000001E-2</v>
      </c>
      <c r="I179" s="355" t="s">
        <v>119</v>
      </c>
      <c r="J179" s="683">
        <f t="shared" si="5"/>
        <v>0</v>
      </c>
      <c r="K179" s="322" t="s">
        <v>270</v>
      </c>
    </row>
    <row r="180" spans="1:12" s="112" customFormat="1" ht="15" customHeight="1" x14ac:dyDescent="0.2">
      <c r="A180" s="458"/>
      <c r="B180" s="669">
        <v>5</v>
      </c>
      <c r="C180" s="488" t="s">
        <v>120</v>
      </c>
      <c r="D180" s="337" t="s">
        <v>533</v>
      </c>
      <c r="E180" s="338" t="s">
        <v>143</v>
      </c>
      <c r="F180" s="1532" t="b">
        <f>IF(総括表!$B$4=総括表!$Q$4,基礎データ貼付用シート!E798)</f>
        <v>0</v>
      </c>
      <c r="G180" s="685" t="s">
        <v>117</v>
      </c>
      <c r="H180" s="690">
        <v>5.5E-2</v>
      </c>
      <c r="I180" s="355" t="s">
        <v>119</v>
      </c>
      <c r="J180" s="683">
        <f t="shared" si="5"/>
        <v>0</v>
      </c>
      <c r="K180" s="322" t="s">
        <v>268</v>
      </c>
    </row>
    <row r="181" spans="1:12" s="112" customFormat="1" ht="15" customHeight="1" x14ac:dyDescent="0.2">
      <c r="A181" s="458"/>
      <c r="B181" s="671"/>
      <c r="C181" s="672"/>
      <c r="D181" s="337" t="s">
        <v>529</v>
      </c>
      <c r="E181" s="338" t="s">
        <v>142</v>
      </c>
      <c r="F181" s="1532" t="b">
        <f>IF(総括表!$B$4=総括表!$Q$5,基礎データ貼付用シート!E798)</f>
        <v>0</v>
      </c>
      <c r="G181" s="685" t="s">
        <v>117</v>
      </c>
      <c r="H181" s="690">
        <v>3.5000000000000003E-2</v>
      </c>
      <c r="I181" s="355" t="s">
        <v>119</v>
      </c>
      <c r="J181" s="683">
        <f t="shared" si="5"/>
        <v>0</v>
      </c>
      <c r="K181" s="322" t="s">
        <v>267</v>
      </c>
    </row>
    <row r="182" spans="1:12" s="112" customFormat="1" ht="15" customHeight="1" x14ac:dyDescent="0.2">
      <c r="A182" s="458"/>
      <c r="B182" s="669">
        <v>6</v>
      </c>
      <c r="C182" s="488" t="s">
        <v>475</v>
      </c>
      <c r="D182" s="337" t="s">
        <v>533</v>
      </c>
      <c r="E182" s="338" t="s">
        <v>143</v>
      </c>
      <c r="F182" s="1532" t="b">
        <f>IF(総括表!$B$4=総括表!$Q$4,基礎データ貼付用シート!E799)</f>
        <v>0</v>
      </c>
      <c r="G182" s="685" t="s">
        <v>117</v>
      </c>
      <c r="H182" s="690">
        <v>5.7000000000000002E-2</v>
      </c>
      <c r="I182" s="355" t="s">
        <v>119</v>
      </c>
      <c r="J182" s="683">
        <f t="shared" si="5"/>
        <v>0</v>
      </c>
      <c r="K182" s="322" t="s">
        <v>269</v>
      </c>
    </row>
    <row r="183" spans="1:12" s="112" customFormat="1" ht="15" customHeight="1" x14ac:dyDescent="0.2">
      <c r="A183" s="458"/>
      <c r="B183" s="671"/>
      <c r="C183" s="672"/>
      <c r="D183" s="337" t="s">
        <v>529</v>
      </c>
      <c r="E183" s="338" t="s">
        <v>142</v>
      </c>
      <c r="F183" s="1532" t="b">
        <f>IF(総括表!$B$4=総括表!$Q$5,基礎データ貼付用シート!E799)</f>
        <v>0</v>
      </c>
      <c r="G183" s="685" t="s">
        <v>117</v>
      </c>
      <c r="H183" s="690">
        <v>4.2999999999999997E-2</v>
      </c>
      <c r="I183" s="355" t="s">
        <v>119</v>
      </c>
      <c r="J183" s="683">
        <f t="shared" si="5"/>
        <v>0</v>
      </c>
      <c r="K183" s="322" t="s">
        <v>266</v>
      </c>
    </row>
    <row r="184" spans="1:12" s="112" customFormat="1" ht="15" customHeight="1" x14ac:dyDescent="0.2">
      <c r="A184" s="458"/>
      <c r="B184" s="669">
        <v>7</v>
      </c>
      <c r="C184" s="488" t="s">
        <v>512</v>
      </c>
      <c r="D184" s="337" t="s">
        <v>533</v>
      </c>
      <c r="E184" s="338" t="s">
        <v>143</v>
      </c>
      <c r="F184" s="1532" t="b">
        <f>IF(総括表!$B$4=総括表!$Q$4,基礎データ貼付用シート!E800)</f>
        <v>0</v>
      </c>
      <c r="G184" s="685" t="s">
        <v>117</v>
      </c>
      <c r="H184" s="690">
        <v>6.2E-2</v>
      </c>
      <c r="I184" s="355" t="s">
        <v>119</v>
      </c>
      <c r="J184" s="683">
        <f t="shared" si="5"/>
        <v>0</v>
      </c>
      <c r="K184" s="322" t="s">
        <v>265</v>
      </c>
    </row>
    <row r="185" spans="1:12" s="112" customFormat="1" ht="15" customHeight="1" thickBot="1" x14ac:dyDescent="0.25">
      <c r="A185" s="458"/>
      <c r="B185" s="671"/>
      <c r="C185" s="672"/>
      <c r="D185" s="337" t="s">
        <v>529</v>
      </c>
      <c r="E185" s="338" t="s">
        <v>142</v>
      </c>
      <c r="F185" s="1532" t="b">
        <f>IF(総括表!$B$4=総括表!$Q$5,基礎データ貼付用シート!E800)</f>
        <v>0</v>
      </c>
      <c r="G185" s="685"/>
      <c r="H185" s="690">
        <v>4.9000000000000002E-2</v>
      </c>
      <c r="I185" s="355" t="s">
        <v>119</v>
      </c>
      <c r="J185" s="683">
        <f>ROUND(F185*H185,0)</f>
        <v>0</v>
      </c>
      <c r="K185" s="322" t="s">
        <v>264</v>
      </c>
    </row>
    <row r="186" spans="1:12" s="112" customFormat="1" ht="15" customHeight="1" x14ac:dyDescent="0.2">
      <c r="A186" s="458"/>
      <c r="B186" s="344" t="s">
        <v>6627</v>
      </c>
      <c r="C186" s="345"/>
      <c r="D186" s="344"/>
      <c r="E186" s="344"/>
      <c r="F186" s="58"/>
      <c r="G186" s="1227"/>
      <c r="H186" s="1675" t="s">
        <v>1256</v>
      </c>
      <c r="I186" s="1676"/>
      <c r="J186" s="346"/>
      <c r="K186" s="340"/>
    </row>
    <row r="187" spans="1:12" s="112" customFormat="1" ht="15" customHeight="1" thickBot="1" x14ac:dyDescent="0.25">
      <c r="A187" s="458"/>
      <c r="B187" s="340" t="s">
        <v>5096</v>
      </c>
      <c r="C187" s="340"/>
      <c r="D187" s="340"/>
      <c r="E187" s="340"/>
      <c r="F187" s="554"/>
      <c r="G187" s="340"/>
      <c r="H187" s="1727" t="s">
        <v>118</v>
      </c>
      <c r="I187" s="1728"/>
      <c r="J187" s="539">
        <f>SUM(J176:J185)</f>
        <v>0</v>
      </c>
      <c r="K187" s="497" t="s">
        <v>551</v>
      </c>
      <c r="L187" s="202" t="s">
        <v>7363</v>
      </c>
    </row>
    <row r="188" spans="1:12" s="112" customFormat="1" ht="15" customHeight="1" x14ac:dyDescent="0.2">
      <c r="A188" s="458"/>
      <c r="B188" s="340"/>
      <c r="C188" s="340"/>
      <c r="D188" s="340"/>
      <c r="E188" s="340"/>
      <c r="F188" s="554"/>
      <c r="G188" s="530"/>
      <c r="H188" s="1227"/>
      <c r="I188" s="1227"/>
      <c r="J188" s="58"/>
      <c r="K188" s="340"/>
    </row>
    <row r="189" spans="1:12" s="112" customFormat="1" ht="15" customHeight="1" x14ac:dyDescent="0.2">
      <c r="A189" s="670" t="s">
        <v>60</v>
      </c>
      <c r="B189" s="458" t="s">
        <v>653</v>
      </c>
      <c r="C189" s="467"/>
      <c r="D189" s="467"/>
      <c r="E189" s="467"/>
      <c r="F189" s="517"/>
      <c r="G189" s="467"/>
      <c r="H189" s="467"/>
      <c r="I189" s="467"/>
      <c r="J189" s="517"/>
      <c r="K189" s="467"/>
      <c r="L189" s="376"/>
    </row>
    <row r="190" spans="1:12" s="112" customFormat="1" ht="15" customHeight="1" x14ac:dyDescent="0.2">
      <c r="A190" s="470"/>
      <c r="B190" s="467"/>
      <c r="C190" s="467"/>
      <c r="D190" s="467"/>
      <c r="E190" s="467"/>
      <c r="F190" s="517"/>
      <c r="G190" s="467"/>
      <c r="H190" s="467"/>
      <c r="I190" s="467"/>
      <c r="J190" s="517"/>
      <c r="K190" s="467"/>
    </row>
    <row r="191" spans="1:12" ht="18.75" customHeight="1" x14ac:dyDescent="0.2">
      <c r="A191" s="470"/>
      <c r="B191" s="1780" t="s">
        <v>163</v>
      </c>
      <c r="C191" s="1781"/>
      <c r="D191" s="1780" t="s">
        <v>139</v>
      </c>
      <c r="E191" s="1781"/>
      <c r="F191" s="627" t="s">
        <v>178</v>
      </c>
      <c r="G191" s="1226"/>
      <c r="H191" s="1226" t="s">
        <v>137</v>
      </c>
      <c r="I191" s="1226"/>
      <c r="J191" s="627" t="s">
        <v>89</v>
      </c>
      <c r="K191" s="340"/>
    </row>
    <row r="192" spans="1:12" ht="11.25" customHeight="1" x14ac:dyDescent="0.2">
      <c r="A192" s="470"/>
      <c r="B192" s="1229"/>
      <c r="C192" s="1224"/>
      <c r="D192" s="1219"/>
      <c r="E192" s="1220"/>
      <c r="F192" s="1230"/>
      <c r="G192" s="1221"/>
      <c r="H192" s="1221"/>
      <c r="I192" s="1221"/>
      <c r="J192" s="525" t="s">
        <v>136</v>
      </c>
      <c r="K192" s="340"/>
    </row>
    <row r="193" spans="1:12" ht="15" customHeight="1" x14ac:dyDescent="0.2">
      <c r="A193" s="458"/>
      <c r="B193" s="1225">
        <v>1</v>
      </c>
      <c r="C193" s="336" t="s">
        <v>123</v>
      </c>
      <c r="D193" s="337" t="s">
        <v>533</v>
      </c>
      <c r="E193" s="338" t="s">
        <v>143</v>
      </c>
      <c r="F193" s="1532" t="b">
        <f>IF(総括表!$B$4=総括表!$Q$4,基礎データ貼付用シート!E801)</f>
        <v>0</v>
      </c>
      <c r="G193" s="685" t="s">
        <v>117</v>
      </c>
      <c r="H193" s="689">
        <v>4.8000000000000001E-2</v>
      </c>
      <c r="I193" s="685" t="s">
        <v>119</v>
      </c>
      <c r="J193" s="686">
        <f t="shared" ref="J193:J201" si="6">ROUND(F193*H193,0)</f>
        <v>0</v>
      </c>
      <c r="K193" s="322" t="s">
        <v>273</v>
      </c>
    </row>
    <row r="194" spans="1:12" ht="15" customHeight="1" x14ac:dyDescent="0.2">
      <c r="A194" s="458"/>
      <c r="B194" s="1225">
        <v>2</v>
      </c>
      <c r="C194" s="336" t="s">
        <v>122</v>
      </c>
      <c r="D194" s="337" t="s">
        <v>533</v>
      </c>
      <c r="E194" s="338" t="s">
        <v>143</v>
      </c>
      <c r="F194" s="1532" t="b">
        <f>IF(総括表!$B$4=総括表!$Q$4,基礎データ貼付用シート!E802)</f>
        <v>0</v>
      </c>
      <c r="G194" s="685" t="s">
        <v>117</v>
      </c>
      <c r="H194" s="690">
        <v>5.1999999999999998E-2</v>
      </c>
      <c r="I194" s="355" t="s">
        <v>119</v>
      </c>
      <c r="J194" s="683">
        <f t="shared" si="6"/>
        <v>0</v>
      </c>
      <c r="K194" s="322" t="s">
        <v>272</v>
      </c>
    </row>
    <row r="195" spans="1:12" s="112" customFormat="1" ht="15" customHeight="1" x14ac:dyDescent="0.2">
      <c r="A195" s="458"/>
      <c r="B195" s="1225">
        <v>3</v>
      </c>
      <c r="C195" s="336" t="s">
        <v>121</v>
      </c>
      <c r="D195" s="337" t="s">
        <v>533</v>
      </c>
      <c r="E195" s="338" t="s">
        <v>143</v>
      </c>
      <c r="F195" s="1532" t="b">
        <f>IF(総括表!$B$4=総括表!$Q$4,基礎データ貼付用シート!E803)</f>
        <v>0</v>
      </c>
      <c r="G195" s="685" t="s">
        <v>117</v>
      </c>
      <c r="H195" s="690">
        <v>5.6000000000000001E-2</v>
      </c>
      <c r="I195" s="355" t="s">
        <v>119</v>
      </c>
      <c r="J195" s="683">
        <f t="shared" si="6"/>
        <v>0</v>
      </c>
      <c r="K195" s="322" t="s">
        <v>271</v>
      </c>
    </row>
    <row r="196" spans="1:12" s="112" customFormat="1" ht="15" customHeight="1" x14ac:dyDescent="0.2">
      <c r="A196" s="458"/>
      <c r="B196" s="1225">
        <v>4</v>
      </c>
      <c r="C196" s="336" t="s">
        <v>120</v>
      </c>
      <c r="D196" s="337" t="s">
        <v>533</v>
      </c>
      <c r="E196" s="338" t="s">
        <v>143</v>
      </c>
      <c r="F196" s="1532" t="b">
        <f>IF(総括表!$B$4=総括表!$Q$4,基礎データ貼付用シート!E804)</f>
        <v>0</v>
      </c>
      <c r="G196" s="685" t="s">
        <v>117</v>
      </c>
      <c r="H196" s="690">
        <v>5.5E-2</v>
      </c>
      <c r="I196" s="355" t="s">
        <v>119</v>
      </c>
      <c r="J196" s="683">
        <f t="shared" si="6"/>
        <v>0</v>
      </c>
      <c r="K196" s="322" t="s">
        <v>270</v>
      </c>
    </row>
    <row r="197" spans="1:12" s="112" customFormat="1" ht="15" customHeight="1" x14ac:dyDescent="0.2">
      <c r="A197" s="458"/>
      <c r="B197" s="1223"/>
      <c r="C197" s="674"/>
      <c r="D197" s="337" t="s">
        <v>529</v>
      </c>
      <c r="E197" s="338" t="s">
        <v>142</v>
      </c>
      <c r="F197" s="1532" t="b">
        <f>IF(総括表!$B$4=総括表!$Q$5,基礎データ貼付用シート!E804)</f>
        <v>0</v>
      </c>
      <c r="G197" s="685" t="s">
        <v>117</v>
      </c>
      <c r="H197" s="690">
        <v>3.5000000000000003E-2</v>
      </c>
      <c r="I197" s="355" t="s">
        <v>119</v>
      </c>
      <c r="J197" s="683">
        <f t="shared" si="6"/>
        <v>0</v>
      </c>
      <c r="K197" s="322" t="s">
        <v>268</v>
      </c>
    </row>
    <row r="198" spans="1:12" s="112" customFormat="1" ht="15" customHeight="1" x14ac:dyDescent="0.2">
      <c r="A198" s="458"/>
      <c r="B198" s="1225">
        <v>5</v>
      </c>
      <c r="C198" s="336" t="s">
        <v>475</v>
      </c>
      <c r="D198" s="337" t="s">
        <v>533</v>
      </c>
      <c r="E198" s="338" t="s">
        <v>143</v>
      </c>
      <c r="F198" s="1532" t="b">
        <f>IF(総括表!$B$4=総括表!$Q$4,基礎データ貼付用シート!E805)</f>
        <v>0</v>
      </c>
      <c r="G198" s="685" t="s">
        <v>117</v>
      </c>
      <c r="H198" s="690">
        <v>5.7000000000000002E-2</v>
      </c>
      <c r="I198" s="355" t="s">
        <v>119</v>
      </c>
      <c r="J198" s="683">
        <f t="shared" si="6"/>
        <v>0</v>
      </c>
      <c r="K198" s="322" t="s">
        <v>267</v>
      </c>
    </row>
    <row r="199" spans="1:12" s="112" customFormat="1" ht="15" customHeight="1" x14ac:dyDescent="0.2">
      <c r="A199" s="458"/>
      <c r="B199" s="1223"/>
      <c r="C199" s="674"/>
      <c r="D199" s="337" t="s">
        <v>529</v>
      </c>
      <c r="E199" s="338" t="s">
        <v>142</v>
      </c>
      <c r="F199" s="1532" t="b">
        <f>IF(総括表!$B$4=総括表!$Q$5,基礎データ貼付用シート!E805)</f>
        <v>0</v>
      </c>
      <c r="G199" s="685" t="s">
        <v>117</v>
      </c>
      <c r="H199" s="690">
        <v>4.2999999999999997E-2</v>
      </c>
      <c r="I199" s="355" t="s">
        <v>119</v>
      </c>
      <c r="J199" s="683">
        <f t="shared" si="6"/>
        <v>0</v>
      </c>
      <c r="K199" s="322" t="s">
        <v>269</v>
      </c>
    </row>
    <row r="200" spans="1:12" s="112" customFormat="1" ht="15" customHeight="1" x14ac:dyDescent="0.2">
      <c r="A200" s="458"/>
      <c r="B200" s="1225">
        <v>6</v>
      </c>
      <c r="C200" s="336" t="s">
        <v>512</v>
      </c>
      <c r="D200" s="337" t="s">
        <v>533</v>
      </c>
      <c r="E200" s="338" t="s">
        <v>143</v>
      </c>
      <c r="F200" s="1532" t="b">
        <f>IF(総括表!$B$4=総括表!$Q$4,基礎データ貼付用シート!E806)</f>
        <v>0</v>
      </c>
      <c r="G200" s="685" t="s">
        <v>117</v>
      </c>
      <c r="H200" s="690">
        <v>6.2E-2</v>
      </c>
      <c r="I200" s="355" t="s">
        <v>119</v>
      </c>
      <c r="J200" s="683">
        <f t="shared" si="6"/>
        <v>0</v>
      </c>
      <c r="K200" s="322" t="s">
        <v>266</v>
      </c>
    </row>
    <row r="201" spans="1:12" s="112" customFormat="1" ht="15" customHeight="1" thickBot="1" x14ac:dyDescent="0.25">
      <c r="A201" s="458"/>
      <c r="B201" s="1223"/>
      <c r="C201" s="674"/>
      <c r="D201" s="337" t="s">
        <v>529</v>
      </c>
      <c r="E201" s="338" t="s">
        <v>142</v>
      </c>
      <c r="F201" s="1532" t="b">
        <f>IF(総括表!$B$4=総括表!$Q$5,基礎データ貼付用シート!E806)</f>
        <v>0</v>
      </c>
      <c r="G201" s="685" t="s">
        <v>117</v>
      </c>
      <c r="H201" s="690">
        <v>4.9000000000000002E-2</v>
      </c>
      <c r="I201" s="355" t="s">
        <v>119</v>
      </c>
      <c r="J201" s="683">
        <f t="shared" si="6"/>
        <v>0</v>
      </c>
      <c r="K201" s="322" t="s">
        <v>265</v>
      </c>
    </row>
    <row r="202" spans="1:12" s="112" customFormat="1" ht="15" customHeight="1" x14ac:dyDescent="0.2">
      <c r="A202" s="458"/>
      <c r="B202" s="344" t="s">
        <v>6627</v>
      </c>
      <c r="C202" s="345"/>
      <c r="D202" s="344"/>
      <c r="E202" s="344"/>
      <c r="F202" s="58"/>
      <c r="G202" s="1227"/>
      <c r="H202" s="1675" t="s">
        <v>5855</v>
      </c>
      <c r="I202" s="1676"/>
      <c r="J202" s="346"/>
      <c r="K202" s="340"/>
    </row>
    <row r="203" spans="1:12" s="112" customFormat="1" ht="15" customHeight="1" thickBot="1" x14ac:dyDescent="0.25">
      <c r="A203" s="458"/>
      <c r="B203" s="340" t="s">
        <v>5096</v>
      </c>
      <c r="C203" s="340"/>
      <c r="D203" s="340"/>
      <c r="E203" s="340"/>
      <c r="F203" s="554"/>
      <c r="G203" s="340"/>
      <c r="H203" s="1727" t="s">
        <v>118</v>
      </c>
      <c r="I203" s="1728"/>
      <c r="J203" s="539">
        <f>SUM(J193:J201)</f>
        <v>0</v>
      </c>
      <c r="K203" s="497" t="s">
        <v>966</v>
      </c>
      <c r="L203" s="202" t="s">
        <v>7363</v>
      </c>
    </row>
    <row r="204" spans="1:12" s="112" customFormat="1" ht="15" customHeight="1" x14ac:dyDescent="0.2">
      <c r="A204" s="458"/>
      <c r="B204" s="340"/>
      <c r="C204" s="340"/>
      <c r="D204" s="340"/>
      <c r="E204" s="340"/>
      <c r="F204" s="554"/>
      <c r="G204" s="530"/>
      <c r="H204" s="1227"/>
      <c r="I204" s="1227"/>
      <c r="J204" s="58"/>
      <c r="K204" s="340"/>
    </row>
    <row r="205" spans="1:12" s="112" customFormat="1" ht="15" customHeight="1" x14ac:dyDescent="0.2">
      <c r="A205" s="670" t="s">
        <v>61</v>
      </c>
      <c r="B205" s="458" t="s">
        <v>476</v>
      </c>
      <c r="C205" s="467"/>
      <c r="D205" s="467"/>
      <c r="E205" s="467"/>
      <c r="F205" s="517"/>
      <c r="G205" s="467"/>
      <c r="H205" s="467"/>
      <c r="I205" s="467"/>
      <c r="J205" s="517"/>
      <c r="K205" s="467"/>
    </row>
    <row r="206" spans="1:12" s="112" customFormat="1" ht="15" customHeight="1" x14ac:dyDescent="0.2">
      <c r="A206" s="670"/>
      <c r="B206" s="458" t="s">
        <v>1224</v>
      </c>
      <c r="C206" s="467"/>
      <c r="D206" s="467"/>
      <c r="E206" s="467"/>
      <c r="F206" s="517"/>
      <c r="G206" s="467"/>
      <c r="H206" s="467"/>
      <c r="I206" s="467"/>
      <c r="J206" s="517"/>
      <c r="K206" s="467"/>
      <c r="L206" s="376"/>
    </row>
    <row r="207" spans="1:12" s="112" customFormat="1" ht="15" customHeight="1" x14ac:dyDescent="0.2">
      <c r="A207" s="470"/>
      <c r="B207" s="467"/>
      <c r="C207" s="467"/>
      <c r="D207" s="467"/>
      <c r="E207" s="467"/>
      <c r="F207" s="517"/>
      <c r="G207" s="467"/>
      <c r="H207" s="467"/>
      <c r="I207" s="467"/>
      <c r="J207" s="517"/>
      <c r="K207" s="467"/>
    </row>
    <row r="208" spans="1:12" s="112" customFormat="1" ht="18.75" customHeight="1" x14ac:dyDescent="0.2">
      <c r="A208" s="470"/>
      <c r="B208" s="1780" t="s">
        <v>163</v>
      </c>
      <c r="C208" s="1781"/>
      <c r="D208" s="1780" t="s">
        <v>139</v>
      </c>
      <c r="E208" s="1781"/>
      <c r="F208" s="627" t="s">
        <v>178</v>
      </c>
      <c r="G208" s="1226"/>
      <c r="H208" s="1226" t="s">
        <v>137</v>
      </c>
      <c r="I208" s="1226"/>
      <c r="J208" s="627" t="s">
        <v>89</v>
      </c>
      <c r="K208" s="340"/>
      <c r="L208" s="106"/>
    </row>
    <row r="209" spans="1:11" ht="18.75" customHeight="1" x14ac:dyDescent="0.2">
      <c r="A209" s="470"/>
      <c r="B209" s="1229"/>
      <c r="C209" s="1224"/>
      <c r="D209" s="1219"/>
      <c r="E209" s="1220"/>
      <c r="F209" s="1230"/>
      <c r="G209" s="1221"/>
      <c r="H209" s="1221"/>
      <c r="I209" s="1221"/>
      <c r="J209" s="525" t="s">
        <v>136</v>
      </c>
      <c r="K209" s="340"/>
    </row>
    <row r="210" spans="1:11" ht="11.5" customHeight="1" x14ac:dyDescent="0.2">
      <c r="A210" s="458"/>
      <c r="B210" s="1225">
        <v>1</v>
      </c>
      <c r="C210" s="336" t="s">
        <v>122</v>
      </c>
      <c r="D210" s="337" t="s">
        <v>533</v>
      </c>
      <c r="E210" s="338" t="s">
        <v>143</v>
      </c>
      <c r="F210" s="1532" t="b">
        <f>IF(総括表!$B$4=総括表!$Q$4,基礎データ貼付用シート!E807)</f>
        <v>0</v>
      </c>
      <c r="G210" s="685" t="s">
        <v>117</v>
      </c>
      <c r="H210" s="689">
        <v>0.26</v>
      </c>
      <c r="I210" s="685" t="s">
        <v>119</v>
      </c>
      <c r="J210" s="686">
        <f t="shared" ref="J210:J231" si="7">ROUND(F210*H210,0)</f>
        <v>0</v>
      </c>
      <c r="K210" s="322" t="s">
        <v>273</v>
      </c>
    </row>
    <row r="211" spans="1:11" ht="15" customHeight="1" x14ac:dyDescent="0.2">
      <c r="A211" s="458"/>
      <c r="B211" s="1225">
        <v>2</v>
      </c>
      <c r="C211" s="336" t="s">
        <v>121</v>
      </c>
      <c r="D211" s="337" t="s">
        <v>533</v>
      </c>
      <c r="E211" s="338" t="s">
        <v>143</v>
      </c>
      <c r="F211" s="1532" t="b">
        <f>IF(総括表!$B$4=総括表!$Q$4,基礎データ貼付用シート!E808)</f>
        <v>0</v>
      </c>
      <c r="G211" s="685" t="s">
        <v>117</v>
      </c>
      <c r="H211" s="689">
        <v>0.27800000000000002</v>
      </c>
      <c r="I211" s="685" t="s">
        <v>119</v>
      </c>
      <c r="J211" s="686">
        <f t="shared" si="7"/>
        <v>0</v>
      </c>
      <c r="K211" s="322" t="s">
        <v>272</v>
      </c>
    </row>
    <row r="212" spans="1:11" ht="15" customHeight="1" x14ac:dyDescent="0.2">
      <c r="A212" s="458"/>
      <c r="B212" s="1225">
        <v>3</v>
      </c>
      <c r="C212" s="336" t="s">
        <v>120</v>
      </c>
      <c r="D212" s="337" t="s">
        <v>533</v>
      </c>
      <c r="E212" s="338" t="s">
        <v>143</v>
      </c>
      <c r="F212" s="688" t="b">
        <f>IF(総括表!$B$4=総括表!$Q$4,基礎データ貼付用シート!E810)</f>
        <v>0</v>
      </c>
      <c r="G212" s="685" t="s">
        <v>117</v>
      </c>
      <c r="H212" s="690">
        <v>0.27300000000000002</v>
      </c>
      <c r="I212" s="685" t="s">
        <v>119</v>
      </c>
      <c r="J212" s="686">
        <f t="shared" si="7"/>
        <v>0</v>
      </c>
      <c r="K212" s="322" t="s">
        <v>271</v>
      </c>
    </row>
    <row r="213" spans="1:11" ht="15" customHeight="1" x14ac:dyDescent="0.2">
      <c r="A213" s="458"/>
      <c r="B213" s="1223"/>
      <c r="C213" s="674"/>
      <c r="D213" s="337" t="s">
        <v>529</v>
      </c>
      <c r="E213" s="338" t="s">
        <v>142</v>
      </c>
      <c r="F213" s="688" t="b">
        <f>IF(総括表!$B$4=総括表!$Q$5,基礎データ貼付用シート!E810)</f>
        <v>0</v>
      </c>
      <c r="G213" s="685" t="s">
        <v>117</v>
      </c>
      <c r="H213" s="690">
        <v>0.17699999999999999</v>
      </c>
      <c r="I213" s="355" t="s">
        <v>119</v>
      </c>
      <c r="J213" s="683">
        <f t="shared" si="7"/>
        <v>0</v>
      </c>
      <c r="K213" s="322" t="s">
        <v>270</v>
      </c>
    </row>
    <row r="214" spans="1:11" s="112" customFormat="1" ht="15" customHeight="1" x14ac:dyDescent="0.2">
      <c r="A214" s="458"/>
      <c r="B214" s="1225">
        <v>4</v>
      </c>
      <c r="C214" s="336" t="s">
        <v>475</v>
      </c>
      <c r="D214" s="337" t="s">
        <v>533</v>
      </c>
      <c r="E214" s="338" t="s">
        <v>143</v>
      </c>
      <c r="F214" s="688" t="b">
        <f>IF(総括表!$B$4=総括表!$Q$4,基礎データ貼付用シート!E811)</f>
        <v>0</v>
      </c>
      <c r="G214" s="685" t="s">
        <v>117</v>
      </c>
      <c r="H214" s="690">
        <v>0.28499999999999998</v>
      </c>
      <c r="I214" s="685" t="s">
        <v>119</v>
      </c>
      <c r="J214" s="686">
        <f t="shared" si="7"/>
        <v>0</v>
      </c>
      <c r="K214" s="322" t="s">
        <v>268</v>
      </c>
    </row>
    <row r="215" spans="1:11" s="112" customFormat="1" ht="15" customHeight="1" x14ac:dyDescent="0.2">
      <c r="A215" s="458"/>
      <c r="B215" s="1223"/>
      <c r="C215" s="674"/>
      <c r="D215" s="337" t="s">
        <v>529</v>
      </c>
      <c r="E215" s="338" t="s">
        <v>142</v>
      </c>
      <c r="F215" s="688" t="b">
        <f>IF(総括表!$B$4=総括表!$Q$5,基礎データ貼付用シート!E811)</f>
        <v>0</v>
      </c>
      <c r="G215" s="685" t="s">
        <v>117</v>
      </c>
      <c r="H215" s="690">
        <v>0.214</v>
      </c>
      <c r="I215" s="355" t="s">
        <v>119</v>
      </c>
      <c r="J215" s="683">
        <f t="shared" si="7"/>
        <v>0</v>
      </c>
      <c r="K215" s="322" t="s">
        <v>267</v>
      </c>
    </row>
    <row r="216" spans="1:11" s="112" customFormat="1" ht="15" customHeight="1" x14ac:dyDescent="0.2">
      <c r="A216" s="458"/>
      <c r="B216" s="1225">
        <v>5</v>
      </c>
      <c r="C216" s="336" t="s">
        <v>512</v>
      </c>
      <c r="D216" s="337" t="s">
        <v>533</v>
      </c>
      <c r="E216" s="338" t="s">
        <v>143</v>
      </c>
      <c r="F216" s="688" t="b">
        <f>IF(総括表!$B$4=総括表!$Q$4,基礎データ貼付用シート!E813)</f>
        <v>0</v>
      </c>
      <c r="G216" s="685" t="s">
        <v>117</v>
      </c>
      <c r="H216" s="690">
        <v>0.308</v>
      </c>
      <c r="I216" s="685" t="s">
        <v>119</v>
      </c>
      <c r="J216" s="686">
        <f t="shared" si="7"/>
        <v>0</v>
      </c>
      <c r="K216" s="322" t="s">
        <v>269</v>
      </c>
    </row>
    <row r="217" spans="1:11" s="112" customFormat="1" ht="15" customHeight="1" x14ac:dyDescent="0.2">
      <c r="A217" s="458"/>
      <c r="B217" s="1223"/>
      <c r="C217" s="674"/>
      <c r="D217" s="337" t="s">
        <v>529</v>
      </c>
      <c r="E217" s="338" t="s">
        <v>142</v>
      </c>
      <c r="F217" s="688" t="b">
        <f>IF(総括表!$B$4=総括表!$Q$5,基礎データ貼付用シート!E813)</f>
        <v>0</v>
      </c>
      <c r="G217" s="685" t="s">
        <v>117</v>
      </c>
      <c r="H217" s="690">
        <v>0.24399999999999999</v>
      </c>
      <c r="I217" s="355" t="s">
        <v>119</v>
      </c>
      <c r="J217" s="683">
        <f t="shared" si="7"/>
        <v>0</v>
      </c>
      <c r="K217" s="322" t="s">
        <v>266</v>
      </c>
    </row>
    <row r="218" spans="1:11" s="112" customFormat="1" ht="15" customHeight="1" x14ac:dyDescent="0.2">
      <c r="A218" s="458"/>
      <c r="B218" s="1225">
        <v>6</v>
      </c>
      <c r="C218" s="336" t="s">
        <v>619</v>
      </c>
      <c r="D218" s="337" t="s">
        <v>533</v>
      </c>
      <c r="E218" s="338" t="s">
        <v>143</v>
      </c>
      <c r="F218" s="688" t="b">
        <f>IF(総括表!$B$4=総括表!$Q$4,基礎データ貼付用シート!E815)</f>
        <v>0</v>
      </c>
      <c r="G218" s="685" t="s">
        <v>117</v>
      </c>
      <c r="H218" s="690">
        <v>0.32700000000000001</v>
      </c>
      <c r="I218" s="685" t="s">
        <v>119</v>
      </c>
      <c r="J218" s="686">
        <f t="shared" si="7"/>
        <v>0</v>
      </c>
      <c r="K218" s="322" t="s">
        <v>265</v>
      </c>
    </row>
    <row r="219" spans="1:11" s="112" customFormat="1" ht="15" customHeight="1" x14ac:dyDescent="0.2">
      <c r="A219" s="458"/>
      <c r="B219" s="1223"/>
      <c r="C219" s="674"/>
      <c r="D219" s="337" t="s">
        <v>529</v>
      </c>
      <c r="E219" s="338" t="s">
        <v>142</v>
      </c>
      <c r="F219" s="688" t="b">
        <f>IF(総括表!$B$4=総括表!$Q$5,基礎データ貼付用シート!E815)</f>
        <v>0</v>
      </c>
      <c r="G219" s="685" t="s">
        <v>117</v>
      </c>
      <c r="H219" s="690">
        <v>0.27100000000000002</v>
      </c>
      <c r="I219" s="355" t="s">
        <v>119</v>
      </c>
      <c r="J219" s="683">
        <f t="shared" si="7"/>
        <v>0</v>
      </c>
      <c r="K219" s="322" t="s">
        <v>264</v>
      </c>
    </row>
    <row r="220" spans="1:11" s="112" customFormat="1" ht="15" customHeight="1" x14ac:dyDescent="0.2">
      <c r="A220" s="458"/>
      <c r="B220" s="1225">
        <v>7</v>
      </c>
      <c r="C220" s="336" t="s">
        <v>710</v>
      </c>
      <c r="D220" s="337" t="s">
        <v>533</v>
      </c>
      <c r="E220" s="338" t="s">
        <v>143</v>
      </c>
      <c r="F220" s="688" t="b">
        <f>IF(総括表!$B$4=総括表!$Q$4,基礎データ貼付用シート!E817)</f>
        <v>0</v>
      </c>
      <c r="G220" s="685" t="s">
        <v>117</v>
      </c>
      <c r="H220" s="690">
        <v>0.35299999999999998</v>
      </c>
      <c r="I220" s="685" t="s">
        <v>119</v>
      </c>
      <c r="J220" s="686">
        <f t="shared" si="7"/>
        <v>0</v>
      </c>
      <c r="K220" s="322" t="s">
        <v>263</v>
      </c>
    </row>
    <row r="221" spans="1:11" s="112" customFormat="1" ht="15" customHeight="1" x14ac:dyDescent="0.2">
      <c r="A221" s="458"/>
      <c r="B221" s="1223"/>
      <c r="C221" s="674"/>
      <c r="D221" s="337" t="s">
        <v>529</v>
      </c>
      <c r="E221" s="338" t="s">
        <v>142</v>
      </c>
      <c r="F221" s="688" t="b">
        <f>IF(総括表!$B$4=総括表!$Q$5,基礎データ貼付用シート!E817)</f>
        <v>0</v>
      </c>
      <c r="G221" s="685" t="s">
        <v>117</v>
      </c>
      <c r="H221" s="690">
        <v>0.30199999999999999</v>
      </c>
      <c r="I221" s="355" t="s">
        <v>119</v>
      </c>
      <c r="J221" s="683">
        <f t="shared" si="7"/>
        <v>0</v>
      </c>
      <c r="K221" s="322" t="s">
        <v>262</v>
      </c>
    </row>
    <row r="222" spans="1:11" s="112" customFormat="1" ht="15" customHeight="1" x14ac:dyDescent="0.2">
      <c r="A222" s="458"/>
      <c r="B222" s="1225">
        <v>8</v>
      </c>
      <c r="C222" s="336" t="s">
        <v>741</v>
      </c>
      <c r="D222" s="337" t="s">
        <v>533</v>
      </c>
      <c r="E222" s="338" t="s">
        <v>143</v>
      </c>
      <c r="F222" s="688" t="b">
        <f>IF(総括表!$B$4=総括表!$Q$4,基礎データ貼付用シート!E819)</f>
        <v>0</v>
      </c>
      <c r="G222" s="685" t="s">
        <v>117</v>
      </c>
      <c r="H222" s="690">
        <v>0.376</v>
      </c>
      <c r="I222" s="685" t="s">
        <v>119</v>
      </c>
      <c r="J222" s="686">
        <f t="shared" si="7"/>
        <v>0</v>
      </c>
      <c r="K222" s="322" t="s">
        <v>261</v>
      </c>
    </row>
    <row r="223" spans="1:11" s="112" customFormat="1" ht="15" customHeight="1" x14ac:dyDescent="0.2">
      <c r="A223" s="458"/>
      <c r="B223" s="1223"/>
      <c r="C223" s="674"/>
      <c r="D223" s="337" t="s">
        <v>529</v>
      </c>
      <c r="E223" s="338" t="s">
        <v>142</v>
      </c>
      <c r="F223" s="688" t="b">
        <f>IF(総括表!$B$4=総括表!$Q$5,基礎データ貼付用シート!E819)</f>
        <v>0</v>
      </c>
      <c r="G223" s="685" t="s">
        <v>117</v>
      </c>
      <c r="H223" s="690">
        <v>0.33300000000000002</v>
      </c>
      <c r="I223" s="355" t="s">
        <v>119</v>
      </c>
      <c r="J223" s="683">
        <f t="shared" si="7"/>
        <v>0</v>
      </c>
      <c r="K223" s="322" t="s">
        <v>260</v>
      </c>
    </row>
    <row r="224" spans="1:11" s="112" customFormat="1" ht="15" customHeight="1" x14ac:dyDescent="0.2">
      <c r="A224" s="458"/>
      <c r="B224" s="1225">
        <v>9</v>
      </c>
      <c r="C224" s="336" t="s">
        <v>808</v>
      </c>
      <c r="D224" s="337" t="s">
        <v>533</v>
      </c>
      <c r="E224" s="338" t="s">
        <v>143</v>
      </c>
      <c r="F224" s="688" t="b">
        <f>IF(総括表!$B$4=総括表!$Q$4,基礎データ貼付用シート!E821)</f>
        <v>0</v>
      </c>
      <c r="G224" s="685" t="s">
        <v>117</v>
      </c>
      <c r="H224" s="690">
        <v>0.39800000000000002</v>
      </c>
      <c r="I224" s="685" t="s">
        <v>119</v>
      </c>
      <c r="J224" s="686">
        <f t="shared" si="7"/>
        <v>0</v>
      </c>
      <c r="K224" s="322" t="s">
        <v>991</v>
      </c>
    </row>
    <row r="225" spans="1:11" s="112" customFormat="1" ht="15" customHeight="1" x14ac:dyDescent="0.2">
      <c r="A225" s="458"/>
      <c r="B225" s="1223"/>
      <c r="C225" s="674"/>
      <c r="D225" s="337" t="s">
        <v>529</v>
      </c>
      <c r="E225" s="338" t="s">
        <v>142</v>
      </c>
      <c r="F225" s="688" t="b">
        <f>IF(総括表!$B$4=総括表!$Q$5,基礎データ貼付用シート!E821)</f>
        <v>0</v>
      </c>
      <c r="G225" s="685" t="s">
        <v>117</v>
      </c>
      <c r="H225" s="690">
        <v>0.36299999999999999</v>
      </c>
      <c r="I225" s="355" t="s">
        <v>119</v>
      </c>
      <c r="J225" s="683">
        <f t="shared" si="7"/>
        <v>0</v>
      </c>
      <c r="K225" s="322" t="s">
        <v>258</v>
      </c>
    </row>
    <row r="226" spans="1:11" s="112" customFormat="1" ht="15" customHeight="1" x14ac:dyDescent="0.2">
      <c r="A226" s="458"/>
      <c r="B226" s="1225">
        <v>10</v>
      </c>
      <c r="C226" s="336" t="s">
        <v>884</v>
      </c>
      <c r="D226" s="337" t="s">
        <v>533</v>
      </c>
      <c r="E226" s="338" t="s">
        <v>143</v>
      </c>
      <c r="F226" s="688" t="b">
        <f>IF(総括表!$B$4=総括表!$Q$4,基礎データ貼付用シート!E823)</f>
        <v>0</v>
      </c>
      <c r="G226" s="685" t="s">
        <v>117</v>
      </c>
      <c r="H226" s="690">
        <v>0.42</v>
      </c>
      <c r="I226" s="685" t="s">
        <v>119</v>
      </c>
      <c r="J226" s="686">
        <f t="shared" si="7"/>
        <v>0</v>
      </c>
      <c r="K226" s="322" t="s">
        <v>257</v>
      </c>
    </row>
    <row r="227" spans="1:11" s="112" customFormat="1" ht="15" customHeight="1" x14ac:dyDescent="0.2">
      <c r="A227" s="458"/>
      <c r="B227" s="1223"/>
      <c r="C227" s="674"/>
      <c r="D227" s="337" t="s">
        <v>529</v>
      </c>
      <c r="E227" s="338" t="s">
        <v>142</v>
      </c>
      <c r="F227" s="688" t="b">
        <f>IF(総括表!$B$4=総括表!$Q$5,基礎データ貼付用シート!E823)</f>
        <v>0</v>
      </c>
      <c r="G227" s="685" t="s">
        <v>117</v>
      </c>
      <c r="H227" s="690">
        <v>0.39200000000000002</v>
      </c>
      <c r="I227" s="355" t="s">
        <v>119</v>
      </c>
      <c r="J227" s="683">
        <f t="shared" si="7"/>
        <v>0</v>
      </c>
      <c r="K227" s="322" t="s">
        <v>256</v>
      </c>
    </row>
    <row r="228" spans="1:11" s="112" customFormat="1" ht="15" customHeight="1" x14ac:dyDescent="0.2">
      <c r="A228" s="458"/>
      <c r="B228" s="1225">
        <v>11</v>
      </c>
      <c r="C228" s="336" t="s">
        <v>915</v>
      </c>
      <c r="D228" s="337" t="s">
        <v>533</v>
      </c>
      <c r="E228" s="338" t="s">
        <v>143</v>
      </c>
      <c r="F228" s="688" t="b">
        <f>IF(総括表!$B$4=総括表!$Q$4,基礎データ貼付用シート!E825)</f>
        <v>0</v>
      </c>
      <c r="G228" s="685" t="s">
        <v>117</v>
      </c>
      <c r="H228" s="690">
        <v>0.443</v>
      </c>
      <c r="I228" s="685" t="s">
        <v>119</v>
      </c>
      <c r="J228" s="686">
        <f t="shared" si="7"/>
        <v>0</v>
      </c>
      <c r="K228" s="322" t="s">
        <v>255</v>
      </c>
    </row>
    <row r="229" spans="1:11" s="112" customFormat="1" ht="15" customHeight="1" x14ac:dyDescent="0.2">
      <c r="A229" s="458"/>
      <c r="B229" s="1223"/>
      <c r="C229" s="674"/>
      <c r="D229" s="337" t="s">
        <v>529</v>
      </c>
      <c r="E229" s="338" t="s">
        <v>142</v>
      </c>
      <c r="F229" s="688" t="b">
        <f>IF(総括表!$B$4=総括表!$Q$5,基礎データ貼付用シート!E825)</f>
        <v>0</v>
      </c>
      <c r="G229" s="685" t="s">
        <v>117</v>
      </c>
      <c r="H229" s="690">
        <v>0.42099999999999999</v>
      </c>
      <c r="I229" s="355" t="s">
        <v>119</v>
      </c>
      <c r="J229" s="683">
        <f t="shared" si="7"/>
        <v>0</v>
      </c>
      <c r="K229" s="322" t="s">
        <v>254</v>
      </c>
    </row>
    <row r="230" spans="1:11" s="112" customFormat="1" ht="15" customHeight="1" x14ac:dyDescent="0.2">
      <c r="A230" s="458"/>
      <c r="B230" s="1225">
        <f>B228+1</f>
        <v>12</v>
      </c>
      <c r="C230" s="336" t="s">
        <v>1067</v>
      </c>
      <c r="D230" s="337" t="s">
        <v>533</v>
      </c>
      <c r="E230" s="338" t="s">
        <v>143</v>
      </c>
      <c r="F230" s="688" t="b">
        <f>IF(総括表!$B$4=総括表!$Q$4,基礎データ貼付用シート!E827)</f>
        <v>0</v>
      </c>
      <c r="G230" s="685" t="s">
        <v>117</v>
      </c>
      <c r="H230" s="684">
        <v>0.46600000000000003</v>
      </c>
      <c r="I230" s="685" t="s">
        <v>119</v>
      </c>
      <c r="J230" s="686">
        <f>ROUND(F230*H230,0)</f>
        <v>0</v>
      </c>
      <c r="K230" s="322" t="s">
        <v>253</v>
      </c>
    </row>
    <row r="231" spans="1:11" s="112" customFormat="1" ht="15" customHeight="1" x14ac:dyDescent="0.2">
      <c r="A231" s="458"/>
      <c r="B231" s="341"/>
      <c r="C231" s="1220"/>
      <c r="D231" s="337" t="s">
        <v>529</v>
      </c>
      <c r="E231" s="338" t="s">
        <v>142</v>
      </c>
      <c r="F231" s="688" t="b">
        <f>IF(総括表!$B$4=総括表!$Q$5,基礎データ貼付用シート!E827)</f>
        <v>0</v>
      </c>
      <c r="G231" s="685" t="s">
        <v>117</v>
      </c>
      <c r="H231" s="616">
        <v>0.45200000000000001</v>
      </c>
      <c r="I231" s="355" t="s">
        <v>119</v>
      </c>
      <c r="J231" s="683">
        <f t="shared" si="7"/>
        <v>0</v>
      </c>
      <c r="K231" s="322" t="s">
        <v>252</v>
      </c>
    </row>
    <row r="232" spans="1:11" s="112" customFormat="1" ht="15" customHeight="1" x14ac:dyDescent="0.2">
      <c r="A232" s="458"/>
      <c r="B232" s="1225">
        <f>B230+1</f>
        <v>13</v>
      </c>
      <c r="C232" s="336" t="s">
        <v>1259</v>
      </c>
      <c r="D232" s="337" t="s">
        <v>533</v>
      </c>
      <c r="E232" s="338" t="s">
        <v>143</v>
      </c>
      <c r="F232" s="688" t="b">
        <f>IF(総括表!$B$4=総括表!$Q$4,基礎データ貼付用シート!E829)</f>
        <v>0</v>
      </c>
      <c r="G232" s="685" t="s">
        <v>117</v>
      </c>
      <c r="H232" s="684">
        <v>0.48299999999999998</v>
      </c>
      <c r="I232" s="685" t="s">
        <v>119</v>
      </c>
      <c r="J232" s="686">
        <f>ROUND(F232*H232,0)</f>
        <v>0</v>
      </c>
      <c r="K232" s="322" t="s">
        <v>321</v>
      </c>
    </row>
    <row r="233" spans="1:11" s="112" customFormat="1" ht="15" customHeight="1" x14ac:dyDescent="0.2">
      <c r="A233" s="458"/>
      <c r="B233" s="341"/>
      <c r="C233" s="1220"/>
      <c r="D233" s="337" t="s">
        <v>529</v>
      </c>
      <c r="E233" s="338" t="s">
        <v>142</v>
      </c>
      <c r="F233" s="688" t="b">
        <f>IF(総括表!$B$4=総括表!$Q$5,基礎データ貼付用シート!E829)</f>
        <v>0</v>
      </c>
      <c r="G233" s="685" t="s">
        <v>117</v>
      </c>
      <c r="H233" s="616">
        <v>0.47599999999999998</v>
      </c>
      <c r="I233" s="355" t="s">
        <v>119</v>
      </c>
      <c r="J233" s="683">
        <f t="shared" ref="J233" si="8">ROUND(F233*H233,0)</f>
        <v>0</v>
      </c>
      <c r="K233" s="322" t="s">
        <v>320</v>
      </c>
    </row>
    <row r="234" spans="1:11" s="112" customFormat="1" ht="15" customHeight="1" x14ac:dyDescent="0.2">
      <c r="A234" s="458"/>
      <c r="B234" s="1225">
        <f>B232+1</f>
        <v>14</v>
      </c>
      <c r="C234" s="336" t="s">
        <v>5215</v>
      </c>
      <c r="D234" s="337" t="s">
        <v>533</v>
      </c>
      <c r="E234" s="338" t="s">
        <v>143</v>
      </c>
      <c r="F234" s="688" t="b">
        <f>IF(総括表!$B$4=総括表!$Q$4,基礎データ貼付用シート!E831)</f>
        <v>0</v>
      </c>
      <c r="G234" s="685" t="s">
        <v>117</v>
      </c>
      <c r="H234" s="684">
        <v>0.5</v>
      </c>
      <c r="I234" s="685" t="s">
        <v>119</v>
      </c>
      <c r="J234" s="686">
        <f>ROUND(F234*H234,0)</f>
        <v>0</v>
      </c>
      <c r="K234" s="322" t="s">
        <v>319</v>
      </c>
    </row>
    <row r="235" spans="1:11" s="112" customFormat="1" ht="15" customHeight="1" x14ac:dyDescent="0.2">
      <c r="A235" s="458"/>
      <c r="B235" s="341"/>
      <c r="C235" s="1220"/>
      <c r="D235" s="337" t="s">
        <v>529</v>
      </c>
      <c r="E235" s="338" t="s">
        <v>142</v>
      </c>
      <c r="F235" s="688" t="b">
        <f>IF(総括表!$B$4=総括表!$Q$5,基礎データ貼付用シート!E831)</f>
        <v>0</v>
      </c>
      <c r="G235" s="685" t="s">
        <v>117</v>
      </c>
      <c r="H235" s="616">
        <v>0.5</v>
      </c>
      <c r="I235" s="355" t="s">
        <v>119</v>
      </c>
      <c r="J235" s="683">
        <f>ROUND(F235*H235,0)</f>
        <v>0</v>
      </c>
      <c r="K235" s="322" t="s">
        <v>318</v>
      </c>
    </row>
    <row r="236" spans="1:11" s="112" customFormat="1" ht="15" customHeight="1" x14ac:dyDescent="0.2">
      <c r="A236" s="458"/>
      <c r="B236" s="1225">
        <f>B234+1</f>
        <v>15</v>
      </c>
      <c r="C236" s="336" t="s">
        <v>5877</v>
      </c>
      <c r="D236" s="337" t="s">
        <v>533</v>
      </c>
      <c r="E236" s="338" t="s">
        <v>143</v>
      </c>
      <c r="F236" s="688" t="b">
        <f>IF(総括表!$B$4=総括表!$Q$4,基礎データ貼付用シート!E833)</f>
        <v>0</v>
      </c>
      <c r="G236" s="685" t="s">
        <v>117</v>
      </c>
      <c r="H236" s="684">
        <v>0.5</v>
      </c>
      <c r="I236" s="685" t="s">
        <v>119</v>
      </c>
      <c r="J236" s="686">
        <f>ROUND(F236*H236,0)</f>
        <v>0</v>
      </c>
      <c r="K236" s="322" t="s">
        <v>317</v>
      </c>
    </row>
    <row r="237" spans="1:11" s="112" customFormat="1" ht="15" customHeight="1" x14ac:dyDescent="0.2">
      <c r="A237" s="458"/>
      <c r="B237" s="341"/>
      <c r="C237" s="1220"/>
      <c r="D237" s="337" t="s">
        <v>529</v>
      </c>
      <c r="E237" s="338" t="s">
        <v>142</v>
      </c>
      <c r="F237" s="688" t="b">
        <f>IF(総括表!$B$4=総括表!$Q$5,基礎データ貼付用シート!E833)</f>
        <v>0</v>
      </c>
      <c r="G237" s="685" t="s">
        <v>117</v>
      </c>
      <c r="H237" s="616">
        <v>0.5</v>
      </c>
      <c r="I237" s="355" t="s">
        <v>119</v>
      </c>
      <c r="J237" s="683">
        <f>ROUND(F237*H237,0)</f>
        <v>0</v>
      </c>
      <c r="K237" s="322" t="s">
        <v>316</v>
      </c>
    </row>
    <row r="238" spans="1:11" s="112" customFormat="1" ht="15" customHeight="1" x14ac:dyDescent="0.2">
      <c r="A238" s="458"/>
      <c r="B238" s="1225">
        <f>B236+1</f>
        <v>16</v>
      </c>
      <c r="C238" s="336" t="s">
        <v>6344</v>
      </c>
      <c r="D238" s="337" t="s">
        <v>533</v>
      </c>
      <c r="E238" s="338" t="s">
        <v>143</v>
      </c>
      <c r="F238" s="938" t="b">
        <f>IF(総括表!$B$4=総括表!$Q$4,基礎データ貼付用シート!E835)</f>
        <v>0</v>
      </c>
      <c r="G238" s="685" t="s">
        <v>117</v>
      </c>
      <c r="H238" s="684">
        <v>0.5</v>
      </c>
      <c r="I238" s="685" t="s">
        <v>119</v>
      </c>
      <c r="J238" s="686">
        <f t="shared" ref="J238:J241" si="9">ROUND(F238*H238,0)</f>
        <v>0</v>
      </c>
      <c r="K238" s="322" t="s">
        <v>314</v>
      </c>
    </row>
    <row r="239" spans="1:11" s="112" customFormat="1" ht="15" customHeight="1" x14ac:dyDescent="0.2">
      <c r="A239" s="458"/>
      <c r="B239" s="341"/>
      <c r="C239" s="1220"/>
      <c r="D239" s="337" t="s">
        <v>529</v>
      </c>
      <c r="E239" s="338" t="s">
        <v>142</v>
      </c>
      <c r="F239" s="938" t="b">
        <f>IF(総括表!$B$4=総括表!$Q$5,基礎データ貼付用シート!E835)</f>
        <v>0</v>
      </c>
      <c r="G239" s="685" t="s">
        <v>117</v>
      </c>
      <c r="H239" s="616">
        <v>0.5</v>
      </c>
      <c r="I239" s="355" t="s">
        <v>119</v>
      </c>
      <c r="J239" s="683">
        <f t="shared" si="9"/>
        <v>0</v>
      </c>
      <c r="K239" s="322" t="s">
        <v>6164</v>
      </c>
    </row>
    <row r="240" spans="1:11" s="112" customFormat="1" ht="15" customHeight="1" x14ac:dyDescent="0.2">
      <c r="A240" s="458"/>
      <c r="B240" s="1225">
        <f>B238+1</f>
        <v>17</v>
      </c>
      <c r="C240" s="336" t="s">
        <v>6624</v>
      </c>
      <c r="D240" s="337" t="s">
        <v>533</v>
      </c>
      <c r="E240" s="338" t="s">
        <v>143</v>
      </c>
      <c r="F240" s="938" t="b">
        <f>IF(総括表!$B$4=総括表!$Q$4,基礎データ貼付用シート!E837)</f>
        <v>0</v>
      </c>
      <c r="G240" s="685" t="s">
        <v>117</v>
      </c>
      <c r="H240" s="684">
        <v>0.5</v>
      </c>
      <c r="I240" s="685" t="s">
        <v>119</v>
      </c>
      <c r="J240" s="686">
        <f t="shared" si="9"/>
        <v>0</v>
      </c>
      <c r="K240" s="322" t="s">
        <v>6165</v>
      </c>
    </row>
    <row r="241" spans="1:13" s="112" customFormat="1" ht="15" customHeight="1" thickBot="1" x14ac:dyDescent="0.25">
      <c r="A241" s="458"/>
      <c r="B241" s="341"/>
      <c r="C241" s="1220"/>
      <c r="D241" s="337" t="s">
        <v>529</v>
      </c>
      <c r="E241" s="338" t="s">
        <v>142</v>
      </c>
      <c r="F241" s="938" t="b">
        <f>IF(総括表!$B$4=総括表!$Q$5,基礎データ貼付用シート!E837)</f>
        <v>0</v>
      </c>
      <c r="G241" s="685" t="s">
        <v>117</v>
      </c>
      <c r="H241" s="616">
        <v>0.5</v>
      </c>
      <c r="I241" s="355" t="s">
        <v>119</v>
      </c>
      <c r="J241" s="683">
        <f t="shared" si="9"/>
        <v>0</v>
      </c>
      <c r="K241" s="322" t="s">
        <v>6736</v>
      </c>
    </row>
    <row r="242" spans="1:13" s="202" customFormat="1" ht="15" customHeight="1" x14ac:dyDescent="0.2">
      <c r="A242" s="458"/>
      <c r="B242" s="344" t="s">
        <v>6628</v>
      </c>
      <c r="C242" s="345"/>
      <c r="D242" s="344"/>
      <c r="E242" s="344"/>
      <c r="F242" s="58"/>
      <c r="G242" s="1227"/>
      <c r="H242" s="1675" t="s">
        <v>5513</v>
      </c>
      <c r="I242" s="1676"/>
      <c r="J242" s="346"/>
      <c r="K242" s="340"/>
    </row>
    <row r="243" spans="1:13" s="202" customFormat="1" ht="15" customHeight="1" thickBot="1" x14ac:dyDescent="0.25">
      <c r="A243" s="458"/>
      <c r="B243" s="340" t="s">
        <v>5096</v>
      </c>
      <c r="C243" s="340"/>
      <c r="D243" s="340"/>
      <c r="E243" s="340"/>
      <c r="F243" s="554"/>
      <c r="G243" s="340"/>
      <c r="H243" s="1727" t="s">
        <v>118</v>
      </c>
      <c r="I243" s="1728"/>
      <c r="J243" s="539">
        <f>SUM(J210:J241)</f>
        <v>0</v>
      </c>
      <c r="K243" s="497" t="s">
        <v>548</v>
      </c>
      <c r="L243" s="202" t="s">
        <v>7363</v>
      </c>
    </row>
    <row r="244" spans="1:13" s="112" customFormat="1" ht="15" customHeight="1" x14ac:dyDescent="0.2">
      <c r="A244" s="458"/>
      <c r="B244" s="340"/>
      <c r="C244" s="340"/>
      <c r="D244" s="340"/>
      <c r="E244" s="340"/>
      <c r="F244" s="554"/>
      <c r="G244" s="530"/>
      <c r="H244" s="1227"/>
      <c r="I244" s="1227"/>
      <c r="J244" s="58"/>
      <c r="K244" s="340"/>
      <c r="L244" s="1326"/>
    </row>
    <row r="245" spans="1:13" s="112" customFormat="1" ht="15" customHeight="1" x14ac:dyDescent="0.2">
      <c r="A245" s="670" t="s">
        <v>74</v>
      </c>
      <c r="B245" s="458" t="s">
        <v>476</v>
      </c>
      <c r="C245" s="467"/>
      <c r="D245" s="467"/>
      <c r="E245" s="467"/>
      <c r="F245" s="517"/>
      <c r="G245" s="467"/>
      <c r="H245" s="467"/>
      <c r="I245" s="467"/>
      <c r="J245" s="517"/>
      <c r="K245" s="467"/>
      <c r="L245" s="1327"/>
    </row>
    <row r="246" spans="1:13" ht="15" customHeight="1" x14ac:dyDescent="0.2">
      <c r="A246" s="670"/>
      <c r="B246" s="458" t="s">
        <v>6502</v>
      </c>
      <c r="C246" s="467"/>
      <c r="D246" s="467"/>
      <c r="E246" s="467"/>
      <c r="F246" s="517"/>
      <c r="G246" s="467"/>
      <c r="H246" s="467"/>
      <c r="I246" s="467"/>
      <c r="J246" s="517"/>
      <c r="K246" s="467"/>
      <c r="L246" s="112"/>
    </row>
    <row r="247" spans="1:13" ht="18.75" customHeight="1" x14ac:dyDescent="0.2">
      <c r="A247" s="470"/>
      <c r="B247" s="467"/>
      <c r="C247" s="467"/>
      <c r="D247" s="467"/>
      <c r="E247" s="467"/>
      <c r="F247" s="517"/>
      <c r="G247" s="467"/>
      <c r="H247" s="467"/>
      <c r="I247" s="467"/>
      <c r="J247" s="517"/>
      <c r="K247" s="467"/>
      <c r="L247" s="125"/>
    </row>
    <row r="248" spans="1:13" ht="15" customHeight="1" x14ac:dyDescent="0.2">
      <c r="A248" s="470"/>
      <c r="B248" s="1780" t="s">
        <v>163</v>
      </c>
      <c r="C248" s="1781"/>
      <c r="D248" s="1780" t="s">
        <v>139</v>
      </c>
      <c r="E248" s="1781"/>
      <c r="F248" s="627" t="s">
        <v>178</v>
      </c>
      <c r="G248" s="1226"/>
      <c r="H248" s="1226" t="s">
        <v>137</v>
      </c>
      <c r="I248" s="1226"/>
      <c r="J248" s="627" t="s">
        <v>89</v>
      </c>
      <c r="K248" s="340"/>
      <c r="L248" s="1324"/>
    </row>
    <row r="249" spans="1:13" ht="11.5" customHeight="1" x14ac:dyDescent="0.2">
      <c r="A249" s="470"/>
      <c r="B249" s="1229"/>
      <c r="C249" s="1224"/>
      <c r="D249" s="1219"/>
      <c r="E249" s="1220"/>
      <c r="F249" s="1230"/>
      <c r="G249" s="1221"/>
      <c r="H249" s="1221"/>
      <c r="I249" s="1221"/>
      <c r="J249" s="675" t="s">
        <v>136</v>
      </c>
      <c r="K249" s="340"/>
      <c r="L249" s="1324"/>
    </row>
    <row r="250" spans="1:13" ht="15" customHeight="1" x14ac:dyDescent="0.2">
      <c r="A250" s="458"/>
      <c r="B250" s="1225">
        <v>1</v>
      </c>
      <c r="C250" s="336" t="s">
        <v>120</v>
      </c>
      <c r="D250" s="337" t="s">
        <v>533</v>
      </c>
      <c r="E250" s="338" t="s">
        <v>143</v>
      </c>
      <c r="F250" s="688" t="b">
        <f>IF(総括表!$B$4=総括表!$Q$4,基礎データ貼付用シート!E809)</f>
        <v>0</v>
      </c>
      <c r="G250" s="685" t="s">
        <v>117</v>
      </c>
      <c r="H250" s="690">
        <v>0.38500000000000001</v>
      </c>
      <c r="I250" s="685" t="s">
        <v>119</v>
      </c>
      <c r="J250" s="686">
        <f t="shared" ref="J250:J279" si="10">ROUND(F250*H250,0)</f>
        <v>0</v>
      </c>
      <c r="K250" s="322" t="s">
        <v>273</v>
      </c>
      <c r="L250" s="1324"/>
      <c r="M250" s="112"/>
    </row>
    <row r="251" spans="1:13" s="112" customFormat="1" ht="15" customHeight="1" x14ac:dyDescent="0.2">
      <c r="A251" s="458"/>
      <c r="B251" s="1223"/>
      <c r="C251" s="674"/>
      <c r="D251" s="337" t="s">
        <v>529</v>
      </c>
      <c r="E251" s="338" t="s">
        <v>142</v>
      </c>
      <c r="F251" s="688" t="b">
        <f>IF(総括表!$B$4=総括表!$Q$5,基礎データ貼付用シート!E809)</f>
        <v>0</v>
      </c>
      <c r="G251" s="685" t="s">
        <v>117</v>
      </c>
      <c r="H251" s="690">
        <v>0.313</v>
      </c>
      <c r="I251" s="355" t="s">
        <v>119</v>
      </c>
      <c r="J251" s="683">
        <f t="shared" si="10"/>
        <v>0</v>
      </c>
      <c r="K251" s="322" t="s">
        <v>272</v>
      </c>
      <c r="L251" s="1324"/>
    </row>
    <row r="252" spans="1:13" s="112" customFormat="1" ht="15" customHeight="1" x14ac:dyDescent="0.2">
      <c r="A252" s="458"/>
      <c r="B252" s="1225">
        <v>2</v>
      </c>
      <c r="C252" s="336" t="s">
        <v>475</v>
      </c>
      <c r="D252" s="337" t="s">
        <v>533</v>
      </c>
      <c r="E252" s="338" t="s">
        <v>143</v>
      </c>
      <c r="F252" s="688" t="b">
        <f>IF(総括表!$B$4=総括表!$Q$4,基礎データ貼付用シート!E812)</f>
        <v>0</v>
      </c>
      <c r="G252" s="685" t="s">
        <v>117</v>
      </c>
      <c r="H252" s="690">
        <v>0.41399999999999998</v>
      </c>
      <c r="I252" s="685" t="s">
        <v>119</v>
      </c>
      <c r="J252" s="686">
        <f t="shared" si="10"/>
        <v>0</v>
      </c>
      <c r="K252" s="322" t="s">
        <v>271</v>
      </c>
      <c r="L252" s="1324"/>
    </row>
    <row r="253" spans="1:13" s="112" customFormat="1" ht="15" customHeight="1" x14ac:dyDescent="0.2">
      <c r="A253" s="458"/>
      <c r="B253" s="1223"/>
      <c r="C253" s="674"/>
      <c r="D253" s="337" t="s">
        <v>529</v>
      </c>
      <c r="E253" s="338" t="s">
        <v>142</v>
      </c>
      <c r="F253" s="688" t="b">
        <f>IF(総括表!$B$4=総括表!$Q$5,基礎データ貼付用シート!E812)</f>
        <v>0</v>
      </c>
      <c r="G253" s="685" t="s">
        <v>117</v>
      </c>
      <c r="H253" s="690">
        <v>0.35599999999999998</v>
      </c>
      <c r="I253" s="355" t="s">
        <v>119</v>
      </c>
      <c r="J253" s="683">
        <f t="shared" si="10"/>
        <v>0</v>
      </c>
      <c r="K253" s="322" t="s">
        <v>270</v>
      </c>
      <c r="L253" s="1324"/>
    </row>
    <row r="254" spans="1:13" s="112" customFormat="1" ht="15" customHeight="1" x14ac:dyDescent="0.2">
      <c r="A254" s="458"/>
      <c r="B254" s="1225">
        <v>3</v>
      </c>
      <c r="C254" s="336" t="s">
        <v>512</v>
      </c>
      <c r="D254" s="337" t="s">
        <v>533</v>
      </c>
      <c r="E254" s="338" t="s">
        <v>143</v>
      </c>
      <c r="F254" s="688" t="b">
        <f>IF(総括表!$B$4=総括表!$Q$4,基礎データ貼付用シート!E814)</f>
        <v>0</v>
      </c>
      <c r="G254" s="685" t="s">
        <v>117</v>
      </c>
      <c r="H254" s="690">
        <v>0.442</v>
      </c>
      <c r="I254" s="685" t="s">
        <v>119</v>
      </c>
      <c r="J254" s="686">
        <f t="shared" si="10"/>
        <v>0</v>
      </c>
      <c r="K254" s="322" t="s">
        <v>268</v>
      </c>
      <c r="L254" s="1324"/>
    </row>
    <row r="255" spans="1:13" s="112" customFormat="1" ht="15" customHeight="1" x14ac:dyDescent="0.2">
      <c r="A255" s="458"/>
      <c r="B255" s="1223"/>
      <c r="C255" s="674"/>
      <c r="D255" s="337" t="s">
        <v>529</v>
      </c>
      <c r="E255" s="338" t="s">
        <v>142</v>
      </c>
      <c r="F255" s="688" t="b">
        <f>IF(総括表!$B$4=総括表!$Q$5,基礎データ貼付用シート!E814)</f>
        <v>0</v>
      </c>
      <c r="G255" s="685" t="s">
        <v>117</v>
      </c>
      <c r="H255" s="690">
        <v>0.39</v>
      </c>
      <c r="I255" s="355" t="s">
        <v>119</v>
      </c>
      <c r="J255" s="683">
        <f t="shared" si="10"/>
        <v>0</v>
      </c>
      <c r="K255" s="322" t="s">
        <v>267</v>
      </c>
      <c r="L255" s="1324"/>
    </row>
    <row r="256" spans="1:13" s="112" customFormat="1" ht="15" customHeight="1" x14ac:dyDescent="0.2">
      <c r="A256" s="458"/>
      <c r="B256" s="1225">
        <v>4</v>
      </c>
      <c r="C256" s="336" t="s">
        <v>619</v>
      </c>
      <c r="D256" s="337" t="s">
        <v>533</v>
      </c>
      <c r="E256" s="338" t="s">
        <v>143</v>
      </c>
      <c r="F256" s="688" t="b">
        <f>IF(総括表!$B$4=総括表!$Q$4,基礎データ貼付用シート!E816)</f>
        <v>0</v>
      </c>
      <c r="G256" s="685" t="s">
        <v>117</v>
      </c>
      <c r="H256" s="690">
        <v>0.46100000000000002</v>
      </c>
      <c r="I256" s="685" t="s">
        <v>119</v>
      </c>
      <c r="J256" s="686">
        <f t="shared" si="10"/>
        <v>0</v>
      </c>
      <c r="K256" s="322" t="s">
        <v>269</v>
      </c>
      <c r="L256" s="1324"/>
    </row>
    <row r="257" spans="1:12" s="112" customFormat="1" ht="15" customHeight="1" x14ac:dyDescent="0.2">
      <c r="A257" s="458"/>
      <c r="B257" s="1223"/>
      <c r="C257" s="674"/>
      <c r="D257" s="337" t="s">
        <v>529</v>
      </c>
      <c r="E257" s="338" t="s">
        <v>142</v>
      </c>
      <c r="F257" s="688" t="b">
        <f>IF(総括表!$B$4=総括表!$Q$5,基礎データ貼付用シート!E816)</f>
        <v>0</v>
      </c>
      <c r="G257" s="685" t="s">
        <v>117</v>
      </c>
      <c r="H257" s="690">
        <v>0.41499999999999998</v>
      </c>
      <c r="I257" s="355" t="s">
        <v>119</v>
      </c>
      <c r="J257" s="683">
        <f t="shared" si="10"/>
        <v>0</v>
      </c>
      <c r="K257" s="322" t="s">
        <v>266</v>
      </c>
      <c r="L257" s="1324"/>
    </row>
    <row r="258" spans="1:12" s="112" customFormat="1" ht="15" customHeight="1" x14ac:dyDescent="0.2">
      <c r="A258" s="458"/>
      <c r="B258" s="1225">
        <v>5</v>
      </c>
      <c r="C258" s="336" t="s">
        <v>710</v>
      </c>
      <c r="D258" s="337" t="s">
        <v>533</v>
      </c>
      <c r="E258" s="338" t="s">
        <v>143</v>
      </c>
      <c r="F258" s="688" t="b">
        <f>IF(総括表!$B$4=総括表!$Q$4,基礎データ貼付用シート!E818)</f>
        <v>0</v>
      </c>
      <c r="G258" s="685" t="s">
        <v>117</v>
      </c>
      <c r="H258" s="690">
        <v>0.497</v>
      </c>
      <c r="I258" s="685" t="s">
        <v>119</v>
      </c>
      <c r="J258" s="686">
        <f t="shared" si="10"/>
        <v>0</v>
      </c>
      <c r="K258" s="322" t="s">
        <v>265</v>
      </c>
      <c r="L258" s="1324"/>
    </row>
    <row r="259" spans="1:12" s="112" customFormat="1" ht="15" customHeight="1" x14ac:dyDescent="0.2">
      <c r="A259" s="458"/>
      <c r="B259" s="1223"/>
      <c r="C259" s="674"/>
      <c r="D259" s="337" t="s">
        <v>529</v>
      </c>
      <c r="E259" s="338" t="s">
        <v>142</v>
      </c>
      <c r="F259" s="688" t="b">
        <f>IF(総括表!$B$4=総括表!$Q$5,基礎データ貼付用シート!E818)</f>
        <v>0</v>
      </c>
      <c r="G259" s="685" t="s">
        <v>117</v>
      </c>
      <c r="H259" s="690">
        <v>0.47099999999999997</v>
      </c>
      <c r="I259" s="355" t="s">
        <v>119</v>
      </c>
      <c r="J259" s="683">
        <f t="shared" si="10"/>
        <v>0</v>
      </c>
      <c r="K259" s="322" t="s">
        <v>264</v>
      </c>
      <c r="L259" s="1324"/>
    </row>
    <row r="260" spans="1:12" s="112" customFormat="1" ht="15" customHeight="1" x14ac:dyDescent="0.2">
      <c r="A260" s="458"/>
      <c r="B260" s="1225">
        <v>6</v>
      </c>
      <c r="C260" s="336" t="s">
        <v>741</v>
      </c>
      <c r="D260" s="337" t="s">
        <v>533</v>
      </c>
      <c r="E260" s="338" t="s">
        <v>143</v>
      </c>
      <c r="F260" s="688" t="b">
        <f>IF(総括表!$B$4=総括表!$Q$4,基礎データ貼付用シート!E820)</f>
        <v>0</v>
      </c>
      <c r="G260" s="685" t="s">
        <v>117</v>
      </c>
      <c r="H260" s="690">
        <v>0.52700000000000002</v>
      </c>
      <c r="I260" s="685" t="s">
        <v>119</v>
      </c>
      <c r="J260" s="686">
        <f t="shared" si="10"/>
        <v>0</v>
      </c>
      <c r="K260" s="322" t="s">
        <v>263</v>
      </c>
      <c r="L260" s="1324"/>
    </row>
    <row r="261" spans="1:12" s="112" customFormat="1" ht="15" customHeight="1" x14ac:dyDescent="0.2">
      <c r="A261" s="458"/>
      <c r="B261" s="1223"/>
      <c r="C261" s="674"/>
      <c r="D261" s="337" t="s">
        <v>529</v>
      </c>
      <c r="E261" s="338" t="s">
        <v>142</v>
      </c>
      <c r="F261" s="688" t="b">
        <f>IF(総括表!$B$4=総括表!$Q$5,基礎データ貼付用シート!E820)</f>
        <v>0</v>
      </c>
      <c r="G261" s="685" t="s">
        <v>117</v>
      </c>
      <c r="H261" s="690">
        <v>0.50800000000000001</v>
      </c>
      <c r="I261" s="355" t="s">
        <v>119</v>
      </c>
      <c r="J261" s="683">
        <f t="shared" si="10"/>
        <v>0</v>
      </c>
      <c r="K261" s="322" t="s">
        <v>262</v>
      </c>
      <c r="L261" s="1324"/>
    </row>
    <row r="262" spans="1:12" s="112" customFormat="1" ht="15" customHeight="1" x14ac:dyDescent="0.2">
      <c r="A262" s="458"/>
      <c r="B262" s="1225">
        <v>7</v>
      </c>
      <c r="C262" s="336" t="s">
        <v>808</v>
      </c>
      <c r="D262" s="337" t="s">
        <v>533</v>
      </c>
      <c r="E262" s="338" t="s">
        <v>143</v>
      </c>
      <c r="F262" s="688" t="b">
        <f>IF(総括表!$B$4=総括表!$Q$4,基礎データ貼付用シート!E822)</f>
        <v>0</v>
      </c>
      <c r="G262" s="685" t="s">
        <v>117</v>
      </c>
      <c r="H262" s="690">
        <v>0.55600000000000005</v>
      </c>
      <c r="I262" s="685" t="s">
        <v>119</v>
      </c>
      <c r="J262" s="686">
        <f t="shared" si="10"/>
        <v>0</v>
      </c>
      <c r="K262" s="322" t="s">
        <v>261</v>
      </c>
      <c r="L262" s="1324"/>
    </row>
    <row r="263" spans="1:12" s="112" customFormat="1" ht="15" customHeight="1" x14ac:dyDescent="0.2">
      <c r="A263" s="458"/>
      <c r="B263" s="1223"/>
      <c r="C263" s="674"/>
      <c r="D263" s="337" t="s">
        <v>529</v>
      </c>
      <c r="E263" s="338" t="s">
        <v>142</v>
      </c>
      <c r="F263" s="688" t="b">
        <f>IF(総括表!$B$4=総括表!$Q$5,基礎データ貼付用シート!E822)</f>
        <v>0</v>
      </c>
      <c r="G263" s="685" t="s">
        <v>117</v>
      </c>
      <c r="H263" s="690">
        <v>0.54100000000000004</v>
      </c>
      <c r="I263" s="355" t="s">
        <v>119</v>
      </c>
      <c r="J263" s="683">
        <f t="shared" si="10"/>
        <v>0</v>
      </c>
      <c r="K263" s="322" t="s">
        <v>260</v>
      </c>
      <c r="L263" s="1324"/>
    </row>
    <row r="264" spans="1:12" s="112" customFormat="1" ht="15" customHeight="1" x14ac:dyDescent="0.2">
      <c r="A264" s="458"/>
      <c r="B264" s="1225">
        <v>8</v>
      </c>
      <c r="C264" s="336" t="s">
        <v>884</v>
      </c>
      <c r="D264" s="337" t="s">
        <v>533</v>
      </c>
      <c r="E264" s="338" t="s">
        <v>143</v>
      </c>
      <c r="F264" s="688" t="b">
        <f>IF(総括表!$B$4=総括表!$Q$4,基礎データ貼付用シート!E824)</f>
        <v>0</v>
      </c>
      <c r="G264" s="685" t="s">
        <v>117</v>
      </c>
      <c r="H264" s="690">
        <v>0.57899999999999996</v>
      </c>
      <c r="I264" s="685" t="s">
        <v>119</v>
      </c>
      <c r="J264" s="686">
        <f t="shared" si="10"/>
        <v>0</v>
      </c>
      <c r="K264" s="322" t="s">
        <v>259</v>
      </c>
      <c r="L264" s="1324"/>
    </row>
    <row r="265" spans="1:12" s="112" customFormat="1" ht="15" customHeight="1" x14ac:dyDescent="0.2">
      <c r="A265" s="458"/>
      <c r="B265" s="1223"/>
      <c r="C265" s="674"/>
      <c r="D265" s="337" t="s">
        <v>529</v>
      </c>
      <c r="E265" s="338" t="s">
        <v>142</v>
      </c>
      <c r="F265" s="688" t="b">
        <f>IF(総括表!$B$4=総括表!$Q$5,基礎データ貼付用シート!E824)</f>
        <v>0</v>
      </c>
      <c r="G265" s="685" t="s">
        <v>117</v>
      </c>
      <c r="H265" s="690">
        <v>0.56000000000000005</v>
      </c>
      <c r="I265" s="355" t="s">
        <v>119</v>
      </c>
      <c r="J265" s="683">
        <f t="shared" si="10"/>
        <v>0</v>
      </c>
      <c r="K265" s="322" t="s">
        <v>258</v>
      </c>
      <c r="L265" s="1324"/>
    </row>
    <row r="266" spans="1:12" s="112" customFormat="1" ht="15" customHeight="1" x14ac:dyDescent="0.2">
      <c r="A266" s="458"/>
      <c r="B266" s="1225">
        <v>9</v>
      </c>
      <c r="C266" s="336" t="s">
        <v>915</v>
      </c>
      <c r="D266" s="337" t="s">
        <v>533</v>
      </c>
      <c r="E266" s="338" t="s">
        <v>143</v>
      </c>
      <c r="F266" s="688" t="b">
        <f>IF(総括表!$B$4=総括表!$Q$4,基礎データ貼付用シート!E826)</f>
        <v>0</v>
      </c>
      <c r="G266" s="685" t="s">
        <v>117</v>
      </c>
      <c r="H266" s="690">
        <v>0.61</v>
      </c>
      <c r="I266" s="685" t="s">
        <v>119</v>
      </c>
      <c r="J266" s="686">
        <f t="shared" si="10"/>
        <v>0</v>
      </c>
      <c r="K266" s="322" t="s">
        <v>257</v>
      </c>
      <c r="L266" s="1324"/>
    </row>
    <row r="267" spans="1:12" s="112" customFormat="1" ht="15" customHeight="1" x14ac:dyDescent="0.2">
      <c r="A267" s="458"/>
      <c r="B267" s="1223"/>
      <c r="C267" s="674"/>
      <c r="D267" s="337" t="s">
        <v>529</v>
      </c>
      <c r="E267" s="338" t="s">
        <v>142</v>
      </c>
      <c r="F267" s="688" t="b">
        <f>IF(総括表!$B$4=総括表!$Q$5,基礎データ貼付用シート!E826)</f>
        <v>0</v>
      </c>
      <c r="G267" s="685" t="s">
        <v>117</v>
      </c>
      <c r="H267" s="690">
        <v>0.59399999999999997</v>
      </c>
      <c r="I267" s="355" t="s">
        <v>119</v>
      </c>
      <c r="J267" s="683">
        <f t="shared" si="10"/>
        <v>0</v>
      </c>
      <c r="K267" s="322" t="s">
        <v>256</v>
      </c>
      <c r="L267" s="1324"/>
    </row>
    <row r="268" spans="1:12" s="112" customFormat="1" ht="15" customHeight="1" x14ac:dyDescent="0.2">
      <c r="A268" s="458"/>
      <c r="B268" s="1225">
        <f>B266+1</f>
        <v>10</v>
      </c>
      <c r="C268" s="336" t="s">
        <v>1067</v>
      </c>
      <c r="D268" s="337" t="s">
        <v>533</v>
      </c>
      <c r="E268" s="338" t="s">
        <v>143</v>
      </c>
      <c r="F268" s="688" t="b">
        <f>IF(総括表!$B$4=総括表!$Q$4,基礎データ貼付用シート!E828)</f>
        <v>0</v>
      </c>
      <c r="G268" s="685" t="s">
        <v>117</v>
      </c>
      <c r="H268" s="684">
        <v>0.64</v>
      </c>
      <c r="I268" s="685" t="s">
        <v>119</v>
      </c>
      <c r="J268" s="686">
        <f t="shared" si="10"/>
        <v>0</v>
      </c>
      <c r="K268" s="322" t="s">
        <v>255</v>
      </c>
      <c r="L268" s="1324"/>
    </row>
    <row r="269" spans="1:12" s="112" customFormat="1" ht="15" customHeight="1" x14ac:dyDescent="0.2">
      <c r="A269" s="458"/>
      <c r="B269" s="341"/>
      <c r="C269" s="1220"/>
      <c r="D269" s="337" t="s">
        <v>529</v>
      </c>
      <c r="E269" s="338" t="s">
        <v>142</v>
      </c>
      <c r="F269" s="688" t="b">
        <f>IF(総括表!$B$4=総括表!$Q$5,基礎データ貼付用シート!E828)</f>
        <v>0</v>
      </c>
      <c r="G269" s="685" t="s">
        <v>117</v>
      </c>
      <c r="H269" s="616">
        <v>0.629</v>
      </c>
      <c r="I269" s="355" t="s">
        <v>119</v>
      </c>
      <c r="J269" s="683">
        <f t="shared" si="10"/>
        <v>0</v>
      </c>
      <c r="K269" s="322" t="s">
        <v>254</v>
      </c>
      <c r="L269" s="1324"/>
    </row>
    <row r="270" spans="1:12" s="112" customFormat="1" ht="15" customHeight="1" x14ac:dyDescent="0.2">
      <c r="A270" s="458"/>
      <c r="B270" s="1225">
        <f>B268+1</f>
        <v>11</v>
      </c>
      <c r="C270" s="336" t="s">
        <v>1259</v>
      </c>
      <c r="D270" s="337" t="s">
        <v>533</v>
      </c>
      <c r="E270" s="338" t="s">
        <v>143</v>
      </c>
      <c r="F270" s="688" t="b">
        <f>IF(総括表!$B$4=総括表!$Q$4,基礎データ貼付用シート!E830)</f>
        <v>0</v>
      </c>
      <c r="G270" s="685" t="s">
        <v>117</v>
      </c>
      <c r="H270" s="684">
        <v>0.67</v>
      </c>
      <c r="I270" s="685" t="s">
        <v>119</v>
      </c>
      <c r="J270" s="686">
        <f t="shared" si="10"/>
        <v>0</v>
      </c>
      <c r="K270" s="322" t="s">
        <v>253</v>
      </c>
      <c r="L270" s="1324"/>
    </row>
    <row r="271" spans="1:12" s="112" customFormat="1" ht="15" customHeight="1" x14ac:dyDescent="0.2">
      <c r="A271" s="458"/>
      <c r="B271" s="341"/>
      <c r="C271" s="1220"/>
      <c r="D271" s="337" t="s">
        <v>529</v>
      </c>
      <c r="E271" s="338" t="s">
        <v>142</v>
      </c>
      <c r="F271" s="688" t="b">
        <f>IF(総括表!$B$4=総括表!$Q$5,基礎データ貼付用シート!E830)</f>
        <v>0</v>
      </c>
      <c r="G271" s="685" t="s">
        <v>117</v>
      </c>
      <c r="H271" s="616">
        <v>0.66400000000000003</v>
      </c>
      <c r="I271" s="355" t="s">
        <v>119</v>
      </c>
      <c r="J271" s="683">
        <f t="shared" si="10"/>
        <v>0</v>
      </c>
      <c r="K271" s="322" t="s">
        <v>252</v>
      </c>
      <c r="L271" s="1324"/>
    </row>
    <row r="272" spans="1:12" s="112" customFormat="1" ht="15" customHeight="1" x14ac:dyDescent="0.2">
      <c r="A272" s="458"/>
      <c r="B272" s="1225">
        <f>B270+1</f>
        <v>12</v>
      </c>
      <c r="C272" s="336" t="s">
        <v>5215</v>
      </c>
      <c r="D272" s="337" t="s">
        <v>533</v>
      </c>
      <c r="E272" s="338" t="s">
        <v>143</v>
      </c>
      <c r="F272" s="688" t="b">
        <f>IF(総括表!$B$4=総括表!$Q$4,基礎データ貼付用シート!E832)</f>
        <v>0</v>
      </c>
      <c r="G272" s="685" t="s">
        <v>117</v>
      </c>
      <c r="H272" s="684">
        <v>0.7</v>
      </c>
      <c r="I272" s="685" t="s">
        <v>119</v>
      </c>
      <c r="J272" s="686">
        <f t="shared" si="10"/>
        <v>0</v>
      </c>
      <c r="K272" s="322" t="s">
        <v>321</v>
      </c>
      <c r="L272" s="1324"/>
    </row>
    <row r="273" spans="1:12" s="112" customFormat="1" ht="15" customHeight="1" x14ac:dyDescent="0.2">
      <c r="A273" s="458"/>
      <c r="B273" s="341"/>
      <c r="C273" s="1220"/>
      <c r="D273" s="337" t="s">
        <v>529</v>
      </c>
      <c r="E273" s="338" t="s">
        <v>142</v>
      </c>
      <c r="F273" s="688" t="b">
        <f>IF(総括表!$B$4=総括表!$Q$5,基礎データ貼付用シート!E832)</f>
        <v>0</v>
      </c>
      <c r="G273" s="685" t="s">
        <v>117</v>
      </c>
      <c r="H273" s="616">
        <v>0.7</v>
      </c>
      <c r="I273" s="355" t="s">
        <v>119</v>
      </c>
      <c r="J273" s="683">
        <f t="shared" si="10"/>
        <v>0</v>
      </c>
      <c r="K273" s="322" t="s">
        <v>320</v>
      </c>
      <c r="L273" s="1324"/>
    </row>
    <row r="274" spans="1:12" s="112" customFormat="1" ht="15" customHeight="1" x14ac:dyDescent="0.2">
      <c r="A274" s="458"/>
      <c r="B274" s="1225">
        <f>B272+1</f>
        <v>13</v>
      </c>
      <c r="C274" s="336" t="s">
        <v>5877</v>
      </c>
      <c r="D274" s="337" t="s">
        <v>533</v>
      </c>
      <c r="E274" s="338" t="s">
        <v>143</v>
      </c>
      <c r="F274" s="688" t="b">
        <f>IF(総括表!$B$4=総括表!$Q$4,基礎データ貼付用シート!E834)</f>
        <v>0</v>
      </c>
      <c r="G274" s="685" t="s">
        <v>117</v>
      </c>
      <c r="H274" s="684">
        <v>0.7</v>
      </c>
      <c r="I274" s="685" t="s">
        <v>119</v>
      </c>
      <c r="J274" s="686">
        <f t="shared" si="10"/>
        <v>0</v>
      </c>
      <c r="K274" s="322" t="s">
        <v>319</v>
      </c>
      <c r="L274" s="1324"/>
    </row>
    <row r="275" spans="1:12" s="112" customFormat="1" ht="15" customHeight="1" x14ac:dyDescent="0.2">
      <c r="A275" s="458"/>
      <c r="B275" s="341"/>
      <c r="C275" s="1220"/>
      <c r="D275" s="337" t="s">
        <v>529</v>
      </c>
      <c r="E275" s="338" t="s">
        <v>142</v>
      </c>
      <c r="F275" s="688" t="b">
        <f>IF(総括表!$B$4=総括表!$Q$5,基礎データ貼付用シート!E834)</f>
        <v>0</v>
      </c>
      <c r="G275" s="685" t="s">
        <v>117</v>
      </c>
      <c r="H275" s="616">
        <v>0.7</v>
      </c>
      <c r="I275" s="355" t="s">
        <v>119</v>
      </c>
      <c r="J275" s="683">
        <f t="shared" si="10"/>
        <v>0</v>
      </c>
      <c r="K275" s="322" t="s">
        <v>318</v>
      </c>
      <c r="L275" s="1324"/>
    </row>
    <row r="276" spans="1:12" s="112" customFormat="1" ht="15" customHeight="1" x14ac:dyDescent="0.2">
      <c r="A276" s="458"/>
      <c r="B276" s="1225">
        <f>B274+1</f>
        <v>14</v>
      </c>
      <c r="C276" s="336" t="s">
        <v>6344</v>
      </c>
      <c r="D276" s="337" t="s">
        <v>533</v>
      </c>
      <c r="E276" s="338" t="s">
        <v>143</v>
      </c>
      <c r="F276" s="688" t="b">
        <f>IF(総括表!$B$4=総括表!$Q$4,基礎データ貼付用シート!E836)</f>
        <v>0</v>
      </c>
      <c r="G276" s="685" t="s">
        <v>117</v>
      </c>
      <c r="H276" s="684">
        <v>0.7</v>
      </c>
      <c r="I276" s="685" t="s">
        <v>119</v>
      </c>
      <c r="J276" s="686">
        <f t="shared" si="10"/>
        <v>0</v>
      </c>
      <c r="K276" s="322" t="s">
        <v>317</v>
      </c>
      <c r="L276" s="1324"/>
    </row>
    <row r="277" spans="1:12" s="112" customFormat="1" ht="15" customHeight="1" x14ac:dyDescent="0.2">
      <c r="A277" s="458"/>
      <c r="B277" s="341"/>
      <c r="C277" s="1220"/>
      <c r="D277" s="337" t="s">
        <v>529</v>
      </c>
      <c r="E277" s="338" t="s">
        <v>142</v>
      </c>
      <c r="F277" s="688" t="b">
        <f>IF(総括表!$B$4=総括表!$Q$5,基礎データ貼付用シート!E836)</f>
        <v>0</v>
      </c>
      <c r="G277" s="685" t="s">
        <v>117</v>
      </c>
      <c r="H277" s="616">
        <v>0.7</v>
      </c>
      <c r="I277" s="355" t="s">
        <v>119</v>
      </c>
      <c r="J277" s="683">
        <f t="shared" si="10"/>
        <v>0</v>
      </c>
      <c r="K277" s="322" t="s">
        <v>316</v>
      </c>
      <c r="L277" s="1324"/>
    </row>
    <row r="278" spans="1:12" s="202" customFormat="1" ht="15" customHeight="1" x14ac:dyDescent="0.2">
      <c r="A278" s="458"/>
      <c r="B278" s="1225">
        <f>B276+1</f>
        <v>15</v>
      </c>
      <c r="C278" s="336" t="s">
        <v>6624</v>
      </c>
      <c r="D278" s="337" t="s">
        <v>533</v>
      </c>
      <c r="E278" s="338" t="s">
        <v>143</v>
      </c>
      <c r="F278" s="688" t="b">
        <f>IF(総括表!$B$4=総括表!$Q$4,基礎データ貼付用シート!E838)</f>
        <v>0</v>
      </c>
      <c r="G278" s="685" t="s">
        <v>117</v>
      </c>
      <c r="H278" s="684">
        <v>0.7</v>
      </c>
      <c r="I278" s="685" t="s">
        <v>119</v>
      </c>
      <c r="J278" s="686">
        <f t="shared" si="10"/>
        <v>0</v>
      </c>
      <c r="K278" s="322" t="s">
        <v>7014</v>
      </c>
      <c r="L278" s="1325"/>
    </row>
    <row r="279" spans="1:12" s="202" customFormat="1" ht="15" customHeight="1" thickBot="1" x14ac:dyDescent="0.25">
      <c r="A279" s="458"/>
      <c r="B279" s="341"/>
      <c r="C279" s="1220"/>
      <c r="D279" s="337" t="s">
        <v>529</v>
      </c>
      <c r="E279" s="338" t="s">
        <v>142</v>
      </c>
      <c r="F279" s="688" t="b">
        <f>IF(総括表!$B$4=総括表!$Q$5,基礎データ貼付用シート!E838)</f>
        <v>0</v>
      </c>
      <c r="G279" s="685" t="s">
        <v>117</v>
      </c>
      <c r="H279" s="616">
        <v>0.7</v>
      </c>
      <c r="I279" s="355" t="s">
        <v>119</v>
      </c>
      <c r="J279" s="683">
        <f t="shared" si="10"/>
        <v>0</v>
      </c>
      <c r="K279" s="322" t="s">
        <v>7015</v>
      </c>
      <c r="L279" s="1325"/>
    </row>
    <row r="280" spans="1:12" ht="15" customHeight="1" x14ac:dyDescent="0.2">
      <c r="A280" s="458"/>
      <c r="B280" s="340"/>
      <c r="C280" s="340"/>
      <c r="D280" s="340"/>
      <c r="E280" s="340"/>
      <c r="F280" s="554"/>
      <c r="G280" s="530"/>
      <c r="H280" s="1675" t="s">
        <v>6998</v>
      </c>
      <c r="I280" s="1676"/>
      <c r="J280" s="346"/>
      <c r="K280" s="340"/>
      <c r="L280" s="112"/>
    </row>
    <row r="281" spans="1:12" ht="15" customHeight="1" thickBot="1" x14ac:dyDescent="0.25">
      <c r="A281" s="458"/>
      <c r="B281" s="340"/>
      <c r="C281" s="340"/>
      <c r="D281" s="340"/>
      <c r="E281" s="340"/>
      <c r="F281" s="554"/>
      <c r="G281" s="530"/>
      <c r="H281" s="1727" t="s">
        <v>118</v>
      </c>
      <c r="I281" s="1728"/>
      <c r="J281" s="539">
        <f>SUM(J250:J279)</f>
        <v>0</v>
      </c>
      <c r="K281" s="497" t="s">
        <v>547</v>
      </c>
      <c r="L281" s="376" t="s">
        <v>117</v>
      </c>
    </row>
    <row r="282" spans="1:12" ht="15" customHeight="1" x14ac:dyDescent="0.2">
      <c r="A282" s="458"/>
      <c r="B282" s="340"/>
      <c r="C282" s="340"/>
      <c r="D282" s="340"/>
      <c r="E282" s="340"/>
      <c r="F282" s="554"/>
      <c r="G282" s="530"/>
      <c r="H282" s="1227"/>
      <c r="I282" s="1227"/>
      <c r="J282" s="58"/>
      <c r="K282" s="340"/>
      <c r="L282" s="112"/>
    </row>
    <row r="283" spans="1:12" ht="18.75" customHeight="1" x14ac:dyDescent="0.2">
      <c r="A283" s="670" t="s">
        <v>1106</v>
      </c>
      <c r="B283" s="458" t="s">
        <v>1064</v>
      </c>
      <c r="C283" s="467"/>
      <c r="D283" s="467"/>
      <c r="E283" s="467"/>
      <c r="F283" s="517"/>
      <c r="G283" s="467"/>
      <c r="H283" s="467"/>
      <c r="I283" s="467"/>
      <c r="J283" s="517"/>
      <c r="K283" s="467"/>
    </row>
    <row r="284" spans="1:12" ht="18.75" customHeight="1" x14ac:dyDescent="0.2">
      <c r="A284" s="670"/>
      <c r="B284" s="458" t="s">
        <v>6503</v>
      </c>
      <c r="C284" s="467"/>
      <c r="D284" s="467"/>
      <c r="E284" s="467"/>
      <c r="F284" s="517"/>
      <c r="G284" s="467"/>
      <c r="H284" s="467"/>
      <c r="I284" s="467"/>
      <c r="J284" s="517"/>
      <c r="K284" s="467"/>
    </row>
    <row r="285" spans="1:12" s="112" customFormat="1" ht="11.5" customHeight="1" x14ac:dyDescent="0.2">
      <c r="A285" s="470"/>
      <c r="B285" s="467"/>
      <c r="C285" s="467"/>
      <c r="D285" s="467"/>
      <c r="E285" s="467"/>
      <c r="F285" s="517"/>
      <c r="G285" s="467"/>
      <c r="H285" s="467"/>
      <c r="I285" s="467"/>
      <c r="J285" s="517"/>
      <c r="K285" s="467"/>
      <c r="L285" s="106"/>
    </row>
    <row r="286" spans="1:12" s="112" customFormat="1" ht="15" customHeight="1" x14ac:dyDescent="0.2">
      <c r="A286" s="470"/>
      <c r="B286" s="1780" t="s">
        <v>163</v>
      </c>
      <c r="C286" s="1781"/>
      <c r="D286" s="1780" t="s">
        <v>139</v>
      </c>
      <c r="E286" s="1781"/>
      <c r="F286" s="627" t="s">
        <v>178</v>
      </c>
      <c r="G286" s="1226"/>
      <c r="H286" s="1226" t="s">
        <v>137</v>
      </c>
      <c r="I286" s="1226"/>
      <c r="J286" s="627" t="s">
        <v>89</v>
      </c>
      <c r="K286" s="340"/>
      <c r="L286" s="106"/>
    </row>
    <row r="287" spans="1:12" s="112" customFormat="1" ht="15" customHeight="1" x14ac:dyDescent="0.2">
      <c r="A287" s="470"/>
      <c r="B287" s="1229"/>
      <c r="C287" s="1224"/>
      <c r="D287" s="1219"/>
      <c r="E287" s="1220"/>
      <c r="F287" s="1230"/>
      <c r="G287" s="1221"/>
      <c r="H287" s="1221"/>
      <c r="I287" s="1221"/>
      <c r="J287" s="675" t="s">
        <v>136</v>
      </c>
      <c r="K287" s="340"/>
      <c r="L287" s="106"/>
    </row>
    <row r="288" spans="1:12" s="112" customFormat="1" ht="15" customHeight="1" x14ac:dyDescent="0.2">
      <c r="A288" s="458"/>
      <c r="B288" s="1225">
        <v>1</v>
      </c>
      <c r="C288" s="336" t="s">
        <v>915</v>
      </c>
      <c r="D288" s="337" t="s">
        <v>533</v>
      </c>
      <c r="E288" s="338" t="s">
        <v>143</v>
      </c>
      <c r="F288" s="688" t="b">
        <f>IF(総括表!$B$4=総括表!$Q$4,基礎データ貼付用シート!E839)</f>
        <v>0</v>
      </c>
      <c r="G288" s="685" t="s">
        <v>117</v>
      </c>
      <c r="H288" s="690">
        <v>0.61</v>
      </c>
      <c r="I288" s="685" t="s">
        <v>119</v>
      </c>
      <c r="J288" s="686">
        <f>ROUND(F288*H288,0)</f>
        <v>0</v>
      </c>
      <c r="K288" s="340" t="s">
        <v>273</v>
      </c>
    </row>
    <row r="289" spans="1:12" s="112" customFormat="1" ht="15" customHeight="1" x14ac:dyDescent="0.2">
      <c r="A289" s="458"/>
      <c r="B289" s="1223"/>
      <c r="C289" s="674"/>
      <c r="D289" s="337" t="s">
        <v>529</v>
      </c>
      <c r="E289" s="338" t="s">
        <v>142</v>
      </c>
      <c r="F289" s="688" t="b">
        <f>IF(総括表!$B$4=総括表!$Q$5,基礎データ貼付用シート!E839)</f>
        <v>0</v>
      </c>
      <c r="G289" s="685" t="s">
        <v>117</v>
      </c>
      <c r="H289" s="690">
        <v>0.59399999999999997</v>
      </c>
      <c r="I289" s="355" t="s">
        <v>119</v>
      </c>
      <c r="J289" s="683">
        <f>ROUND(F289*H289,0)</f>
        <v>0</v>
      </c>
      <c r="K289" s="340" t="s">
        <v>272</v>
      </c>
    </row>
    <row r="290" spans="1:12" s="112" customFormat="1" ht="15" customHeight="1" x14ac:dyDescent="0.2">
      <c r="A290" s="458"/>
      <c r="B290" s="1225">
        <f>B288+1</f>
        <v>2</v>
      </c>
      <c r="C290" s="336" t="s">
        <v>1067</v>
      </c>
      <c r="D290" s="337" t="s">
        <v>533</v>
      </c>
      <c r="E290" s="338" t="s">
        <v>143</v>
      </c>
      <c r="F290" s="688" t="b">
        <f>IF(総括表!$B$4=総括表!$Q$4,基礎データ貼付用シート!E840)</f>
        <v>0</v>
      </c>
      <c r="G290" s="685" t="s">
        <v>117</v>
      </c>
      <c r="H290" s="684">
        <v>0.64</v>
      </c>
      <c r="I290" s="685" t="s">
        <v>119</v>
      </c>
      <c r="J290" s="686">
        <f>ROUND(F290*H290,0)</f>
        <v>0</v>
      </c>
      <c r="K290" s="340" t="s">
        <v>130</v>
      </c>
    </row>
    <row r="291" spans="1:12" s="112" customFormat="1" ht="15" customHeight="1" thickBot="1" x14ac:dyDescent="0.25">
      <c r="A291" s="458"/>
      <c r="B291" s="341"/>
      <c r="C291" s="1220"/>
      <c r="D291" s="337" t="s">
        <v>529</v>
      </c>
      <c r="E291" s="338" t="s">
        <v>142</v>
      </c>
      <c r="F291" s="688" t="b">
        <f>IF(総括表!$B$4=総括表!$Q$5,基礎データ貼付用シート!E840)</f>
        <v>0</v>
      </c>
      <c r="G291" s="685" t="s">
        <v>117</v>
      </c>
      <c r="H291" s="616">
        <v>0.629</v>
      </c>
      <c r="I291" s="355" t="s">
        <v>119</v>
      </c>
      <c r="J291" s="683">
        <f t="shared" ref="J291" si="11">ROUND(F291*H291,0)</f>
        <v>0</v>
      </c>
      <c r="K291" s="340" t="s">
        <v>538</v>
      </c>
    </row>
    <row r="292" spans="1:12" ht="15" customHeight="1" x14ac:dyDescent="0.2">
      <c r="A292" s="458"/>
      <c r="B292" s="340"/>
      <c r="C292" s="340"/>
      <c r="D292" s="340"/>
      <c r="E292" s="340"/>
      <c r="F292" s="554"/>
      <c r="G292" s="530"/>
      <c r="H292" s="1683" t="s">
        <v>979</v>
      </c>
      <c r="I292" s="1684"/>
      <c r="J292" s="346"/>
      <c r="K292" s="340"/>
      <c r="L292" s="112"/>
    </row>
    <row r="293" spans="1:12" ht="15" customHeight="1" thickBot="1" x14ac:dyDescent="0.25">
      <c r="A293" s="458"/>
      <c r="B293" s="340"/>
      <c r="C293" s="340"/>
      <c r="D293" s="340"/>
      <c r="E293" s="340"/>
      <c r="F293" s="554"/>
      <c r="G293" s="530"/>
      <c r="H293" s="1727" t="s">
        <v>118</v>
      </c>
      <c r="I293" s="1728"/>
      <c r="J293" s="539">
        <f>SUM(J288:J291)</f>
        <v>0</v>
      </c>
      <c r="K293" s="497" t="s">
        <v>806</v>
      </c>
      <c r="L293" s="376" t="s">
        <v>117</v>
      </c>
    </row>
    <row r="294" spans="1:12" ht="15" customHeight="1" x14ac:dyDescent="0.2">
      <c r="A294" s="458"/>
      <c r="B294" s="340"/>
      <c r="C294" s="340"/>
      <c r="D294" s="340"/>
      <c r="E294" s="340"/>
      <c r="F294" s="554"/>
      <c r="G294" s="530"/>
      <c r="H294" s="1227"/>
      <c r="I294" s="1227"/>
      <c r="J294" s="58"/>
      <c r="K294" s="340"/>
      <c r="L294" s="112"/>
    </row>
    <row r="295" spans="1:12" ht="18.75" customHeight="1" x14ac:dyDescent="0.2">
      <c r="A295" s="670" t="s">
        <v>62</v>
      </c>
      <c r="B295" s="458" t="s">
        <v>1064</v>
      </c>
      <c r="C295" s="467"/>
      <c r="D295" s="467"/>
      <c r="E295" s="467"/>
      <c r="F295" s="517"/>
      <c r="G295" s="467"/>
      <c r="H295" s="467"/>
      <c r="I295" s="467"/>
      <c r="J295" s="517"/>
      <c r="K295" s="467"/>
    </row>
    <row r="296" spans="1:12" ht="18.75" customHeight="1" x14ac:dyDescent="0.2">
      <c r="A296" s="670"/>
      <c r="B296" s="458" t="s">
        <v>6504</v>
      </c>
      <c r="C296" s="467"/>
      <c r="D296" s="467"/>
      <c r="E296" s="467"/>
      <c r="F296" s="517"/>
      <c r="G296" s="467"/>
      <c r="H296" s="467"/>
      <c r="I296" s="467"/>
      <c r="J296" s="517"/>
      <c r="K296" s="467"/>
    </row>
    <row r="297" spans="1:12" s="112" customFormat="1" ht="11.5" customHeight="1" x14ac:dyDescent="0.2">
      <c r="A297" s="470"/>
      <c r="B297" s="467"/>
      <c r="C297" s="467"/>
      <c r="D297" s="467"/>
      <c r="E297" s="467"/>
      <c r="F297" s="517"/>
      <c r="G297" s="467"/>
      <c r="H297" s="467"/>
      <c r="I297" s="467"/>
      <c r="J297" s="517"/>
      <c r="K297" s="467"/>
      <c r="L297" s="106"/>
    </row>
    <row r="298" spans="1:12" s="112" customFormat="1" ht="15" customHeight="1" x14ac:dyDescent="0.2">
      <c r="A298" s="470"/>
      <c r="B298" s="1780" t="s">
        <v>163</v>
      </c>
      <c r="C298" s="1781"/>
      <c r="D298" s="1780" t="s">
        <v>139</v>
      </c>
      <c r="E298" s="1781"/>
      <c r="F298" s="627" t="s">
        <v>178</v>
      </c>
      <c r="G298" s="1226"/>
      <c r="H298" s="1226" t="s">
        <v>137</v>
      </c>
      <c r="I298" s="1226"/>
      <c r="J298" s="627" t="s">
        <v>89</v>
      </c>
      <c r="K298" s="340"/>
      <c r="L298" s="106"/>
    </row>
    <row r="299" spans="1:12" s="112" customFormat="1" ht="15" customHeight="1" x14ac:dyDescent="0.2">
      <c r="A299" s="470"/>
      <c r="B299" s="1229"/>
      <c r="C299" s="1224"/>
      <c r="D299" s="1219"/>
      <c r="E299" s="1220"/>
      <c r="F299" s="1230"/>
      <c r="G299" s="1221"/>
      <c r="H299" s="1221"/>
      <c r="I299" s="1221"/>
      <c r="J299" s="675" t="s">
        <v>136</v>
      </c>
      <c r="K299" s="340"/>
      <c r="L299" s="106"/>
    </row>
    <row r="300" spans="1:12" s="112" customFormat="1" ht="15" customHeight="1" x14ac:dyDescent="0.2">
      <c r="A300" s="458"/>
      <c r="B300" s="1225">
        <v>1</v>
      </c>
      <c r="C300" s="336" t="s">
        <v>1067</v>
      </c>
      <c r="D300" s="337" t="s">
        <v>533</v>
      </c>
      <c r="E300" s="338" t="s">
        <v>143</v>
      </c>
      <c r="F300" s="688" t="b">
        <f>IF(総括表!$B$4=総括表!$Q$4,基礎データ貼付用シート!E841)</f>
        <v>0</v>
      </c>
      <c r="G300" s="685" t="s">
        <v>117</v>
      </c>
      <c r="H300" s="684">
        <v>0.45700000000000002</v>
      </c>
      <c r="I300" s="685" t="s">
        <v>119</v>
      </c>
      <c r="J300" s="686">
        <f>ROUND(F300*H300,0)</f>
        <v>0</v>
      </c>
      <c r="K300" s="340" t="s">
        <v>273</v>
      </c>
    </row>
    <row r="301" spans="1:12" s="112" customFormat="1" ht="15" customHeight="1" thickBot="1" x14ac:dyDescent="0.25">
      <c r="A301" s="458"/>
      <c r="B301" s="341"/>
      <c r="C301" s="1220"/>
      <c r="D301" s="337" t="s">
        <v>529</v>
      </c>
      <c r="E301" s="338" t="s">
        <v>142</v>
      </c>
      <c r="F301" s="688" t="b">
        <f>IF(総括表!$B$4=総括表!$Q$5,基礎データ貼付用シート!E841)</f>
        <v>0</v>
      </c>
      <c r="G301" s="685" t="s">
        <v>117</v>
      </c>
      <c r="H301" s="616">
        <v>0.44900000000000001</v>
      </c>
      <c r="I301" s="355" t="s">
        <v>119</v>
      </c>
      <c r="J301" s="683">
        <f t="shared" ref="J301" si="12">ROUND(F301*H301,0)</f>
        <v>0</v>
      </c>
      <c r="K301" s="340" t="s">
        <v>272</v>
      </c>
    </row>
    <row r="302" spans="1:12" ht="15" customHeight="1" x14ac:dyDescent="0.2">
      <c r="A302" s="458"/>
      <c r="B302" s="340"/>
      <c r="C302" s="340"/>
      <c r="D302" s="340"/>
      <c r="E302" s="340"/>
      <c r="F302" s="554"/>
      <c r="G302" s="530"/>
      <c r="H302" s="1683" t="s">
        <v>1104</v>
      </c>
      <c r="I302" s="1684"/>
      <c r="J302" s="346"/>
      <c r="K302" s="340"/>
      <c r="L302" s="112"/>
    </row>
    <row r="303" spans="1:12" ht="15" customHeight="1" thickBot="1" x14ac:dyDescent="0.25">
      <c r="A303" s="458"/>
      <c r="B303" s="340"/>
      <c r="C303" s="340"/>
      <c r="D303" s="340"/>
      <c r="E303" s="340"/>
      <c r="F303" s="554"/>
      <c r="G303" s="530"/>
      <c r="H303" s="1727" t="s">
        <v>118</v>
      </c>
      <c r="I303" s="1728"/>
      <c r="J303" s="539">
        <f>SUM(J300:J301)</f>
        <v>0</v>
      </c>
      <c r="K303" s="497" t="s">
        <v>807</v>
      </c>
      <c r="L303" s="376" t="s">
        <v>117</v>
      </c>
    </row>
    <row r="304" spans="1:12" ht="15" customHeight="1" x14ac:dyDescent="0.2">
      <c r="A304" s="458"/>
      <c r="B304" s="340"/>
      <c r="C304" s="340"/>
      <c r="D304" s="340"/>
      <c r="E304" s="340"/>
      <c r="F304" s="554"/>
      <c r="G304" s="530"/>
      <c r="H304" s="1227"/>
      <c r="I304" s="1227"/>
      <c r="J304" s="58"/>
      <c r="K304" s="340"/>
      <c r="L304" s="112"/>
    </row>
    <row r="305" spans="1:12" ht="18.75" customHeight="1" x14ac:dyDescent="0.2">
      <c r="A305" s="670" t="s">
        <v>75</v>
      </c>
      <c r="B305" s="458" t="s">
        <v>5192</v>
      </c>
      <c r="C305" s="467"/>
      <c r="D305" s="467"/>
      <c r="E305" s="467"/>
      <c r="F305" s="517"/>
      <c r="G305" s="467"/>
      <c r="H305" s="467"/>
      <c r="I305" s="467"/>
      <c r="J305" s="517"/>
      <c r="K305" s="467"/>
    </row>
    <row r="306" spans="1:12" ht="18.75" customHeight="1" x14ac:dyDescent="0.2">
      <c r="A306" s="670"/>
      <c r="B306" s="458" t="s">
        <v>1226</v>
      </c>
      <c r="C306" s="467"/>
      <c r="D306" s="467"/>
      <c r="E306" s="467"/>
      <c r="F306" s="517"/>
      <c r="G306" s="467"/>
      <c r="H306" s="467"/>
      <c r="I306" s="467"/>
      <c r="J306" s="517"/>
      <c r="K306" s="467"/>
    </row>
    <row r="307" spans="1:12" s="112" customFormat="1" ht="11.5" customHeight="1" x14ac:dyDescent="0.2">
      <c r="A307" s="470"/>
      <c r="B307" s="467"/>
      <c r="C307" s="467"/>
      <c r="D307" s="467"/>
      <c r="E307" s="467"/>
      <c r="F307" s="517"/>
      <c r="G307" s="467"/>
      <c r="H307" s="467"/>
      <c r="I307" s="467"/>
      <c r="J307" s="517"/>
      <c r="K307" s="467"/>
      <c r="L307" s="106"/>
    </row>
    <row r="308" spans="1:12" s="112" customFormat="1" ht="15" customHeight="1" x14ac:dyDescent="0.2">
      <c r="A308" s="470"/>
      <c r="B308" s="1780" t="s">
        <v>163</v>
      </c>
      <c r="C308" s="1781"/>
      <c r="D308" s="1780" t="s">
        <v>139</v>
      </c>
      <c r="E308" s="1781"/>
      <c r="F308" s="627" t="s">
        <v>178</v>
      </c>
      <c r="G308" s="1226"/>
      <c r="H308" s="1226" t="s">
        <v>137</v>
      </c>
      <c r="I308" s="1226"/>
      <c r="J308" s="627" t="s">
        <v>89</v>
      </c>
      <c r="K308" s="340"/>
      <c r="L308" s="106"/>
    </row>
    <row r="309" spans="1:12" s="112" customFormat="1" ht="15" customHeight="1" x14ac:dyDescent="0.2">
      <c r="A309" s="470"/>
      <c r="B309" s="1229"/>
      <c r="C309" s="1224"/>
      <c r="D309" s="1219"/>
      <c r="E309" s="1220"/>
      <c r="F309" s="1230"/>
      <c r="G309" s="1221"/>
      <c r="H309" s="1221"/>
      <c r="I309" s="1221"/>
      <c r="J309" s="675" t="s">
        <v>136</v>
      </c>
      <c r="K309" s="340"/>
      <c r="L309" s="106"/>
    </row>
    <row r="310" spans="1:12" s="112" customFormat="1" ht="15" customHeight="1" x14ac:dyDescent="0.2">
      <c r="A310" s="458"/>
      <c r="B310" s="1225">
        <v>1</v>
      </c>
      <c r="C310" s="336" t="s">
        <v>1067</v>
      </c>
      <c r="D310" s="337" t="s">
        <v>533</v>
      </c>
      <c r="E310" s="338" t="s">
        <v>143</v>
      </c>
      <c r="F310" s="688" t="b">
        <f>IF(総括表!$B$4=総括表!$Q$4,基礎データ貼付用シート!E842)</f>
        <v>0</v>
      </c>
      <c r="G310" s="685" t="s">
        <v>117</v>
      </c>
      <c r="H310" s="684">
        <v>0.45700000000000002</v>
      </c>
      <c r="I310" s="685" t="s">
        <v>119</v>
      </c>
      <c r="J310" s="686">
        <f>ROUND(F310*H310,0)</f>
        <v>0</v>
      </c>
      <c r="K310" s="322" t="s">
        <v>273</v>
      </c>
    </row>
    <row r="311" spans="1:12" s="112" customFormat="1" ht="15" customHeight="1" x14ac:dyDescent="0.2">
      <c r="A311" s="458"/>
      <c r="B311" s="341"/>
      <c r="C311" s="1220"/>
      <c r="D311" s="337" t="s">
        <v>529</v>
      </c>
      <c r="E311" s="338" t="s">
        <v>142</v>
      </c>
      <c r="F311" s="688" t="b">
        <f>IF(総括表!$B$4=総括表!$Q$5,基礎データ貼付用シート!E842)</f>
        <v>0</v>
      </c>
      <c r="G311" s="685" t="s">
        <v>117</v>
      </c>
      <c r="H311" s="616">
        <v>0.44900000000000001</v>
      </c>
      <c r="I311" s="355" t="s">
        <v>119</v>
      </c>
      <c r="J311" s="683">
        <f t="shared" ref="J311" si="13">ROUND(F311*H311,0)</f>
        <v>0</v>
      </c>
      <c r="K311" s="322" t="s">
        <v>272</v>
      </c>
    </row>
    <row r="312" spans="1:12" s="112" customFormat="1" ht="15" customHeight="1" x14ac:dyDescent="0.2">
      <c r="A312" s="458"/>
      <c r="B312" s="1225">
        <f>B310+1</f>
        <v>2</v>
      </c>
      <c r="C312" s="336" t="s">
        <v>1259</v>
      </c>
      <c r="D312" s="337" t="s">
        <v>533</v>
      </c>
      <c r="E312" s="338" t="s">
        <v>143</v>
      </c>
      <c r="F312" s="688" t="b">
        <f>IF(総括表!$B$4=総括表!$Q$4,基礎データ貼付用シート!E843)</f>
        <v>0</v>
      </c>
      <c r="G312" s="685" t="s">
        <v>117</v>
      </c>
      <c r="H312" s="684">
        <v>0.47899999999999998</v>
      </c>
      <c r="I312" s="685" t="s">
        <v>119</v>
      </c>
      <c r="J312" s="686">
        <f>ROUND(F312*H312,0)</f>
        <v>0</v>
      </c>
      <c r="K312" s="322" t="s">
        <v>5031</v>
      </c>
    </row>
    <row r="313" spans="1:12" s="112" customFormat="1" ht="15" customHeight="1" x14ac:dyDescent="0.2">
      <c r="A313" s="458"/>
      <c r="B313" s="341"/>
      <c r="C313" s="1220"/>
      <c r="D313" s="337" t="s">
        <v>529</v>
      </c>
      <c r="E313" s="338" t="s">
        <v>142</v>
      </c>
      <c r="F313" s="688" t="b">
        <f>IF(総括表!$B$4=総括表!$Q$5,基礎データ貼付用シート!E843)</f>
        <v>0</v>
      </c>
      <c r="G313" s="685" t="s">
        <v>117</v>
      </c>
      <c r="H313" s="616">
        <v>0.47399999999999998</v>
      </c>
      <c r="I313" s="355" t="s">
        <v>119</v>
      </c>
      <c r="J313" s="683">
        <f t="shared" ref="J313" si="14">ROUND(F313*H313,0)</f>
        <v>0</v>
      </c>
      <c r="K313" s="322" t="s">
        <v>4884</v>
      </c>
    </row>
    <row r="314" spans="1:12" s="112" customFormat="1" ht="15" customHeight="1" x14ac:dyDescent="0.2">
      <c r="A314" s="458"/>
      <c r="B314" s="1225">
        <f>B312+1</f>
        <v>3</v>
      </c>
      <c r="C314" s="336" t="s">
        <v>5215</v>
      </c>
      <c r="D314" s="337" t="s">
        <v>533</v>
      </c>
      <c r="E314" s="338" t="s">
        <v>143</v>
      </c>
      <c r="F314" s="688" t="b">
        <f>IF(総括表!$B$4=総括表!$Q$4,基礎データ貼付用シート!E844)</f>
        <v>0</v>
      </c>
      <c r="G314" s="685" t="s">
        <v>117</v>
      </c>
      <c r="H314" s="684">
        <v>0.5</v>
      </c>
      <c r="I314" s="685" t="s">
        <v>119</v>
      </c>
      <c r="J314" s="686">
        <f>ROUND(F314*H314,0)</f>
        <v>0</v>
      </c>
      <c r="K314" s="322" t="s">
        <v>268</v>
      </c>
    </row>
    <row r="315" spans="1:12" s="112" customFormat="1" ht="15" customHeight="1" x14ac:dyDescent="0.2">
      <c r="A315" s="458"/>
      <c r="B315" s="341"/>
      <c r="C315" s="1220"/>
      <c r="D315" s="337" t="s">
        <v>529</v>
      </c>
      <c r="E315" s="338" t="s">
        <v>142</v>
      </c>
      <c r="F315" s="688" t="b">
        <f>IF(総括表!$B$4=総括表!$Q$5,基礎データ貼付用シート!E844)</f>
        <v>0</v>
      </c>
      <c r="G315" s="685" t="s">
        <v>117</v>
      </c>
      <c r="H315" s="616">
        <v>0.5</v>
      </c>
      <c r="I315" s="355" t="s">
        <v>119</v>
      </c>
      <c r="J315" s="683">
        <f t="shared" ref="J315" si="15">ROUND(F315*H315,0)</f>
        <v>0</v>
      </c>
      <c r="K315" s="322" t="s">
        <v>5213</v>
      </c>
    </row>
    <row r="316" spans="1:12" ht="18.75" customHeight="1" x14ac:dyDescent="0.2">
      <c r="A316" s="458"/>
      <c r="B316" s="1225">
        <f>B314+1</f>
        <v>4</v>
      </c>
      <c r="C316" s="336" t="s">
        <v>5877</v>
      </c>
      <c r="D316" s="337" t="s">
        <v>533</v>
      </c>
      <c r="E316" s="338" t="s">
        <v>143</v>
      </c>
      <c r="F316" s="688" t="b">
        <f>IF(総括表!$B$4=総括表!$Q$4,基礎データ貼付用シート!E845)</f>
        <v>0</v>
      </c>
      <c r="G316" s="685" t="s">
        <v>117</v>
      </c>
      <c r="H316" s="684">
        <v>0.5</v>
      </c>
      <c r="I316" s="685" t="s">
        <v>119</v>
      </c>
      <c r="J316" s="686">
        <f>ROUND(F316*H316,0)</f>
        <v>0</v>
      </c>
      <c r="K316" s="322" t="s">
        <v>5605</v>
      </c>
      <c r="L316" s="112"/>
    </row>
    <row r="317" spans="1:12" ht="18.75" customHeight="1" x14ac:dyDescent="0.2">
      <c r="A317" s="458"/>
      <c r="B317" s="341"/>
      <c r="C317" s="1220"/>
      <c r="D317" s="337" t="s">
        <v>529</v>
      </c>
      <c r="E317" s="338" t="s">
        <v>142</v>
      </c>
      <c r="F317" s="688" t="b">
        <f>IF(総括表!$B$4=総括表!$Q$5,基礎データ貼付用シート!E845)</f>
        <v>0</v>
      </c>
      <c r="G317" s="685" t="s">
        <v>117</v>
      </c>
      <c r="H317" s="616">
        <v>0.5</v>
      </c>
      <c r="I317" s="355" t="s">
        <v>119</v>
      </c>
      <c r="J317" s="683">
        <f t="shared" ref="J317" si="16">ROUND(F317*H317,0)</f>
        <v>0</v>
      </c>
      <c r="K317" s="322" t="s">
        <v>1349</v>
      </c>
      <c r="L317" s="112"/>
    </row>
    <row r="318" spans="1:12" s="199" customFormat="1" ht="18.75" customHeight="1" x14ac:dyDescent="0.2">
      <c r="A318" s="458"/>
      <c r="B318" s="1225">
        <f>B316+1</f>
        <v>5</v>
      </c>
      <c r="C318" s="336" t="s">
        <v>6344</v>
      </c>
      <c r="D318" s="337" t="s">
        <v>533</v>
      </c>
      <c r="E318" s="338" t="s">
        <v>143</v>
      </c>
      <c r="F318" s="938" t="b">
        <f>IF(総括表!$B$4=総括表!$Q$4,基礎データ貼付用シート!E846)</f>
        <v>0</v>
      </c>
      <c r="G318" s="685" t="s">
        <v>117</v>
      </c>
      <c r="H318" s="684">
        <v>0.5</v>
      </c>
      <c r="I318" s="685" t="s">
        <v>119</v>
      </c>
      <c r="J318" s="686">
        <f>ROUND(F318*H318,0)</f>
        <v>0</v>
      </c>
      <c r="K318" s="322" t="s">
        <v>623</v>
      </c>
      <c r="L318" s="202"/>
    </row>
    <row r="319" spans="1:12" s="199" customFormat="1" ht="18.75" customHeight="1" x14ac:dyDescent="0.2">
      <c r="A319" s="458"/>
      <c r="B319" s="341"/>
      <c r="C319" s="1220"/>
      <c r="D319" s="337" t="s">
        <v>529</v>
      </c>
      <c r="E319" s="338" t="s">
        <v>142</v>
      </c>
      <c r="F319" s="938" t="b">
        <f>IF(総括表!$B$4=総括表!$Q$5,基礎データ貼付用シート!E846)</f>
        <v>0</v>
      </c>
      <c r="G319" s="685" t="s">
        <v>117</v>
      </c>
      <c r="H319" s="616">
        <v>0.5</v>
      </c>
      <c r="I319" s="355" t="s">
        <v>119</v>
      </c>
      <c r="J319" s="683">
        <f t="shared" ref="J319" si="17">ROUND(F319*H319,0)</f>
        <v>0</v>
      </c>
      <c r="K319" s="322" t="s">
        <v>1237</v>
      </c>
      <c r="L319" s="202"/>
    </row>
    <row r="320" spans="1:12" ht="15" customHeight="1" x14ac:dyDescent="0.2">
      <c r="A320" s="458"/>
      <c r="B320" s="1225">
        <f>B318+1</f>
        <v>6</v>
      </c>
      <c r="C320" s="336" t="s">
        <v>6624</v>
      </c>
      <c r="D320" s="337" t="s">
        <v>533</v>
      </c>
      <c r="E320" s="338" t="s">
        <v>143</v>
      </c>
      <c r="F320" s="938" t="b">
        <f>IF(総括表!$B$4=総括表!$Q$4,基礎データ貼付用シート!E847)</f>
        <v>0</v>
      </c>
      <c r="G320" s="685" t="s">
        <v>117</v>
      </c>
      <c r="H320" s="684">
        <v>0.5</v>
      </c>
      <c r="I320" s="685" t="s">
        <v>119</v>
      </c>
      <c r="J320" s="686">
        <f>ROUND(F320*H320,0)</f>
        <v>0</v>
      </c>
      <c r="K320" s="322" t="s">
        <v>5647</v>
      </c>
      <c r="L320" s="112"/>
    </row>
    <row r="321" spans="1:12" ht="15" customHeight="1" thickBot="1" x14ac:dyDescent="0.25">
      <c r="A321" s="458"/>
      <c r="B321" s="341"/>
      <c r="C321" s="1220"/>
      <c r="D321" s="337" t="s">
        <v>529</v>
      </c>
      <c r="E321" s="338" t="s">
        <v>142</v>
      </c>
      <c r="F321" s="938" t="b">
        <f>IF(総括表!$B$4=総括表!$Q$5,基礎データ貼付用シート!E847)</f>
        <v>0</v>
      </c>
      <c r="G321" s="685" t="s">
        <v>117</v>
      </c>
      <c r="H321" s="616">
        <v>0.5</v>
      </c>
      <c r="I321" s="355" t="s">
        <v>119</v>
      </c>
      <c r="J321" s="683">
        <f t="shared" ref="J321" si="18">ROUND(F321*H321,0)</f>
        <v>0</v>
      </c>
      <c r="K321" s="322" t="s">
        <v>6641</v>
      </c>
      <c r="L321" s="376"/>
    </row>
    <row r="322" spans="1:12" ht="15" customHeight="1" x14ac:dyDescent="0.2">
      <c r="A322" s="458"/>
      <c r="B322" s="340"/>
      <c r="C322" s="340"/>
      <c r="D322" s="340"/>
      <c r="E322" s="340"/>
      <c r="F322" s="554"/>
      <c r="G322" s="530"/>
      <c r="H322" s="1675" t="s">
        <v>1261</v>
      </c>
      <c r="I322" s="1676"/>
      <c r="J322" s="346"/>
      <c r="K322" s="340"/>
      <c r="L322" s="112"/>
    </row>
    <row r="323" spans="1:12" s="112" customFormat="1" ht="18.75" customHeight="1" thickBot="1" x14ac:dyDescent="0.25">
      <c r="A323" s="458"/>
      <c r="B323" s="340"/>
      <c r="C323" s="340"/>
      <c r="D323" s="340"/>
      <c r="E323" s="340"/>
      <c r="F323" s="554"/>
      <c r="G323" s="530"/>
      <c r="H323" s="1727" t="s">
        <v>118</v>
      </c>
      <c r="I323" s="1728"/>
      <c r="J323" s="539">
        <f>SUM(J310:J321)</f>
        <v>0</v>
      </c>
      <c r="K323" s="497" t="s">
        <v>967</v>
      </c>
      <c r="L323" s="202" t="s">
        <v>7363</v>
      </c>
    </row>
    <row r="324" spans="1:12" s="112" customFormat="1" ht="15" customHeight="1" x14ac:dyDescent="0.2">
      <c r="A324" s="458"/>
      <c r="B324" s="340"/>
      <c r="C324" s="340"/>
      <c r="D324" s="340"/>
      <c r="E324" s="340"/>
      <c r="F324" s="554"/>
      <c r="G324" s="530"/>
      <c r="H324" s="1227"/>
      <c r="I324" s="1227"/>
      <c r="J324" s="58"/>
      <c r="K324" s="340"/>
      <c r="L324" s="106"/>
    </row>
    <row r="325" spans="1:12" s="112" customFormat="1" ht="11.25" customHeight="1" x14ac:dyDescent="0.2">
      <c r="A325" s="670" t="s">
        <v>77</v>
      </c>
      <c r="B325" s="458" t="s">
        <v>5193</v>
      </c>
      <c r="C325" s="467"/>
      <c r="D325" s="467"/>
      <c r="E325" s="467"/>
      <c r="F325" s="517"/>
      <c r="G325" s="467"/>
      <c r="H325" s="467"/>
      <c r="I325" s="467"/>
      <c r="J325" s="517"/>
      <c r="K325" s="467"/>
      <c r="L325" s="106"/>
    </row>
    <row r="326" spans="1:12" s="112" customFormat="1" ht="15" customHeight="1" x14ac:dyDescent="0.2">
      <c r="A326" s="670"/>
      <c r="B326" s="458" t="s">
        <v>1226</v>
      </c>
      <c r="C326" s="467"/>
      <c r="D326" s="467"/>
      <c r="E326" s="467"/>
      <c r="F326" s="517"/>
      <c r="G326" s="467"/>
      <c r="H326" s="467"/>
      <c r="I326" s="467"/>
      <c r="J326" s="517"/>
      <c r="K326" s="467"/>
      <c r="L326" s="106"/>
    </row>
    <row r="327" spans="1:12" s="112" customFormat="1" ht="15" customHeight="1" x14ac:dyDescent="0.2">
      <c r="A327" s="470"/>
      <c r="B327" s="467"/>
      <c r="C327" s="467"/>
      <c r="D327" s="467"/>
      <c r="E327" s="467"/>
      <c r="F327" s="517"/>
      <c r="G327" s="467"/>
      <c r="H327" s="467"/>
      <c r="I327" s="467"/>
      <c r="J327" s="517"/>
      <c r="K327" s="467"/>
      <c r="L327" s="106"/>
    </row>
    <row r="328" spans="1:12" s="112" customFormat="1" ht="15" customHeight="1" x14ac:dyDescent="0.2">
      <c r="A328" s="470"/>
      <c r="B328" s="1780" t="s">
        <v>163</v>
      </c>
      <c r="C328" s="1781"/>
      <c r="D328" s="1780" t="s">
        <v>139</v>
      </c>
      <c r="E328" s="1781"/>
      <c r="F328" s="627" t="s">
        <v>178</v>
      </c>
      <c r="G328" s="1226"/>
      <c r="H328" s="1226" t="s">
        <v>137</v>
      </c>
      <c r="I328" s="1226"/>
      <c r="J328" s="627" t="s">
        <v>89</v>
      </c>
      <c r="K328" s="340"/>
    </row>
    <row r="329" spans="1:12" s="112" customFormat="1" ht="15" customHeight="1" x14ac:dyDescent="0.2">
      <c r="A329" s="470"/>
      <c r="B329" s="1229"/>
      <c r="C329" s="1224"/>
      <c r="D329" s="1219"/>
      <c r="E329" s="1220"/>
      <c r="F329" s="1230"/>
      <c r="G329" s="1221"/>
      <c r="H329" s="1221"/>
      <c r="I329" s="1221"/>
      <c r="J329" s="675" t="s">
        <v>136</v>
      </c>
      <c r="K329" s="340"/>
    </row>
    <row r="330" spans="1:12" s="112" customFormat="1" ht="15" customHeight="1" x14ac:dyDescent="0.2">
      <c r="A330" s="458"/>
      <c r="B330" s="1225">
        <v>1</v>
      </c>
      <c r="C330" s="336" t="s">
        <v>1067</v>
      </c>
      <c r="D330" s="337" t="s">
        <v>533</v>
      </c>
      <c r="E330" s="338" t="s">
        <v>143</v>
      </c>
      <c r="F330" s="688" t="b">
        <f>IF(総括表!$B$4=総括表!$Q$4,基礎データ貼付用シート!E848)</f>
        <v>0</v>
      </c>
      <c r="G330" s="685" t="s">
        <v>117</v>
      </c>
      <c r="H330" s="684">
        <v>0.27400000000000002</v>
      </c>
      <c r="I330" s="685" t="s">
        <v>119</v>
      </c>
      <c r="J330" s="686">
        <f>ROUND(F330*H330,0)</f>
        <v>0</v>
      </c>
      <c r="K330" s="322" t="s">
        <v>273</v>
      </c>
    </row>
    <row r="331" spans="1:12" s="112" customFormat="1" ht="15" customHeight="1" x14ac:dyDescent="0.2">
      <c r="A331" s="458"/>
      <c r="B331" s="341"/>
      <c r="C331" s="1220"/>
      <c r="D331" s="337" t="s">
        <v>529</v>
      </c>
      <c r="E331" s="338" t="s">
        <v>142</v>
      </c>
      <c r="F331" s="688" t="b">
        <f>IF(総括表!$B$4=総括表!$Q$5,基礎データ貼付用シート!E848)</f>
        <v>0</v>
      </c>
      <c r="G331" s="685" t="s">
        <v>117</v>
      </c>
      <c r="H331" s="616">
        <v>0.26900000000000002</v>
      </c>
      <c r="I331" s="355" t="s">
        <v>119</v>
      </c>
      <c r="J331" s="683">
        <f t="shared" ref="J331" si="19">ROUND(F331*H331,0)</f>
        <v>0</v>
      </c>
      <c r="K331" s="322" t="s">
        <v>272</v>
      </c>
    </row>
    <row r="332" spans="1:12" ht="15" customHeight="1" x14ac:dyDescent="0.2">
      <c r="A332" s="458"/>
      <c r="B332" s="1225">
        <f>B330+1</f>
        <v>2</v>
      </c>
      <c r="C332" s="336" t="s">
        <v>1259</v>
      </c>
      <c r="D332" s="337" t="s">
        <v>533</v>
      </c>
      <c r="E332" s="338" t="s">
        <v>143</v>
      </c>
      <c r="F332" s="688" t="b">
        <f>IF(総括表!$B$4=総括表!$Q$4,基礎データ貼付用シート!E849)</f>
        <v>0</v>
      </c>
      <c r="G332" s="685" t="s">
        <v>117</v>
      </c>
      <c r="H332" s="684">
        <v>0.28699999999999998</v>
      </c>
      <c r="I332" s="685" t="s">
        <v>119</v>
      </c>
      <c r="J332" s="686">
        <f>ROUND(F332*H332,0)</f>
        <v>0</v>
      </c>
      <c r="K332" s="322" t="s">
        <v>5031</v>
      </c>
      <c r="L332" s="112"/>
    </row>
    <row r="333" spans="1:12" ht="15" customHeight="1" x14ac:dyDescent="0.2">
      <c r="A333" s="458"/>
      <c r="B333" s="341"/>
      <c r="C333" s="1220"/>
      <c r="D333" s="337" t="s">
        <v>529</v>
      </c>
      <c r="E333" s="338" t="s">
        <v>142</v>
      </c>
      <c r="F333" s="688" t="b">
        <f>IF(総括表!$B$4=総括表!$Q$5,基礎データ貼付用シート!E849)</f>
        <v>0</v>
      </c>
      <c r="G333" s="685" t="s">
        <v>117</v>
      </c>
      <c r="H333" s="616">
        <v>0.28499999999999998</v>
      </c>
      <c r="I333" s="355" t="s">
        <v>119</v>
      </c>
      <c r="J333" s="683">
        <f t="shared" ref="J333" si="20">ROUND(F333*H333,0)</f>
        <v>0</v>
      </c>
      <c r="K333" s="322" t="s">
        <v>4884</v>
      </c>
      <c r="L333" s="112"/>
    </row>
    <row r="334" spans="1:12" ht="15" customHeight="1" x14ac:dyDescent="0.2">
      <c r="A334" s="458"/>
      <c r="B334" s="1225">
        <f>B332+1</f>
        <v>3</v>
      </c>
      <c r="C334" s="336" t="s">
        <v>5215</v>
      </c>
      <c r="D334" s="337" t="s">
        <v>533</v>
      </c>
      <c r="E334" s="338" t="s">
        <v>143</v>
      </c>
      <c r="F334" s="688" t="b">
        <f>IF(総括表!$B$4=総括表!$Q$4,基礎データ貼付用シート!E850)</f>
        <v>0</v>
      </c>
      <c r="G334" s="685" t="s">
        <v>117</v>
      </c>
      <c r="H334" s="684">
        <v>0.3</v>
      </c>
      <c r="I334" s="685" t="s">
        <v>119</v>
      </c>
      <c r="J334" s="686">
        <f>ROUND(F334*H334,0)</f>
        <v>0</v>
      </c>
      <c r="K334" s="322" t="s">
        <v>268</v>
      </c>
      <c r="L334" s="112"/>
    </row>
    <row r="335" spans="1:12" ht="15" customHeight="1" x14ac:dyDescent="0.2">
      <c r="A335" s="458"/>
      <c r="B335" s="341"/>
      <c r="C335" s="1220"/>
      <c r="D335" s="337" t="s">
        <v>529</v>
      </c>
      <c r="E335" s="338" t="s">
        <v>142</v>
      </c>
      <c r="F335" s="688" t="b">
        <f>IF(総括表!$B$4=総括表!$Q$5,基礎データ貼付用シート!E850)</f>
        <v>0</v>
      </c>
      <c r="G335" s="685" t="s">
        <v>117</v>
      </c>
      <c r="H335" s="616">
        <v>0.3</v>
      </c>
      <c r="I335" s="355" t="s">
        <v>119</v>
      </c>
      <c r="J335" s="683">
        <f t="shared" ref="J335" si="21">ROUND(F335*H335,0)</f>
        <v>0</v>
      </c>
      <c r="K335" s="322" t="s">
        <v>5213</v>
      </c>
      <c r="L335" s="112"/>
    </row>
    <row r="336" spans="1:12" s="199" customFormat="1" ht="15" customHeight="1" x14ac:dyDescent="0.2">
      <c r="A336" s="458"/>
      <c r="B336" s="1225">
        <f>B334+1</f>
        <v>4</v>
      </c>
      <c r="C336" s="336" t="s">
        <v>5877</v>
      </c>
      <c r="D336" s="337" t="s">
        <v>533</v>
      </c>
      <c r="E336" s="338" t="s">
        <v>143</v>
      </c>
      <c r="F336" s="688" t="b">
        <f>IF(総括表!$B$4=総括表!$Q$4,基礎データ貼付用シート!E851)</f>
        <v>0</v>
      </c>
      <c r="G336" s="685" t="s">
        <v>117</v>
      </c>
      <c r="H336" s="684">
        <v>0.3</v>
      </c>
      <c r="I336" s="685" t="s">
        <v>119</v>
      </c>
      <c r="J336" s="686">
        <f>ROUND(F336*H336,0)</f>
        <v>0</v>
      </c>
      <c r="K336" s="322" t="s">
        <v>5605</v>
      </c>
      <c r="L336" s="202"/>
    </row>
    <row r="337" spans="1:12" s="199" customFormat="1" ht="15" customHeight="1" x14ac:dyDescent="0.2">
      <c r="A337" s="458"/>
      <c r="B337" s="341"/>
      <c r="C337" s="1220"/>
      <c r="D337" s="337" t="s">
        <v>529</v>
      </c>
      <c r="E337" s="338" t="s">
        <v>142</v>
      </c>
      <c r="F337" s="688" t="b">
        <f>IF(総括表!$B$4=総括表!$Q$5,基礎データ貼付用シート!E851)</f>
        <v>0</v>
      </c>
      <c r="G337" s="685" t="s">
        <v>117</v>
      </c>
      <c r="H337" s="616">
        <v>0.3</v>
      </c>
      <c r="I337" s="355" t="s">
        <v>119</v>
      </c>
      <c r="J337" s="683">
        <f t="shared" ref="J337" si="22">ROUND(F337*H337,0)</f>
        <v>0</v>
      </c>
      <c r="K337" s="322" t="s">
        <v>1349</v>
      </c>
      <c r="L337" s="202"/>
    </row>
    <row r="338" spans="1:12" ht="15" customHeight="1" x14ac:dyDescent="0.2">
      <c r="A338" s="458"/>
      <c r="B338" s="1225">
        <f>B336+1</f>
        <v>5</v>
      </c>
      <c r="C338" s="336" t="s">
        <v>6344</v>
      </c>
      <c r="D338" s="337" t="s">
        <v>533</v>
      </c>
      <c r="E338" s="338" t="s">
        <v>143</v>
      </c>
      <c r="F338" s="688" t="b">
        <f>IF(総括表!$B$4=総括表!$Q$4,基礎データ貼付用シート!E852)</f>
        <v>0</v>
      </c>
      <c r="G338" s="685" t="s">
        <v>117</v>
      </c>
      <c r="H338" s="684">
        <v>0.3</v>
      </c>
      <c r="I338" s="685" t="s">
        <v>119</v>
      </c>
      <c r="J338" s="686">
        <f>ROUND(F338*H338,0)</f>
        <v>0</v>
      </c>
      <c r="K338" s="322" t="s">
        <v>265</v>
      </c>
      <c r="L338" s="112"/>
    </row>
    <row r="339" spans="1:12" s="112" customFormat="1" ht="15" customHeight="1" x14ac:dyDescent="0.2">
      <c r="A339" s="458"/>
      <c r="B339" s="341"/>
      <c r="C339" s="1220"/>
      <c r="D339" s="337" t="s">
        <v>529</v>
      </c>
      <c r="E339" s="338" t="s">
        <v>142</v>
      </c>
      <c r="F339" s="688" t="b">
        <f>IF(総括表!$B$4=総括表!$Q$5,基礎データ貼付用シート!E852)</f>
        <v>0</v>
      </c>
      <c r="G339" s="685" t="s">
        <v>117</v>
      </c>
      <c r="H339" s="616">
        <v>0.3</v>
      </c>
      <c r="I339" s="355" t="s">
        <v>119</v>
      </c>
      <c r="J339" s="683">
        <f t="shared" ref="J339" si="23">ROUND(F339*H339,0)</f>
        <v>0</v>
      </c>
      <c r="K339" s="322" t="s">
        <v>264</v>
      </c>
      <c r="L339" s="376"/>
    </row>
    <row r="340" spans="1:12" s="112" customFormat="1" ht="15" customHeight="1" x14ac:dyDescent="0.2">
      <c r="A340" s="458"/>
      <c r="B340" s="1225">
        <f>B338+1</f>
        <v>6</v>
      </c>
      <c r="C340" s="336" t="s">
        <v>6624</v>
      </c>
      <c r="D340" s="337" t="s">
        <v>533</v>
      </c>
      <c r="E340" s="338" t="s">
        <v>143</v>
      </c>
      <c r="F340" s="688" t="b">
        <f>IF(総括表!$B$4=総括表!$Q$4,基礎データ貼付用シート!E853)</f>
        <v>0</v>
      </c>
      <c r="G340" s="685" t="s">
        <v>117</v>
      </c>
      <c r="H340" s="684">
        <v>0.3</v>
      </c>
      <c r="I340" s="685" t="s">
        <v>119</v>
      </c>
      <c r="J340" s="686">
        <f>ROUND(F340*H340,0)</f>
        <v>0</v>
      </c>
      <c r="K340" s="322" t="s">
        <v>5647</v>
      </c>
    </row>
    <row r="341" spans="1:12" s="112" customFormat="1" ht="18.75" customHeight="1" thickBot="1" x14ac:dyDescent="0.25">
      <c r="A341" s="458"/>
      <c r="B341" s="341"/>
      <c r="C341" s="1220"/>
      <c r="D341" s="337" t="s">
        <v>529</v>
      </c>
      <c r="E341" s="338" t="s">
        <v>142</v>
      </c>
      <c r="F341" s="688" t="b">
        <f>IF(総括表!$B$4=総括表!$Q$5,基礎データ貼付用シート!E853)</f>
        <v>0</v>
      </c>
      <c r="G341" s="685" t="s">
        <v>117</v>
      </c>
      <c r="H341" s="616">
        <v>0.3</v>
      </c>
      <c r="I341" s="355" t="s">
        <v>119</v>
      </c>
      <c r="J341" s="683">
        <f t="shared" ref="J341" si="24">ROUND(F341*H341,0)</f>
        <v>0</v>
      </c>
      <c r="K341" s="322" t="s">
        <v>6641</v>
      </c>
      <c r="L341" s="106"/>
    </row>
    <row r="342" spans="1:12" s="112" customFormat="1" ht="18.75" customHeight="1" x14ac:dyDescent="0.2">
      <c r="A342" s="458"/>
      <c r="B342" s="340"/>
      <c r="C342" s="340"/>
      <c r="D342" s="340"/>
      <c r="E342" s="340"/>
      <c r="F342" s="554"/>
      <c r="G342" s="530"/>
      <c r="H342" s="1675" t="s">
        <v>1261</v>
      </c>
      <c r="I342" s="1676"/>
      <c r="J342" s="346"/>
      <c r="K342" s="340"/>
      <c r="L342" s="106"/>
    </row>
    <row r="343" spans="1:12" s="112" customFormat="1" ht="11.5" customHeight="1" thickBot="1" x14ac:dyDescent="0.25">
      <c r="A343" s="458"/>
      <c r="B343" s="340"/>
      <c r="C343" s="340"/>
      <c r="D343" s="340"/>
      <c r="E343" s="340"/>
      <c r="F343" s="554"/>
      <c r="G343" s="530"/>
      <c r="H343" s="1727" t="s">
        <v>118</v>
      </c>
      <c r="I343" s="1728"/>
      <c r="J343" s="539">
        <f>SUM(J330:J341)</f>
        <v>0</v>
      </c>
      <c r="K343" s="497" t="s">
        <v>968</v>
      </c>
      <c r="L343" s="202" t="s">
        <v>7363</v>
      </c>
    </row>
    <row r="344" spans="1:12" s="112" customFormat="1" ht="15" customHeight="1" x14ac:dyDescent="0.2">
      <c r="A344" s="458"/>
      <c r="B344" s="340"/>
      <c r="C344" s="340"/>
      <c r="D344" s="340"/>
      <c r="E344" s="340"/>
      <c r="F344" s="554"/>
      <c r="G344" s="530"/>
      <c r="H344" s="1227"/>
      <c r="I344" s="1227"/>
      <c r="J344" s="58"/>
      <c r="K344" s="340"/>
      <c r="L344" s="106"/>
    </row>
    <row r="345" spans="1:12" s="112" customFormat="1" ht="15" customHeight="1" x14ac:dyDescent="0.2">
      <c r="A345" s="670" t="s">
        <v>79</v>
      </c>
      <c r="B345" s="458" t="s">
        <v>5194</v>
      </c>
      <c r="C345" s="467"/>
      <c r="D345" s="467"/>
      <c r="E345" s="467"/>
      <c r="F345" s="517"/>
      <c r="G345" s="467"/>
      <c r="H345" s="467"/>
      <c r="I345" s="467"/>
      <c r="J345" s="517"/>
      <c r="K345" s="467"/>
      <c r="L345" s="106"/>
    </row>
    <row r="346" spans="1:12" s="112" customFormat="1" ht="15" customHeight="1" x14ac:dyDescent="0.2">
      <c r="A346" s="670"/>
      <c r="B346" s="458" t="s">
        <v>1226</v>
      </c>
      <c r="C346" s="467"/>
      <c r="D346" s="467"/>
      <c r="E346" s="467"/>
      <c r="F346" s="517"/>
      <c r="G346" s="467"/>
      <c r="H346" s="467"/>
      <c r="I346" s="467"/>
      <c r="J346" s="517"/>
      <c r="K346" s="467"/>
    </row>
    <row r="347" spans="1:12" s="112" customFormat="1" ht="15" customHeight="1" x14ac:dyDescent="0.2">
      <c r="A347" s="470"/>
      <c r="B347" s="467"/>
      <c r="C347" s="467"/>
      <c r="D347" s="467"/>
      <c r="E347" s="467"/>
      <c r="F347" s="517"/>
      <c r="G347" s="467"/>
      <c r="H347" s="467"/>
      <c r="I347" s="467"/>
      <c r="J347" s="517"/>
      <c r="K347" s="467"/>
    </row>
    <row r="348" spans="1:12" ht="15" customHeight="1" x14ac:dyDescent="0.2">
      <c r="A348" s="470"/>
      <c r="B348" s="1780" t="s">
        <v>163</v>
      </c>
      <c r="C348" s="1781"/>
      <c r="D348" s="1780" t="s">
        <v>139</v>
      </c>
      <c r="E348" s="1781"/>
      <c r="F348" s="627" t="s">
        <v>178</v>
      </c>
      <c r="G348" s="1226"/>
      <c r="H348" s="1226" t="s">
        <v>137</v>
      </c>
      <c r="I348" s="1226"/>
      <c r="J348" s="627" t="s">
        <v>89</v>
      </c>
      <c r="K348" s="340"/>
      <c r="L348" s="112"/>
    </row>
    <row r="349" spans="1:12" ht="15" customHeight="1" x14ac:dyDescent="0.2">
      <c r="A349" s="470"/>
      <c r="B349" s="1229"/>
      <c r="C349" s="1224"/>
      <c r="D349" s="1219"/>
      <c r="E349" s="1220"/>
      <c r="F349" s="1230"/>
      <c r="G349" s="1221"/>
      <c r="H349" s="1221"/>
      <c r="I349" s="1221"/>
      <c r="J349" s="675" t="s">
        <v>136</v>
      </c>
      <c r="K349" s="340"/>
      <c r="L349" s="112"/>
    </row>
    <row r="350" spans="1:12" ht="15" customHeight="1" x14ac:dyDescent="0.2">
      <c r="A350" s="458"/>
      <c r="B350" s="1225">
        <v>1</v>
      </c>
      <c r="C350" s="336" t="s">
        <v>1067</v>
      </c>
      <c r="D350" s="337" t="s">
        <v>533</v>
      </c>
      <c r="E350" s="338" t="s">
        <v>143</v>
      </c>
      <c r="F350" s="1532" t="b">
        <f>IF(総括表!$B$4=総括表!$Q$4,基礎データ貼付用シート!E854)</f>
        <v>0</v>
      </c>
      <c r="G350" s="685" t="s">
        <v>117</v>
      </c>
      <c r="H350" s="684">
        <v>0.27400000000000002</v>
      </c>
      <c r="I350" s="685" t="s">
        <v>119</v>
      </c>
      <c r="J350" s="686">
        <f>ROUND(F350*H350,0)</f>
        <v>0</v>
      </c>
      <c r="K350" s="322" t="s">
        <v>273</v>
      </c>
      <c r="L350" s="112"/>
    </row>
    <row r="351" spans="1:12" ht="15" customHeight="1" x14ac:dyDescent="0.2">
      <c r="A351" s="458"/>
      <c r="B351" s="341"/>
      <c r="C351" s="1220"/>
      <c r="D351" s="337" t="s">
        <v>529</v>
      </c>
      <c r="E351" s="338" t="s">
        <v>142</v>
      </c>
      <c r="F351" s="1532" t="b">
        <f>IF(総括表!$B$4=総括表!$Q$5,基礎データ貼付用シート!E854)</f>
        <v>0</v>
      </c>
      <c r="G351" s="685" t="s">
        <v>117</v>
      </c>
      <c r="H351" s="616">
        <v>0.26900000000000002</v>
      </c>
      <c r="I351" s="355" t="s">
        <v>119</v>
      </c>
      <c r="J351" s="683">
        <f t="shared" ref="J351" si="25">ROUND(F351*H351,0)</f>
        <v>0</v>
      </c>
      <c r="K351" s="322" t="s">
        <v>272</v>
      </c>
      <c r="L351" s="112"/>
    </row>
    <row r="352" spans="1:12" s="112" customFormat="1" ht="15" customHeight="1" x14ac:dyDescent="0.2">
      <c r="A352" s="458"/>
      <c r="B352" s="1225">
        <f>B350+1</f>
        <v>2</v>
      </c>
      <c r="C352" s="336" t="s">
        <v>1259</v>
      </c>
      <c r="D352" s="337" t="s">
        <v>533</v>
      </c>
      <c r="E352" s="338" t="s">
        <v>143</v>
      </c>
      <c r="F352" s="1532" t="b">
        <f>IF(総括表!$B$4=総括表!$Q$4,基礎データ貼付用シート!E855)</f>
        <v>0</v>
      </c>
      <c r="G352" s="685" t="s">
        <v>117</v>
      </c>
      <c r="H352" s="684">
        <v>0.28699999999999998</v>
      </c>
      <c r="I352" s="685" t="s">
        <v>119</v>
      </c>
      <c r="J352" s="686">
        <f>ROUND(F352*H352,0)</f>
        <v>0</v>
      </c>
      <c r="K352" s="322" t="s">
        <v>5031</v>
      </c>
    </row>
    <row r="353" spans="1:12" s="112" customFormat="1" ht="15" customHeight="1" x14ac:dyDescent="0.2">
      <c r="A353" s="458"/>
      <c r="B353" s="341"/>
      <c r="C353" s="1220"/>
      <c r="D353" s="337" t="s">
        <v>529</v>
      </c>
      <c r="E353" s="338" t="s">
        <v>142</v>
      </c>
      <c r="F353" s="1532" t="b">
        <f>IF(総括表!$B$4=総括表!$Q$5,基礎データ貼付用シート!E855)</f>
        <v>0</v>
      </c>
      <c r="G353" s="685" t="s">
        <v>117</v>
      </c>
      <c r="H353" s="616">
        <v>0.28499999999999998</v>
      </c>
      <c r="I353" s="355" t="s">
        <v>119</v>
      </c>
      <c r="J353" s="683">
        <f t="shared" ref="J353" si="26">ROUND(F353*H353,0)</f>
        <v>0</v>
      </c>
      <c r="K353" s="322" t="s">
        <v>4884</v>
      </c>
    </row>
    <row r="354" spans="1:12" s="202" customFormat="1" ht="15" customHeight="1" x14ac:dyDescent="0.2">
      <c r="A354" s="458"/>
      <c r="B354" s="1225">
        <f>B352+1</f>
        <v>3</v>
      </c>
      <c r="C354" s="336" t="s">
        <v>5215</v>
      </c>
      <c r="D354" s="337" t="s">
        <v>533</v>
      </c>
      <c r="E354" s="338" t="s">
        <v>143</v>
      </c>
      <c r="F354" s="1532" t="b">
        <f>IF(総括表!$B$4=総括表!$Q$4,基礎データ貼付用シート!E856)</f>
        <v>0</v>
      </c>
      <c r="G354" s="685" t="s">
        <v>117</v>
      </c>
      <c r="H354" s="684">
        <v>0.3</v>
      </c>
      <c r="I354" s="685" t="s">
        <v>119</v>
      </c>
      <c r="J354" s="686">
        <f>ROUND(F354*H354,0)</f>
        <v>0</v>
      </c>
      <c r="K354" s="322" t="s">
        <v>268</v>
      </c>
    </row>
    <row r="355" spans="1:12" s="202" customFormat="1" ht="15" customHeight="1" x14ac:dyDescent="0.2">
      <c r="A355" s="458"/>
      <c r="B355" s="341"/>
      <c r="C355" s="1220"/>
      <c r="D355" s="337" t="s">
        <v>529</v>
      </c>
      <c r="E355" s="338" t="s">
        <v>142</v>
      </c>
      <c r="F355" s="1532" t="b">
        <f>IF(総括表!$B$4=総括表!$Q$5,基礎データ貼付用シート!E856)</f>
        <v>0</v>
      </c>
      <c r="G355" s="685" t="s">
        <v>117</v>
      </c>
      <c r="H355" s="616">
        <v>0.3</v>
      </c>
      <c r="I355" s="355" t="s">
        <v>119</v>
      </c>
      <c r="J355" s="683">
        <f>ROUND(F355*H355,0)</f>
        <v>0</v>
      </c>
      <c r="K355" s="322" t="s">
        <v>5213</v>
      </c>
    </row>
    <row r="356" spans="1:12" s="112" customFormat="1" ht="15" customHeight="1" x14ac:dyDescent="0.2">
      <c r="A356" s="458"/>
      <c r="B356" s="1225">
        <f>B354+1</f>
        <v>4</v>
      </c>
      <c r="C356" s="336" t="s">
        <v>5877</v>
      </c>
      <c r="D356" s="337" t="s">
        <v>533</v>
      </c>
      <c r="E356" s="338" t="s">
        <v>143</v>
      </c>
      <c r="F356" s="1532" t="b">
        <f>IF(総括表!$B$4=総括表!$Q$4,基礎データ貼付用シート!E857)</f>
        <v>0</v>
      </c>
      <c r="G356" s="685" t="s">
        <v>117</v>
      </c>
      <c r="H356" s="684">
        <v>0.3</v>
      </c>
      <c r="I356" s="685" t="s">
        <v>119</v>
      </c>
      <c r="J356" s="686">
        <f>ROUND(F356*H356,0)</f>
        <v>0</v>
      </c>
      <c r="K356" s="322" t="s">
        <v>5605</v>
      </c>
    </row>
    <row r="357" spans="1:12" s="112" customFormat="1" ht="15" customHeight="1" x14ac:dyDescent="0.2">
      <c r="A357" s="458"/>
      <c r="B357" s="341"/>
      <c r="C357" s="1220"/>
      <c r="D357" s="337" t="s">
        <v>529</v>
      </c>
      <c r="E357" s="338" t="s">
        <v>142</v>
      </c>
      <c r="F357" s="1532" t="b">
        <f>IF(総括表!$B$4=総括表!$Q$5,基礎データ貼付用シート!E857)</f>
        <v>0</v>
      </c>
      <c r="G357" s="685" t="s">
        <v>117</v>
      </c>
      <c r="H357" s="616">
        <v>0.3</v>
      </c>
      <c r="I357" s="355" t="s">
        <v>119</v>
      </c>
      <c r="J357" s="683">
        <f>ROUND(F357*H357,0)</f>
        <v>0</v>
      </c>
      <c r="K357" s="322" t="s">
        <v>1349</v>
      </c>
      <c r="L357" s="376"/>
    </row>
    <row r="358" spans="1:12" s="112" customFormat="1" ht="15" customHeight="1" x14ac:dyDescent="0.2">
      <c r="A358" s="458"/>
      <c r="B358" s="1225">
        <f>B356+1</f>
        <v>5</v>
      </c>
      <c r="C358" s="336" t="s">
        <v>6344</v>
      </c>
      <c r="D358" s="337" t="s">
        <v>533</v>
      </c>
      <c r="E358" s="338" t="s">
        <v>143</v>
      </c>
      <c r="F358" s="1532" t="b">
        <f>IF(総括表!$B$4=総括表!$Q$4,基礎データ貼付用シート!E858)</f>
        <v>0</v>
      </c>
      <c r="G358" s="685" t="s">
        <v>117</v>
      </c>
      <c r="H358" s="684">
        <v>0.3</v>
      </c>
      <c r="I358" s="685" t="s">
        <v>119</v>
      </c>
      <c r="J358" s="686">
        <f t="shared" ref="J358:J361" si="27">ROUND(F358*H358,0)</f>
        <v>0</v>
      </c>
      <c r="K358" s="322" t="s">
        <v>265</v>
      </c>
    </row>
    <row r="359" spans="1:12" s="112" customFormat="1" ht="18.75" customHeight="1" x14ac:dyDescent="0.2">
      <c r="A359" s="458"/>
      <c r="B359" s="341"/>
      <c r="C359" s="1220"/>
      <c r="D359" s="337" t="s">
        <v>529</v>
      </c>
      <c r="E359" s="338" t="s">
        <v>142</v>
      </c>
      <c r="F359" s="1532" t="b">
        <f>IF(総括表!$B$4=総括表!$Q$5,基礎データ貼付用シート!E858)</f>
        <v>0</v>
      </c>
      <c r="G359" s="685" t="s">
        <v>117</v>
      </c>
      <c r="H359" s="616">
        <v>0.3</v>
      </c>
      <c r="I359" s="355" t="s">
        <v>119</v>
      </c>
      <c r="J359" s="683">
        <f t="shared" si="27"/>
        <v>0</v>
      </c>
      <c r="K359" s="322" t="s">
        <v>264</v>
      </c>
      <c r="L359" s="106"/>
    </row>
    <row r="360" spans="1:12" s="112" customFormat="1" ht="11.5" customHeight="1" x14ac:dyDescent="0.2">
      <c r="A360" s="458"/>
      <c r="B360" s="1225">
        <f>B358+1</f>
        <v>6</v>
      </c>
      <c r="C360" s="336" t="s">
        <v>6624</v>
      </c>
      <c r="D360" s="337" t="s">
        <v>533</v>
      </c>
      <c r="E360" s="338" t="s">
        <v>143</v>
      </c>
      <c r="F360" s="1532" t="b">
        <f>IF(総括表!$B$4=総括表!$Q$4,基礎データ貼付用シート!E859)</f>
        <v>0</v>
      </c>
      <c r="G360" s="685" t="s">
        <v>117</v>
      </c>
      <c r="H360" s="684">
        <v>0.3</v>
      </c>
      <c r="I360" s="685" t="s">
        <v>119</v>
      </c>
      <c r="J360" s="686">
        <f t="shared" si="27"/>
        <v>0</v>
      </c>
      <c r="K360" s="322" t="s">
        <v>5647</v>
      </c>
      <c r="L360" s="106"/>
    </row>
    <row r="361" spans="1:12" ht="18.75" customHeight="1" thickBot="1" x14ac:dyDescent="0.25">
      <c r="A361" s="458"/>
      <c r="B361" s="341"/>
      <c r="C361" s="1220"/>
      <c r="D361" s="337" t="s">
        <v>529</v>
      </c>
      <c r="E361" s="338" t="s">
        <v>142</v>
      </c>
      <c r="F361" s="1532" t="b">
        <f>IF(総括表!$B$4=総括表!$Q$5,基礎データ貼付用シート!E859)</f>
        <v>0</v>
      </c>
      <c r="G361" s="685" t="s">
        <v>117</v>
      </c>
      <c r="H361" s="616">
        <v>0.3</v>
      </c>
      <c r="I361" s="355" t="s">
        <v>119</v>
      </c>
      <c r="J361" s="683">
        <f t="shared" si="27"/>
        <v>0</v>
      </c>
      <c r="K361" s="322" t="s">
        <v>6641</v>
      </c>
    </row>
    <row r="362" spans="1:12" ht="18.75" customHeight="1" x14ac:dyDescent="0.2">
      <c r="A362" s="458"/>
      <c r="B362" s="340"/>
      <c r="C362" s="340"/>
      <c r="D362" s="340"/>
      <c r="E362" s="340"/>
      <c r="F362" s="554"/>
      <c r="G362" s="530"/>
      <c r="H362" s="1675" t="s">
        <v>1261</v>
      </c>
      <c r="I362" s="1676"/>
      <c r="J362" s="346"/>
      <c r="K362" s="340"/>
    </row>
    <row r="363" spans="1:12" ht="15" customHeight="1" thickBot="1" x14ac:dyDescent="0.25">
      <c r="A363" s="458"/>
      <c r="B363" s="340"/>
      <c r="C363" s="340"/>
      <c r="D363" s="340"/>
      <c r="E363" s="340"/>
      <c r="F363" s="554"/>
      <c r="G363" s="530"/>
      <c r="H363" s="1727" t="s">
        <v>118</v>
      </c>
      <c r="I363" s="1728"/>
      <c r="J363" s="539">
        <f>SUM(J350:J361)</f>
        <v>0</v>
      </c>
      <c r="K363" s="497" t="s">
        <v>969</v>
      </c>
      <c r="L363" s="112" t="s">
        <v>7363</v>
      </c>
    </row>
    <row r="364" spans="1:12" ht="15" customHeight="1" x14ac:dyDescent="0.2">
      <c r="A364" s="458"/>
      <c r="B364" s="340"/>
      <c r="C364" s="340"/>
      <c r="D364" s="340"/>
      <c r="E364" s="340"/>
      <c r="F364" s="554"/>
      <c r="G364" s="530"/>
      <c r="H364" s="1227"/>
      <c r="I364" s="1227"/>
      <c r="J364" s="58"/>
      <c r="K364" s="340"/>
      <c r="L364" s="112"/>
    </row>
    <row r="365" spans="1:12" ht="15" customHeight="1" x14ac:dyDescent="0.2">
      <c r="A365" s="670" t="s">
        <v>81</v>
      </c>
      <c r="B365" s="458" t="s">
        <v>5097</v>
      </c>
      <c r="C365" s="467"/>
      <c r="D365" s="467"/>
      <c r="E365" s="467"/>
      <c r="F365" s="517"/>
      <c r="G365" s="467"/>
      <c r="H365" s="467"/>
      <c r="I365" s="467"/>
      <c r="J365" s="517"/>
      <c r="K365" s="467"/>
      <c r="L365" s="112"/>
    </row>
    <row r="366" spans="1:12" s="112" customFormat="1" ht="15" customHeight="1" x14ac:dyDescent="0.2">
      <c r="A366" s="470"/>
      <c r="B366" s="467"/>
      <c r="C366" s="467"/>
      <c r="D366" s="467"/>
      <c r="E366" s="467"/>
      <c r="F366" s="517"/>
      <c r="G366" s="467"/>
      <c r="H366" s="467"/>
      <c r="I366" s="467"/>
      <c r="J366" s="517"/>
      <c r="K366" s="467"/>
    </row>
    <row r="367" spans="1:12" s="112" customFormat="1" ht="15" customHeight="1" x14ac:dyDescent="0.2">
      <c r="A367" s="470"/>
      <c r="B367" s="1780" t="s">
        <v>163</v>
      </c>
      <c r="C367" s="1781"/>
      <c r="D367" s="1780" t="s">
        <v>139</v>
      </c>
      <c r="E367" s="1781"/>
      <c r="F367" s="627" t="s">
        <v>178</v>
      </c>
      <c r="G367" s="1226"/>
      <c r="H367" s="1226" t="s">
        <v>137</v>
      </c>
      <c r="I367" s="1226"/>
      <c r="J367" s="627" t="s">
        <v>89</v>
      </c>
      <c r="K367" s="340"/>
    </row>
    <row r="368" spans="1:12" s="112" customFormat="1" ht="15" customHeight="1" x14ac:dyDescent="0.2">
      <c r="A368" s="470"/>
      <c r="B368" s="1229"/>
      <c r="C368" s="1224"/>
      <c r="D368" s="1219"/>
      <c r="E368" s="1220"/>
      <c r="F368" s="1230"/>
      <c r="G368" s="1221"/>
      <c r="H368" s="1221"/>
      <c r="I368" s="1221"/>
      <c r="J368" s="675" t="s">
        <v>136</v>
      </c>
      <c r="K368" s="340"/>
    </row>
    <row r="369" spans="1:12" s="202" customFormat="1" ht="15" customHeight="1" x14ac:dyDescent="0.2">
      <c r="A369" s="458"/>
      <c r="B369" s="1225">
        <v>1</v>
      </c>
      <c r="C369" s="336" t="s">
        <v>1259</v>
      </c>
      <c r="D369" s="337" t="s">
        <v>533</v>
      </c>
      <c r="E369" s="338" t="s">
        <v>143</v>
      </c>
      <c r="F369" s="688" t="b">
        <f>IF(総括表!$B$4=総括表!$Q$4,基礎データ貼付用シート!E860)</f>
        <v>0</v>
      </c>
      <c r="G369" s="685" t="s">
        <v>117</v>
      </c>
      <c r="H369" s="684">
        <v>0.67</v>
      </c>
      <c r="I369" s="685" t="s">
        <v>119</v>
      </c>
      <c r="J369" s="686">
        <f>ROUND(F369*H369,0)</f>
        <v>0</v>
      </c>
      <c r="K369" s="322" t="s">
        <v>273</v>
      </c>
    </row>
    <row r="370" spans="1:12" s="202" customFormat="1" ht="15" customHeight="1" x14ac:dyDescent="0.2">
      <c r="A370" s="458"/>
      <c r="B370" s="341"/>
      <c r="C370" s="1220"/>
      <c r="D370" s="337" t="s">
        <v>529</v>
      </c>
      <c r="E370" s="338" t="s">
        <v>142</v>
      </c>
      <c r="F370" s="688" t="b">
        <f>IF(総括表!$B$4=総括表!$Q$5,基礎データ貼付用シート!E860)</f>
        <v>0</v>
      </c>
      <c r="G370" s="685" t="s">
        <v>117</v>
      </c>
      <c r="H370" s="616">
        <v>0.66400000000000003</v>
      </c>
      <c r="I370" s="355" t="s">
        <v>119</v>
      </c>
      <c r="J370" s="683">
        <f t="shared" ref="J370" si="28">ROUND(F370*H370,0)</f>
        <v>0</v>
      </c>
      <c r="K370" s="322" t="s">
        <v>272</v>
      </c>
    </row>
    <row r="371" spans="1:12" s="112" customFormat="1" ht="15" customHeight="1" x14ac:dyDescent="0.2">
      <c r="A371" s="458"/>
      <c r="B371" s="1225">
        <f>B369+1</f>
        <v>2</v>
      </c>
      <c r="C371" s="336" t="s">
        <v>5215</v>
      </c>
      <c r="D371" s="337" t="s">
        <v>533</v>
      </c>
      <c r="E371" s="338" t="s">
        <v>143</v>
      </c>
      <c r="F371" s="688" t="b">
        <f>IF(総括表!$B$4=総括表!$Q$4,基礎データ貼付用シート!E861)</f>
        <v>0</v>
      </c>
      <c r="G371" s="685" t="s">
        <v>117</v>
      </c>
      <c r="H371" s="684">
        <v>0.7</v>
      </c>
      <c r="I371" s="685" t="s">
        <v>119</v>
      </c>
      <c r="J371" s="686">
        <f>ROUND(F371*H371,0)</f>
        <v>0</v>
      </c>
      <c r="K371" s="322" t="s">
        <v>271</v>
      </c>
    </row>
    <row r="372" spans="1:12" s="112" customFormat="1" ht="15" customHeight="1" x14ac:dyDescent="0.2">
      <c r="A372" s="458"/>
      <c r="B372" s="341"/>
      <c r="C372" s="1220"/>
      <c r="D372" s="337" t="s">
        <v>529</v>
      </c>
      <c r="E372" s="338" t="s">
        <v>142</v>
      </c>
      <c r="F372" s="688" t="b">
        <f>IF(総括表!$B$4=総括表!$Q$5,基礎データ貼付用シート!E861)</f>
        <v>0</v>
      </c>
      <c r="G372" s="685" t="s">
        <v>117</v>
      </c>
      <c r="H372" s="616">
        <v>0.7</v>
      </c>
      <c r="I372" s="355" t="s">
        <v>119</v>
      </c>
      <c r="J372" s="683">
        <f t="shared" ref="J372" si="29">ROUND(F372*H372,0)</f>
        <v>0</v>
      </c>
      <c r="K372" s="322" t="s">
        <v>4884</v>
      </c>
      <c r="L372" s="376"/>
    </row>
    <row r="373" spans="1:12" s="112" customFormat="1" ht="15" customHeight="1" x14ac:dyDescent="0.2">
      <c r="A373" s="458"/>
      <c r="B373" s="1225">
        <f>B371+1</f>
        <v>3</v>
      </c>
      <c r="C373" s="336" t="s">
        <v>5877</v>
      </c>
      <c r="D373" s="337" t="s">
        <v>533</v>
      </c>
      <c r="E373" s="338" t="s">
        <v>143</v>
      </c>
      <c r="F373" s="688" t="b">
        <f>IF(総括表!$B$4=総括表!$Q$4,基礎データ貼付用シート!E862)</f>
        <v>0</v>
      </c>
      <c r="G373" s="685" t="s">
        <v>117</v>
      </c>
      <c r="H373" s="684">
        <v>0.7</v>
      </c>
      <c r="I373" s="685" t="s">
        <v>119</v>
      </c>
      <c r="J373" s="686">
        <f>ROUND(F373*H373,0)</f>
        <v>0</v>
      </c>
      <c r="K373" s="322" t="s">
        <v>5032</v>
      </c>
    </row>
    <row r="374" spans="1:12" s="112" customFormat="1" ht="15" customHeight="1" x14ac:dyDescent="0.2">
      <c r="A374" s="458"/>
      <c r="B374" s="341"/>
      <c r="C374" s="1220"/>
      <c r="D374" s="337" t="s">
        <v>529</v>
      </c>
      <c r="E374" s="338" t="s">
        <v>142</v>
      </c>
      <c r="F374" s="688" t="b">
        <f>IF(総括表!$B$4=総括表!$Q$5,基礎データ貼付用シート!E862)</f>
        <v>0</v>
      </c>
      <c r="G374" s="685" t="s">
        <v>117</v>
      </c>
      <c r="H374" s="616">
        <v>0.7</v>
      </c>
      <c r="I374" s="355" t="s">
        <v>119</v>
      </c>
      <c r="J374" s="683">
        <f t="shared" ref="J374" si="30">ROUND(F374*H374,0)</f>
        <v>0</v>
      </c>
      <c r="K374" s="322" t="s">
        <v>5213</v>
      </c>
      <c r="L374" s="106"/>
    </row>
    <row r="375" spans="1:12" ht="15" customHeight="1" x14ac:dyDescent="0.2">
      <c r="A375" s="458"/>
      <c r="B375" s="1225">
        <f>B373+1</f>
        <v>4</v>
      </c>
      <c r="C375" s="336" t="s">
        <v>6344</v>
      </c>
      <c r="D375" s="337" t="s">
        <v>533</v>
      </c>
      <c r="E375" s="338" t="s">
        <v>143</v>
      </c>
      <c r="F375" s="688" t="b">
        <f>IF(総括表!$B$4=総括表!$Q$4,基礎データ貼付用シート!E863)</f>
        <v>0</v>
      </c>
      <c r="G375" s="685" t="s">
        <v>117</v>
      </c>
      <c r="H375" s="684">
        <v>0.7</v>
      </c>
      <c r="I375" s="685" t="s">
        <v>119</v>
      </c>
      <c r="J375" s="686">
        <f>ROUND(F375*H375,0)</f>
        <v>0</v>
      </c>
      <c r="K375" s="322" t="s">
        <v>269</v>
      </c>
    </row>
    <row r="376" spans="1:12" ht="11.25" customHeight="1" x14ac:dyDescent="0.2">
      <c r="A376" s="458"/>
      <c r="B376" s="341"/>
      <c r="C376" s="1220"/>
      <c r="D376" s="337" t="s">
        <v>529</v>
      </c>
      <c r="E376" s="338" t="s">
        <v>142</v>
      </c>
      <c r="F376" s="688" t="b">
        <f>IF(総括表!$B$4=総括表!$Q$5,基礎データ貼付用シート!E863)</f>
        <v>0</v>
      </c>
      <c r="G376" s="685" t="s">
        <v>117</v>
      </c>
      <c r="H376" s="616">
        <v>0.7</v>
      </c>
      <c r="I376" s="355" t="s">
        <v>119</v>
      </c>
      <c r="J376" s="683">
        <f t="shared" ref="J376" si="31">ROUND(F376*H376,0)</f>
        <v>0</v>
      </c>
      <c r="K376" s="322" t="s">
        <v>266</v>
      </c>
    </row>
    <row r="377" spans="1:12" ht="15" customHeight="1" x14ac:dyDescent="0.2">
      <c r="A377" s="458"/>
      <c r="B377" s="1225">
        <f>B375+1</f>
        <v>5</v>
      </c>
      <c r="C377" s="336" t="s">
        <v>6624</v>
      </c>
      <c r="D377" s="337" t="s">
        <v>533</v>
      </c>
      <c r="E377" s="338" t="s">
        <v>143</v>
      </c>
      <c r="F377" s="688" t="b">
        <f>IF(総括表!$B$4=総括表!$Q$4,基礎データ貼付用シート!E864)</f>
        <v>0</v>
      </c>
      <c r="G377" s="685" t="s">
        <v>117</v>
      </c>
      <c r="H377" s="684">
        <v>0.7</v>
      </c>
      <c r="I377" s="685" t="s">
        <v>119</v>
      </c>
      <c r="J377" s="686">
        <f>ROUND(F377*H377,0)</f>
        <v>0</v>
      </c>
      <c r="K377" s="322" t="s">
        <v>265</v>
      </c>
    </row>
    <row r="378" spans="1:12" ht="15" customHeight="1" thickBot="1" x14ac:dyDescent="0.25">
      <c r="A378" s="458"/>
      <c r="B378" s="341"/>
      <c r="C378" s="1220"/>
      <c r="D378" s="337" t="s">
        <v>529</v>
      </c>
      <c r="E378" s="338" t="s">
        <v>142</v>
      </c>
      <c r="F378" s="688" t="b">
        <f>IF(総括表!$B$4=総括表!$Q$5,基礎データ貼付用シート!E864)</f>
        <v>0</v>
      </c>
      <c r="G378" s="685" t="s">
        <v>117</v>
      </c>
      <c r="H378" s="616">
        <v>0.7</v>
      </c>
      <c r="I378" s="355" t="s">
        <v>119</v>
      </c>
      <c r="J378" s="683">
        <f t="shared" ref="J378" si="32">ROUND(F378*H378,0)</f>
        <v>0</v>
      </c>
      <c r="K378" s="322" t="s">
        <v>264</v>
      </c>
    </row>
    <row r="379" spans="1:12" s="112" customFormat="1" ht="15" customHeight="1" x14ac:dyDescent="0.2">
      <c r="A379" s="458"/>
      <c r="B379" s="340"/>
      <c r="C379" s="340"/>
      <c r="D379" s="340"/>
      <c r="E379" s="340"/>
      <c r="F379" s="554"/>
      <c r="G379" s="530"/>
      <c r="H379" s="1675" t="s">
        <v>6620</v>
      </c>
      <c r="I379" s="1676"/>
      <c r="J379" s="346"/>
      <c r="K379" s="340"/>
    </row>
    <row r="380" spans="1:12" s="112" customFormat="1" ht="15" customHeight="1" thickBot="1" x14ac:dyDescent="0.25">
      <c r="A380" s="458"/>
      <c r="B380" s="340"/>
      <c r="C380" s="340"/>
      <c r="D380" s="340"/>
      <c r="E380" s="340"/>
      <c r="F380" s="554"/>
      <c r="G380" s="530"/>
      <c r="H380" s="1727" t="s">
        <v>118</v>
      </c>
      <c r="I380" s="1728"/>
      <c r="J380" s="539">
        <f>SUM(J369:J378)</f>
        <v>0</v>
      </c>
      <c r="K380" s="497" t="s">
        <v>1359</v>
      </c>
      <c r="L380" s="202" t="s">
        <v>7363</v>
      </c>
    </row>
    <row r="381" spans="1:12" s="112" customFormat="1" ht="15" customHeight="1" x14ac:dyDescent="0.2">
      <c r="A381" s="458"/>
      <c r="B381" s="340"/>
      <c r="C381" s="340"/>
      <c r="D381" s="340"/>
      <c r="E381" s="340"/>
      <c r="F381" s="554"/>
      <c r="G381" s="530"/>
      <c r="H381" s="1227"/>
      <c r="I381" s="1227"/>
      <c r="J381" s="58"/>
      <c r="K381" s="340"/>
    </row>
    <row r="382" spans="1:12" s="112" customFormat="1" ht="15" customHeight="1" x14ac:dyDescent="0.2">
      <c r="A382" s="670" t="s">
        <v>82</v>
      </c>
      <c r="B382" s="458" t="s">
        <v>5098</v>
      </c>
      <c r="C382" s="467"/>
      <c r="D382" s="467"/>
      <c r="E382" s="467"/>
      <c r="F382" s="517"/>
      <c r="G382" s="467"/>
      <c r="H382" s="467"/>
      <c r="I382" s="467"/>
      <c r="J382" s="517"/>
      <c r="K382" s="467"/>
    </row>
    <row r="383" spans="1:12" s="112" customFormat="1" ht="15" customHeight="1" x14ac:dyDescent="0.2">
      <c r="A383" s="670"/>
      <c r="B383" s="458" t="s">
        <v>5099</v>
      </c>
      <c r="C383" s="467"/>
      <c r="D383" s="467"/>
      <c r="E383" s="467"/>
      <c r="F383" s="517"/>
      <c r="G383" s="467"/>
      <c r="H383" s="467"/>
      <c r="I383" s="467"/>
      <c r="J383" s="517"/>
      <c r="K383" s="467"/>
    </row>
    <row r="384" spans="1:12" s="112" customFormat="1" ht="15" customHeight="1" x14ac:dyDescent="0.2">
      <c r="A384" s="470"/>
      <c r="B384" s="467"/>
      <c r="C384" s="467"/>
      <c r="D384" s="467"/>
      <c r="E384" s="467"/>
      <c r="F384" s="517"/>
      <c r="G384" s="467"/>
      <c r="H384" s="467"/>
      <c r="I384" s="467"/>
      <c r="J384" s="517"/>
      <c r="K384" s="467"/>
    </row>
    <row r="385" spans="1:13" s="202" customFormat="1" ht="15" customHeight="1" x14ac:dyDescent="0.2">
      <c r="A385" s="470"/>
      <c r="B385" s="1780" t="s">
        <v>163</v>
      </c>
      <c r="C385" s="1781"/>
      <c r="D385" s="1780" t="s">
        <v>139</v>
      </c>
      <c r="E385" s="1781"/>
      <c r="F385" s="627" t="s">
        <v>178</v>
      </c>
      <c r="G385" s="1226"/>
      <c r="H385" s="1226" t="s">
        <v>137</v>
      </c>
      <c r="I385" s="1226"/>
      <c r="J385" s="627" t="s">
        <v>89</v>
      </c>
      <c r="K385" s="340"/>
    </row>
    <row r="386" spans="1:13" s="202" customFormat="1" ht="15" customHeight="1" x14ac:dyDescent="0.2">
      <c r="A386" s="470"/>
      <c r="B386" s="1229"/>
      <c r="C386" s="1224"/>
      <c r="D386" s="1219"/>
      <c r="E386" s="1220"/>
      <c r="F386" s="1230"/>
      <c r="G386" s="1221"/>
      <c r="H386" s="1221"/>
      <c r="I386" s="1221"/>
      <c r="J386" s="675" t="s">
        <v>136</v>
      </c>
      <c r="K386" s="340"/>
    </row>
    <row r="387" spans="1:13" s="112" customFormat="1" ht="15" customHeight="1" x14ac:dyDescent="0.2">
      <c r="A387" s="458"/>
      <c r="B387" s="1225">
        <v>1</v>
      </c>
      <c r="C387" s="336" t="s">
        <v>1259</v>
      </c>
      <c r="D387" s="337" t="s">
        <v>533</v>
      </c>
      <c r="E387" s="338" t="s">
        <v>143</v>
      </c>
      <c r="F387" s="688" t="b">
        <f>IF(総括表!$B$4=総括表!$Q$4,基礎データ貼付用シート!E865)</f>
        <v>0</v>
      </c>
      <c r="G387" s="685" t="s">
        <v>117</v>
      </c>
      <c r="H387" s="684">
        <v>0.67</v>
      </c>
      <c r="I387" s="685" t="s">
        <v>119</v>
      </c>
      <c r="J387" s="686">
        <f t="shared" ref="J387:J396" si="33">ROUND(F387*H387,0)</f>
        <v>0</v>
      </c>
      <c r="K387" s="322" t="s">
        <v>273</v>
      </c>
    </row>
    <row r="388" spans="1:13" s="112" customFormat="1" ht="15" customHeight="1" x14ac:dyDescent="0.2">
      <c r="A388" s="458"/>
      <c r="B388" s="341"/>
      <c r="C388" s="1220"/>
      <c r="D388" s="337" t="s">
        <v>529</v>
      </c>
      <c r="E388" s="338" t="s">
        <v>142</v>
      </c>
      <c r="F388" s="688" t="b">
        <f>IF(総括表!$B$4=総括表!$Q$5,基礎データ貼付用シート!E865)</f>
        <v>0</v>
      </c>
      <c r="G388" s="685" t="s">
        <v>117</v>
      </c>
      <c r="H388" s="616">
        <v>0.66400000000000003</v>
      </c>
      <c r="I388" s="355" t="s">
        <v>119</v>
      </c>
      <c r="J388" s="683">
        <f t="shared" si="33"/>
        <v>0</v>
      </c>
      <c r="K388" s="322" t="s">
        <v>272</v>
      </c>
      <c r="L388" s="376"/>
    </row>
    <row r="389" spans="1:13" s="112" customFormat="1" ht="15" customHeight="1" x14ac:dyDescent="0.2">
      <c r="A389" s="458"/>
      <c r="B389" s="1225">
        <f>B387+1</f>
        <v>2</v>
      </c>
      <c r="C389" s="336" t="s">
        <v>5215</v>
      </c>
      <c r="D389" s="337" t="s">
        <v>533</v>
      </c>
      <c r="E389" s="338" t="s">
        <v>143</v>
      </c>
      <c r="F389" s="688" t="b">
        <f>IF(総括表!$B$4=総括表!$Q$4,基礎データ貼付用シート!E866)</f>
        <v>0</v>
      </c>
      <c r="G389" s="685" t="s">
        <v>117</v>
      </c>
      <c r="H389" s="684">
        <v>0.7</v>
      </c>
      <c r="I389" s="685" t="s">
        <v>119</v>
      </c>
      <c r="J389" s="686">
        <f t="shared" si="33"/>
        <v>0</v>
      </c>
      <c r="K389" s="322" t="s">
        <v>271</v>
      </c>
    </row>
    <row r="390" spans="1:13" s="112" customFormat="1" ht="18" customHeight="1" x14ac:dyDescent="0.2">
      <c r="A390" s="458"/>
      <c r="B390" s="341"/>
      <c r="C390" s="1220"/>
      <c r="D390" s="337" t="s">
        <v>529</v>
      </c>
      <c r="E390" s="338" t="s">
        <v>142</v>
      </c>
      <c r="F390" s="688" t="b">
        <f>IF(総括表!$B$4=総括表!$Q$5,基礎データ貼付用シート!E866)</f>
        <v>0</v>
      </c>
      <c r="G390" s="685" t="s">
        <v>117</v>
      </c>
      <c r="H390" s="616">
        <v>0.7</v>
      </c>
      <c r="I390" s="355" t="s">
        <v>119</v>
      </c>
      <c r="J390" s="683">
        <f t="shared" si="33"/>
        <v>0</v>
      </c>
      <c r="K390" s="322" t="s">
        <v>4884</v>
      </c>
    </row>
    <row r="391" spans="1:13" s="112" customFormat="1" ht="18" customHeight="1" x14ac:dyDescent="0.2">
      <c r="A391" s="458"/>
      <c r="B391" s="1225">
        <f>B389+1</f>
        <v>3</v>
      </c>
      <c r="C391" s="336" t="s">
        <v>5877</v>
      </c>
      <c r="D391" s="337" t="s">
        <v>533</v>
      </c>
      <c r="E391" s="338" t="s">
        <v>143</v>
      </c>
      <c r="F391" s="688" t="b">
        <f>IF(総括表!$B$4=総括表!$Q$4,基礎データ貼付用シート!E867)</f>
        <v>0</v>
      </c>
      <c r="G391" s="685" t="s">
        <v>117</v>
      </c>
      <c r="H391" s="684">
        <v>0.7</v>
      </c>
      <c r="I391" s="685" t="s">
        <v>119</v>
      </c>
      <c r="J391" s="686">
        <f t="shared" si="33"/>
        <v>0</v>
      </c>
      <c r="K391" s="322" t="s">
        <v>5032</v>
      </c>
    </row>
    <row r="392" spans="1:13" s="112" customFormat="1" ht="11.5" customHeight="1" x14ac:dyDescent="0.2">
      <c r="A392" s="458"/>
      <c r="B392" s="341"/>
      <c r="C392" s="1220"/>
      <c r="D392" s="337" t="s">
        <v>529</v>
      </c>
      <c r="E392" s="338" t="s">
        <v>142</v>
      </c>
      <c r="F392" s="688" t="b">
        <f>IF(総括表!$B$4=総括表!$Q$5,基礎データ貼付用シート!E867)</f>
        <v>0</v>
      </c>
      <c r="G392" s="685" t="s">
        <v>117</v>
      </c>
      <c r="H392" s="616">
        <v>0.7</v>
      </c>
      <c r="I392" s="355" t="s">
        <v>119</v>
      </c>
      <c r="J392" s="683">
        <f t="shared" si="33"/>
        <v>0</v>
      </c>
      <c r="K392" s="322" t="s">
        <v>5213</v>
      </c>
    </row>
    <row r="393" spans="1:13" s="112" customFormat="1" ht="15" customHeight="1" x14ac:dyDescent="0.2">
      <c r="A393" s="458"/>
      <c r="B393" s="1225">
        <f>B391+1</f>
        <v>4</v>
      </c>
      <c r="C393" s="336" t="s">
        <v>6344</v>
      </c>
      <c r="D393" s="337" t="s">
        <v>533</v>
      </c>
      <c r="E393" s="338" t="s">
        <v>143</v>
      </c>
      <c r="F393" s="1532" t="b">
        <f>IF(総括表!$B$4=総括表!$Q$4,基礎データ貼付用シート!E868)</f>
        <v>0</v>
      </c>
      <c r="G393" s="685" t="s">
        <v>117</v>
      </c>
      <c r="H393" s="684">
        <v>0.7</v>
      </c>
      <c r="I393" s="685" t="s">
        <v>119</v>
      </c>
      <c r="J393" s="686">
        <f t="shared" si="33"/>
        <v>0</v>
      </c>
      <c r="K393" s="322" t="s">
        <v>269</v>
      </c>
    </row>
    <row r="394" spans="1:13" s="112" customFormat="1" ht="15" customHeight="1" x14ac:dyDescent="0.2">
      <c r="A394" s="458"/>
      <c r="B394" s="341"/>
      <c r="C394" s="1220"/>
      <c r="D394" s="337" t="s">
        <v>529</v>
      </c>
      <c r="E394" s="338" t="s">
        <v>142</v>
      </c>
      <c r="F394" s="1532" t="b">
        <f>IF(総括表!$B$4=総括表!$Q$5,基礎データ貼付用シート!E868)</f>
        <v>0</v>
      </c>
      <c r="G394" s="685" t="s">
        <v>117</v>
      </c>
      <c r="H394" s="616">
        <v>0.7</v>
      </c>
      <c r="I394" s="355" t="s">
        <v>119</v>
      </c>
      <c r="J394" s="683">
        <f t="shared" si="33"/>
        <v>0</v>
      </c>
      <c r="K394" s="322" t="s">
        <v>266</v>
      </c>
    </row>
    <row r="395" spans="1:13" s="112" customFormat="1" ht="15" customHeight="1" x14ac:dyDescent="0.2">
      <c r="A395" s="458"/>
      <c r="B395" s="1225">
        <f>B393+1</f>
        <v>5</v>
      </c>
      <c r="C395" s="336" t="s">
        <v>6624</v>
      </c>
      <c r="D395" s="337" t="s">
        <v>533</v>
      </c>
      <c r="E395" s="338" t="s">
        <v>143</v>
      </c>
      <c r="F395" s="1532" t="b">
        <f>IF(総括表!$B$4=総括表!$Q$4,基礎データ貼付用シート!E869)</f>
        <v>0</v>
      </c>
      <c r="G395" s="685" t="s">
        <v>117</v>
      </c>
      <c r="H395" s="684">
        <v>0.7</v>
      </c>
      <c r="I395" s="685" t="s">
        <v>119</v>
      </c>
      <c r="J395" s="686">
        <f t="shared" si="33"/>
        <v>0</v>
      </c>
      <c r="K395" s="322" t="s">
        <v>265</v>
      </c>
    </row>
    <row r="396" spans="1:13" s="112" customFormat="1" ht="15" customHeight="1" thickBot="1" x14ac:dyDescent="0.25">
      <c r="A396" s="458"/>
      <c r="B396" s="341"/>
      <c r="C396" s="1220"/>
      <c r="D396" s="337" t="s">
        <v>529</v>
      </c>
      <c r="E396" s="338" t="s">
        <v>142</v>
      </c>
      <c r="F396" s="1532" t="b">
        <f>IF(総括表!$B$4=総括表!$Q$5,基礎データ貼付用シート!E869)</f>
        <v>0</v>
      </c>
      <c r="G396" s="685" t="s">
        <v>117</v>
      </c>
      <c r="H396" s="616">
        <v>0.7</v>
      </c>
      <c r="I396" s="355" t="s">
        <v>119</v>
      </c>
      <c r="J396" s="683">
        <f t="shared" si="33"/>
        <v>0</v>
      </c>
      <c r="K396" s="322" t="s">
        <v>264</v>
      </c>
    </row>
    <row r="397" spans="1:13" s="112" customFormat="1" ht="15" customHeight="1" x14ac:dyDescent="0.2">
      <c r="A397" s="458"/>
      <c r="B397" s="340"/>
      <c r="C397" s="340"/>
      <c r="D397" s="340"/>
      <c r="E397" s="340"/>
      <c r="F397" s="554"/>
      <c r="G397" s="530"/>
      <c r="H397" s="1675" t="s">
        <v>6620</v>
      </c>
      <c r="I397" s="1676"/>
      <c r="J397" s="346"/>
      <c r="K397" s="340"/>
      <c r="M397" s="113"/>
    </row>
    <row r="398" spans="1:13" s="112" customFormat="1" ht="15" customHeight="1" thickBot="1" x14ac:dyDescent="0.25">
      <c r="A398" s="458"/>
      <c r="B398" s="340"/>
      <c r="C398" s="340"/>
      <c r="D398" s="340"/>
      <c r="E398" s="340"/>
      <c r="F398" s="554"/>
      <c r="G398" s="530"/>
      <c r="H398" s="1727" t="s">
        <v>118</v>
      </c>
      <c r="I398" s="1728"/>
      <c r="J398" s="539">
        <f>SUM(J387:J396)</f>
        <v>0</v>
      </c>
      <c r="K398" s="497" t="s">
        <v>1227</v>
      </c>
      <c r="L398" s="376" t="s">
        <v>117</v>
      </c>
      <c r="M398" s="113"/>
    </row>
    <row r="399" spans="1:13" s="112" customFormat="1" ht="15" customHeight="1" x14ac:dyDescent="0.2">
      <c r="A399" s="458"/>
      <c r="B399" s="340"/>
      <c r="C399" s="340"/>
      <c r="D399" s="340"/>
      <c r="E399" s="340"/>
      <c r="F399" s="554"/>
      <c r="G399" s="530"/>
      <c r="H399" s="1227"/>
      <c r="I399" s="1227"/>
      <c r="J399" s="58"/>
      <c r="K399" s="340"/>
      <c r="M399" s="113"/>
    </row>
    <row r="400" spans="1:13" s="112" customFormat="1" ht="18" customHeight="1" x14ac:dyDescent="0.2">
      <c r="A400" s="1232">
        <v>18</v>
      </c>
      <c r="B400" s="458" t="s">
        <v>5878</v>
      </c>
      <c r="C400" s="340"/>
      <c r="D400" s="340"/>
      <c r="E400" s="340"/>
      <c r="F400" s="554"/>
      <c r="G400" s="530"/>
      <c r="H400" s="1227"/>
      <c r="I400" s="1227"/>
      <c r="J400" s="58"/>
      <c r="K400" s="340"/>
      <c r="L400" s="106"/>
      <c r="M400" s="113"/>
    </row>
    <row r="401" spans="1:13" s="112" customFormat="1" ht="11.5" customHeight="1" x14ac:dyDescent="0.2">
      <c r="A401" s="458"/>
      <c r="B401" s="458" t="s">
        <v>5879</v>
      </c>
      <c r="C401" s="340"/>
      <c r="D401" s="340"/>
      <c r="E401" s="340"/>
      <c r="F401" s="554"/>
      <c r="G401" s="530"/>
      <c r="H401" s="1227"/>
      <c r="I401" s="1227"/>
      <c r="J401" s="58"/>
      <c r="K401" s="340"/>
      <c r="L401" s="106"/>
      <c r="M401" s="113"/>
    </row>
    <row r="402" spans="1:13" s="112" customFormat="1" ht="15" customHeight="1" x14ac:dyDescent="0.2">
      <c r="A402" s="458"/>
      <c r="B402" s="340"/>
      <c r="C402" s="340"/>
      <c r="D402" s="340"/>
      <c r="E402" s="340"/>
      <c r="F402" s="554"/>
      <c r="G402" s="530"/>
      <c r="H402" s="1227"/>
      <c r="I402" s="1227"/>
      <c r="J402" s="58"/>
      <c r="K402" s="340"/>
      <c r="L402" s="106"/>
      <c r="M402" s="113"/>
    </row>
    <row r="403" spans="1:13" s="112" customFormat="1" ht="15" customHeight="1" x14ac:dyDescent="0.2">
      <c r="A403" s="458"/>
      <c r="B403" s="1780" t="s">
        <v>163</v>
      </c>
      <c r="C403" s="1781"/>
      <c r="D403" s="1780" t="s">
        <v>139</v>
      </c>
      <c r="E403" s="1781"/>
      <c r="F403" s="627" t="s">
        <v>178</v>
      </c>
      <c r="G403" s="1226"/>
      <c r="H403" s="1226" t="s">
        <v>137</v>
      </c>
      <c r="I403" s="1226"/>
      <c r="J403" s="627" t="s">
        <v>89</v>
      </c>
      <c r="K403" s="340"/>
      <c r="L403" s="106"/>
      <c r="M403" s="113"/>
    </row>
    <row r="404" spans="1:13" s="112" customFormat="1" ht="15" customHeight="1" x14ac:dyDescent="0.2">
      <c r="A404" s="458"/>
      <c r="B404" s="1229"/>
      <c r="C404" s="1224"/>
      <c r="D404" s="1219"/>
      <c r="E404" s="1220"/>
      <c r="F404" s="1230"/>
      <c r="G404" s="1221"/>
      <c r="H404" s="1221"/>
      <c r="I404" s="1221"/>
      <c r="J404" s="675" t="s">
        <v>136</v>
      </c>
      <c r="K404" s="340"/>
      <c r="M404" s="113"/>
    </row>
    <row r="405" spans="1:13" s="112" customFormat="1" ht="15" customHeight="1" x14ac:dyDescent="0.2">
      <c r="A405" s="458"/>
      <c r="B405" s="1225">
        <v>1</v>
      </c>
      <c r="C405" s="336" t="s">
        <v>5877</v>
      </c>
      <c r="D405" s="337" t="s">
        <v>533</v>
      </c>
      <c r="E405" s="338" t="s">
        <v>143</v>
      </c>
      <c r="F405" s="688" t="b">
        <f>IF(総括表!$B$4=総括表!$Q$4,基礎データ貼付用シート!E870)</f>
        <v>0</v>
      </c>
      <c r="G405" s="685" t="s">
        <v>117</v>
      </c>
      <c r="H405" s="684">
        <v>0.7</v>
      </c>
      <c r="I405" s="685" t="s">
        <v>119</v>
      </c>
      <c r="J405" s="686">
        <f t="shared" ref="J405:J406" si="34">ROUND(F405*H405,0)</f>
        <v>0</v>
      </c>
      <c r="K405" s="340" t="s">
        <v>273</v>
      </c>
      <c r="M405" s="113"/>
    </row>
    <row r="406" spans="1:13" s="112" customFormat="1" ht="15" customHeight="1" thickBot="1" x14ac:dyDescent="0.25">
      <c r="A406" s="458"/>
      <c r="B406" s="341"/>
      <c r="C406" s="1220"/>
      <c r="D406" s="337" t="s">
        <v>529</v>
      </c>
      <c r="E406" s="338" t="s">
        <v>142</v>
      </c>
      <c r="F406" s="688" t="b">
        <f>IF(総括表!$B$4=総括表!$Q$5,基礎データ貼付用シート!E870)</f>
        <v>0</v>
      </c>
      <c r="G406" s="685" t="s">
        <v>117</v>
      </c>
      <c r="H406" s="616">
        <v>0.7</v>
      </c>
      <c r="I406" s="355" t="s">
        <v>119</v>
      </c>
      <c r="J406" s="683">
        <f t="shared" si="34"/>
        <v>0</v>
      </c>
      <c r="K406" s="340" t="s">
        <v>272</v>
      </c>
      <c r="M406" s="113"/>
    </row>
    <row r="407" spans="1:13" s="112" customFormat="1" ht="15" customHeight="1" x14ac:dyDescent="0.2">
      <c r="A407" s="458"/>
      <c r="B407" s="344"/>
      <c r="C407" s="345"/>
      <c r="D407" s="344"/>
      <c r="E407" s="344"/>
      <c r="F407" s="58"/>
      <c r="G407" s="1227"/>
      <c r="H407" s="1683" t="s">
        <v>1104</v>
      </c>
      <c r="I407" s="1684"/>
      <c r="J407" s="346"/>
      <c r="K407" s="340"/>
      <c r="M407" s="113"/>
    </row>
    <row r="408" spans="1:13" s="112" customFormat="1" ht="15" customHeight="1" thickBot="1" x14ac:dyDescent="0.25">
      <c r="A408" s="458"/>
      <c r="B408" s="344"/>
      <c r="C408" s="345"/>
      <c r="D408" s="344"/>
      <c r="E408" s="344"/>
      <c r="F408" s="58"/>
      <c r="G408" s="1227"/>
      <c r="H408" s="1727" t="s">
        <v>118</v>
      </c>
      <c r="I408" s="1728"/>
      <c r="J408" s="539">
        <f>SUM(J405:J406)</f>
        <v>0</v>
      </c>
      <c r="K408" s="497" t="s">
        <v>1362</v>
      </c>
      <c r="L408" s="202" t="s">
        <v>7363</v>
      </c>
      <c r="M408" s="113"/>
    </row>
    <row r="409" spans="1:13" s="112" customFormat="1" ht="15" customHeight="1" x14ac:dyDescent="0.2">
      <c r="A409" s="458"/>
      <c r="B409" s="344"/>
      <c r="C409" s="345"/>
      <c r="D409" s="344"/>
      <c r="E409" s="344"/>
      <c r="F409" s="58"/>
      <c r="G409" s="1227"/>
      <c r="H409" s="241"/>
      <c r="I409" s="1227"/>
      <c r="J409" s="58"/>
      <c r="K409" s="340"/>
      <c r="M409" s="113"/>
    </row>
    <row r="410" spans="1:13" s="112" customFormat="1" ht="15" customHeight="1" x14ac:dyDescent="0.2">
      <c r="A410" s="468">
        <v>19</v>
      </c>
      <c r="B410" s="458" t="s">
        <v>785</v>
      </c>
      <c r="C410" s="467"/>
      <c r="D410" s="467"/>
      <c r="E410" s="467"/>
      <c r="F410" s="517"/>
      <c r="G410" s="467"/>
      <c r="H410" s="467"/>
      <c r="I410" s="467"/>
      <c r="J410" s="517"/>
      <c r="K410" s="467"/>
      <c r="M410" s="113"/>
    </row>
    <row r="411" spans="1:13" s="112" customFormat="1" ht="15" customHeight="1" x14ac:dyDescent="0.2">
      <c r="A411" s="470"/>
      <c r="B411" s="467"/>
      <c r="C411" s="467"/>
      <c r="D411" s="467"/>
      <c r="E411" s="467"/>
      <c r="F411" s="517"/>
      <c r="G411" s="467"/>
      <c r="H411" s="467"/>
      <c r="I411" s="467"/>
      <c r="J411" s="517"/>
      <c r="K411" s="467"/>
      <c r="M411" s="113"/>
    </row>
    <row r="412" spans="1:13" s="112" customFormat="1" ht="15" customHeight="1" x14ac:dyDescent="0.2">
      <c r="A412" s="470"/>
      <c r="B412" s="1780" t="s">
        <v>140</v>
      </c>
      <c r="C412" s="1781"/>
      <c r="D412" s="1780" t="s">
        <v>139</v>
      </c>
      <c r="E412" s="1781"/>
      <c r="F412" s="627" t="s">
        <v>138</v>
      </c>
      <c r="G412" s="1226"/>
      <c r="H412" s="1226" t="s">
        <v>137</v>
      </c>
      <c r="I412" s="1226"/>
      <c r="J412" s="627" t="s">
        <v>89</v>
      </c>
      <c r="K412" s="340"/>
      <c r="M412" s="113"/>
    </row>
    <row r="413" spans="1:13" s="112" customFormat="1" ht="15" customHeight="1" x14ac:dyDescent="0.2">
      <c r="A413" s="470"/>
      <c r="B413" s="1229"/>
      <c r="C413" s="1224"/>
      <c r="D413" s="1219"/>
      <c r="E413" s="1220"/>
      <c r="F413" s="1230"/>
      <c r="G413" s="1221"/>
      <c r="H413" s="676"/>
      <c r="I413" s="1221"/>
      <c r="J413" s="525" t="s">
        <v>136</v>
      </c>
      <c r="K413" s="340"/>
      <c r="M413" s="113"/>
    </row>
    <row r="414" spans="1:13" s="112" customFormat="1" ht="15" customHeight="1" x14ac:dyDescent="0.2">
      <c r="A414" s="458"/>
      <c r="B414" s="1225">
        <v>1</v>
      </c>
      <c r="C414" s="336" t="s">
        <v>125</v>
      </c>
      <c r="D414" s="1725"/>
      <c r="E414" s="1726"/>
      <c r="F414" s="688">
        <f>基礎データ貼付用シート!E914</f>
        <v>0</v>
      </c>
      <c r="G414" s="685" t="s">
        <v>117</v>
      </c>
      <c r="H414" s="684">
        <v>8.0000000000000002E-3</v>
      </c>
      <c r="I414" s="685" t="s">
        <v>119</v>
      </c>
      <c r="J414" s="686">
        <f t="shared" ref="J414:J436" si="35">ROUND(F414*H414,0)</f>
        <v>0</v>
      </c>
      <c r="K414" s="322" t="s">
        <v>273</v>
      </c>
      <c r="M414" s="113"/>
    </row>
    <row r="415" spans="1:13" s="112" customFormat="1" ht="15" customHeight="1" x14ac:dyDescent="0.2">
      <c r="A415" s="458"/>
      <c r="B415" s="1225">
        <v>2</v>
      </c>
      <c r="C415" s="336" t="s">
        <v>124</v>
      </c>
      <c r="D415" s="1725"/>
      <c r="E415" s="1726"/>
      <c r="F415" s="688">
        <f>基礎データ貼付用シート!E915</f>
        <v>0</v>
      </c>
      <c r="G415" s="685" t="s">
        <v>117</v>
      </c>
      <c r="H415" s="684">
        <v>8.9999999999999993E-3</v>
      </c>
      <c r="I415" s="685" t="s">
        <v>119</v>
      </c>
      <c r="J415" s="686">
        <f t="shared" si="35"/>
        <v>0</v>
      </c>
      <c r="K415" s="322" t="s">
        <v>272</v>
      </c>
      <c r="M415" s="113"/>
    </row>
    <row r="416" spans="1:13" ht="15" customHeight="1" x14ac:dyDescent="0.2">
      <c r="A416" s="458"/>
      <c r="B416" s="1225">
        <v>3</v>
      </c>
      <c r="C416" s="336" t="s">
        <v>123</v>
      </c>
      <c r="D416" s="337" t="s">
        <v>533</v>
      </c>
      <c r="E416" s="338" t="s">
        <v>143</v>
      </c>
      <c r="F416" s="1532" t="b">
        <f>IF(総括表!$B$4=総括表!$Q$4,基礎データ貼付用シート!E916)</f>
        <v>0</v>
      </c>
      <c r="G416" s="685" t="s">
        <v>117</v>
      </c>
      <c r="H416" s="684">
        <v>0.217</v>
      </c>
      <c r="I416" s="685" t="s">
        <v>119</v>
      </c>
      <c r="J416" s="686">
        <f t="shared" si="35"/>
        <v>0</v>
      </c>
      <c r="K416" s="322" t="s">
        <v>271</v>
      </c>
      <c r="L416" s="112"/>
    </row>
    <row r="417" spans="1:12" ht="15" customHeight="1" x14ac:dyDescent="0.2">
      <c r="A417" s="458"/>
      <c r="B417" s="1225">
        <v>4</v>
      </c>
      <c r="C417" s="336" t="s">
        <v>122</v>
      </c>
      <c r="D417" s="337" t="s">
        <v>533</v>
      </c>
      <c r="E417" s="338" t="s">
        <v>143</v>
      </c>
      <c r="F417" s="1532" t="b">
        <f>IF(総括表!$B$4=総括表!$Q$4,基礎データ貼付用シート!E917)</f>
        <v>0</v>
      </c>
      <c r="G417" s="685" t="s">
        <v>117</v>
      </c>
      <c r="H417" s="684">
        <v>0.23400000000000001</v>
      </c>
      <c r="I417" s="685" t="s">
        <v>119</v>
      </c>
      <c r="J417" s="686">
        <f t="shared" si="35"/>
        <v>0</v>
      </c>
      <c r="K417" s="322" t="s">
        <v>270</v>
      </c>
      <c r="L417" s="112"/>
    </row>
    <row r="418" spans="1:12" ht="15" customHeight="1" x14ac:dyDescent="0.2">
      <c r="A418" s="458"/>
      <c r="B418" s="1225">
        <v>5</v>
      </c>
      <c r="C418" s="336" t="s">
        <v>121</v>
      </c>
      <c r="D418" s="337" t="s">
        <v>533</v>
      </c>
      <c r="E418" s="338" t="s">
        <v>143</v>
      </c>
      <c r="F418" s="1532" t="b">
        <f>IF(総括表!$B$4=総括表!$Q$4,基礎データ貼付用シート!E918)</f>
        <v>0</v>
      </c>
      <c r="G418" s="685" t="s">
        <v>117</v>
      </c>
      <c r="H418" s="684">
        <v>0.25</v>
      </c>
      <c r="I418" s="685" t="s">
        <v>119</v>
      </c>
      <c r="J418" s="686">
        <f t="shared" si="35"/>
        <v>0</v>
      </c>
      <c r="K418" s="322" t="s">
        <v>268</v>
      </c>
      <c r="L418" s="112"/>
    </row>
    <row r="419" spans="1:12" ht="15" customHeight="1" x14ac:dyDescent="0.2">
      <c r="A419" s="458"/>
      <c r="B419" s="1225">
        <v>6</v>
      </c>
      <c r="C419" s="336" t="s">
        <v>120</v>
      </c>
      <c r="D419" s="337" t="s">
        <v>533</v>
      </c>
      <c r="E419" s="338" t="s">
        <v>143</v>
      </c>
      <c r="F419" s="688" t="b">
        <f>IF(総括表!$B$4=総括表!$Q$4,基礎データ貼付用シート!E919)</f>
        <v>0</v>
      </c>
      <c r="G419" s="685" t="s">
        <v>117</v>
      </c>
      <c r="H419" s="684">
        <v>0.245</v>
      </c>
      <c r="I419" s="685" t="s">
        <v>119</v>
      </c>
      <c r="J419" s="686">
        <f t="shared" si="35"/>
        <v>0</v>
      </c>
      <c r="K419" s="322" t="s">
        <v>267</v>
      </c>
      <c r="L419" s="112"/>
    </row>
    <row r="420" spans="1:12" s="112" customFormat="1" ht="15" customHeight="1" x14ac:dyDescent="0.2">
      <c r="A420" s="458"/>
      <c r="B420" s="341"/>
      <c r="C420" s="1220"/>
      <c r="D420" s="337" t="s">
        <v>529</v>
      </c>
      <c r="E420" s="338" t="s">
        <v>142</v>
      </c>
      <c r="F420" s="688" t="b">
        <f>IF(総括表!$B$4=総括表!$Q$5,基礎データ貼付用シート!E919)</f>
        <v>0</v>
      </c>
      <c r="G420" s="685" t="s">
        <v>117</v>
      </c>
      <c r="H420" s="616">
        <v>0.159</v>
      </c>
      <c r="I420" s="355" t="s">
        <v>119</v>
      </c>
      <c r="J420" s="683">
        <f t="shared" si="35"/>
        <v>0</v>
      </c>
      <c r="K420" s="322" t="s">
        <v>269</v>
      </c>
    </row>
    <row r="421" spans="1:12" s="112" customFormat="1" ht="15" customHeight="1" x14ac:dyDescent="0.2">
      <c r="A421" s="458"/>
      <c r="B421" s="1225">
        <v>7</v>
      </c>
      <c r="C421" s="336" t="s">
        <v>475</v>
      </c>
      <c r="D421" s="337" t="s">
        <v>533</v>
      </c>
      <c r="E421" s="338" t="s">
        <v>143</v>
      </c>
      <c r="F421" s="688" t="b">
        <f>IF(総括表!$B$4=総括表!$Q$4,基礎データ貼付用シート!E920)</f>
        <v>0</v>
      </c>
      <c r="G421" s="685" t="s">
        <v>117</v>
      </c>
      <c r="H421" s="684">
        <v>0.25700000000000001</v>
      </c>
      <c r="I421" s="685" t="s">
        <v>119</v>
      </c>
      <c r="J421" s="686">
        <f t="shared" si="35"/>
        <v>0</v>
      </c>
      <c r="K421" s="322" t="s">
        <v>266</v>
      </c>
    </row>
    <row r="422" spans="1:12" s="112" customFormat="1" ht="15" customHeight="1" x14ac:dyDescent="0.2">
      <c r="A422" s="458"/>
      <c r="B422" s="341"/>
      <c r="C422" s="1220"/>
      <c r="D422" s="337" t="s">
        <v>529</v>
      </c>
      <c r="E422" s="338" t="s">
        <v>142</v>
      </c>
      <c r="F422" s="688" t="b">
        <f>IF(総括表!$B$4=総括表!$Q$5,基礎データ貼付用シート!E920)</f>
        <v>0</v>
      </c>
      <c r="G422" s="685" t="s">
        <v>117</v>
      </c>
      <c r="H422" s="616">
        <v>0.192</v>
      </c>
      <c r="I422" s="355" t="s">
        <v>119</v>
      </c>
      <c r="J422" s="683">
        <f t="shared" si="35"/>
        <v>0</v>
      </c>
      <c r="K422" s="322" t="s">
        <v>265</v>
      </c>
    </row>
    <row r="423" spans="1:12" s="112" customFormat="1" ht="15" customHeight="1" x14ac:dyDescent="0.2">
      <c r="A423" s="458"/>
      <c r="B423" s="1225">
        <v>8</v>
      </c>
      <c r="C423" s="336" t="s">
        <v>512</v>
      </c>
      <c r="D423" s="337" t="s">
        <v>533</v>
      </c>
      <c r="E423" s="338" t="s">
        <v>143</v>
      </c>
      <c r="F423" s="688" t="b">
        <f>IF(総括表!$B$4=総括表!$Q$4,基礎データ貼付用シート!E921)</f>
        <v>0</v>
      </c>
      <c r="G423" s="685" t="s">
        <v>117</v>
      </c>
      <c r="H423" s="684">
        <v>0.27700000000000002</v>
      </c>
      <c r="I423" s="685" t="s">
        <v>119</v>
      </c>
      <c r="J423" s="686">
        <f t="shared" si="35"/>
        <v>0</v>
      </c>
      <c r="K423" s="322" t="s">
        <v>264</v>
      </c>
    </row>
    <row r="424" spans="1:12" s="112" customFormat="1" ht="15" customHeight="1" x14ac:dyDescent="0.2">
      <c r="A424" s="458"/>
      <c r="B424" s="341"/>
      <c r="C424" s="1220"/>
      <c r="D424" s="337" t="s">
        <v>529</v>
      </c>
      <c r="E424" s="338" t="s">
        <v>142</v>
      </c>
      <c r="F424" s="688" t="b">
        <f>IF(総括表!$B$4=総括表!$Q$5,基礎データ貼付用シート!E921)</f>
        <v>0</v>
      </c>
      <c r="G424" s="685" t="s">
        <v>117</v>
      </c>
      <c r="H424" s="616">
        <v>0.22</v>
      </c>
      <c r="I424" s="355" t="s">
        <v>119</v>
      </c>
      <c r="J424" s="683">
        <f t="shared" si="35"/>
        <v>0</v>
      </c>
      <c r="K424" s="322" t="s">
        <v>263</v>
      </c>
    </row>
    <row r="425" spans="1:12" s="112" customFormat="1" ht="15" customHeight="1" x14ac:dyDescent="0.2">
      <c r="A425" s="458"/>
      <c r="B425" s="1225">
        <v>9</v>
      </c>
      <c r="C425" s="336" t="s">
        <v>619</v>
      </c>
      <c r="D425" s="337" t="s">
        <v>533</v>
      </c>
      <c r="E425" s="338" t="s">
        <v>143</v>
      </c>
      <c r="F425" s="1532" t="b">
        <f>IF(総括表!$B$4=総括表!$Q$4,基礎データ貼付用シート!E922)</f>
        <v>0</v>
      </c>
      <c r="G425" s="685" t="s">
        <v>117</v>
      </c>
      <c r="H425" s="684">
        <v>0.29399999999999998</v>
      </c>
      <c r="I425" s="685" t="s">
        <v>119</v>
      </c>
      <c r="J425" s="686">
        <f t="shared" si="35"/>
        <v>0</v>
      </c>
      <c r="K425" s="322" t="s">
        <v>262</v>
      </c>
    </row>
    <row r="426" spans="1:12" s="112" customFormat="1" ht="15" customHeight="1" x14ac:dyDescent="0.2">
      <c r="A426" s="458"/>
      <c r="B426" s="341"/>
      <c r="C426" s="1220"/>
      <c r="D426" s="337" t="s">
        <v>529</v>
      </c>
      <c r="E426" s="338" t="s">
        <v>142</v>
      </c>
      <c r="F426" s="1532" t="b">
        <f>IF(総括表!$B$4=総括表!$Q$5,基礎データ貼付用シート!E922)</f>
        <v>0</v>
      </c>
      <c r="G426" s="685" t="s">
        <v>117</v>
      </c>
      <c r="H426" s="616">
        <v>0.24299999999999999</v>
      </c>
      <c r="I426" s="355" t="s">
        <v>119</v>
      </c>
      <c r="J426" s="683">
        <f t="shared" si="35"/>
        <v>0</v>
      </c>
      <c r="K426" s="322" t="s">
        <v>261</v>
      </c>
    </row>
    <row r="427" spans="1:12" s="112" customFormat="1" ht="15" customHeight="1" x14ac:dyDescent="0.2">
      <c r="A427" s="458"/>
      <c r="B427" s="1225">
        <v>10</v>
      </c>
      <c r="C427" s="336" t="s">
        <v>710</v>
      </c>
      <c r="D427" s="337" t="s">
        <v>533</v>
      </c>
      <c r="E427" s="338" t="s">
        <v>143</v>
      </c>
      <c r="F427" s="1532" t="b">
        <f>IF(総括表!$B$4=総括表!$Q$4,基礎データ貼付用シート!E923)</f>
        <v>0</v>
      </c>
      <c r="G427" s="685" t="s">
        <v>117</v>
      </c>
      <c r="H427" s="684">
        <v>0.318</v>
      </c>
      <c r="I427" s="685" t="s">
        <v>119</v>
      </c>
      <c r="J427" s="686">
        <f t="shared" si="35"/>
        <v>0</v>
      </c>
      <c r="K427" s="322" t="s">
        <v>260</v>
      </c>
    </row>
    <row r="428" spans="1:12" s="112" customFormat="1" ht="15" customHeight="1" x14ac:dyDescent="0.2">
      <c r="A428" s="458"/>
      <c r="B428" s="341"/>
      <c r="C428" s="1220"/>
      <c r="D428" s="337" t="s">
        <v>529</v>
      </c>
      <c r="E428" s="338" t="s">
        <v>142</v>
      </c>
      <c r="F428" s="1532" t="b">
        <f>IF(総括表!$B$4=総括表!$Q$5,基礎データ貼付用シート!E923)</f>
        <v>0</v>
      </c>
      <c r="G428" s="685" t="s">
        <v>117</v>
      </c>
      <c r="H428" s="616">
        <v>0.27200000000000002</v>
      </c>
      <c r="I428" s="355" t="s">
        <v>119</v>
      </c>
      <c r="J428" s="683">
        <f t="shared" si="35"/>
        <v>0</v>
      </c>
      <c r="K428" s="322" t="s">
        <v>259</v>
      </c>
    </row>
    <row r="429" spans="1:12" s="112" customFormat="1" ht="15" customHeight="1" x14ac:dyDescent="0.2">
      <c r="A429" s="458"/>
      <c r="B429" s="1225">
        <v>11</v>
      </c>
      <c r="C429" s="336" t="s">
        <v>741</v>
      </c>
      <c r="D429" s="337" t="s">
        <v>533</v>
      </c>
      <c r="E429" s="338" t="s">
        <v>143</v>
      </c>
      <c r="F429" s="1532" t="b">
        <f>IF(総括表!$B$4=総括表!$Q$4,基礎データ貼付用シート!E924)</f>
        <v>0</v>
      </c>
      <c r="G429" s="685" t="s">
        <v>117</v>
      </c>
      <c r="H429" s="684">
        <v>0.33800000000000002</v>
      </c>
      <c r="I429" s="685" t="s">
        <v>119</v>
      </c>
      <c r="J429" s="686">
        <f t="shared" si="35"/>
        <v>0</v>
      </c>
      <c r="K429" s="322" t="s">
        <v>258</v>
      </c>
    </row>
    <row r="430" spans="1:12" s="112" customFormat="1" ht="15" customHeight="1" x14ac:dyDescent="0.2">
      <c r="A430" s="458"/>
      <c r="B430" s="341"/>
      <c r="C430" s="1220"/>
      <c r="D430" s="337" t="s">
        <v>529</v>
      </c>
      <c r="E430" s="338" t="s">
        <v>142</v>
      </c>
      <c r="F430" s="1532" t="b">
        <f>IF(総括表!$B$4=総括表!$Q$5,基礎データ貼付用シート!E924)</f>
        <v>0</v>
      </c>
      <c r="G430" s="685" t="s">
        <v>117</v>
      </c>
      <c r="H430" s="616">
        <v>0.29899999999999999</v>
      </c>
      <c r="I430" s="355" t="s">
        <v>119</v>
      </c>
      <c r="J430" s="683">
        <f t="shared" si="35"/>
        <v>0</v>
      </c>
      <c r="K430" s="322" t="s">
        <v>257</v>
      </c>
    </row>
    <row r="431" spans="1:12" s="112" customFormat="1" ht="15" customHeight="1" x14ac:dyDescent="0.2">
      <c r="A431" s="458"/>
      <c r="B431" s="1225">
        <v>12</v>
      </c>
      <c r="C431" s="336" t="s">
        <v>808</v>
      </c>
      <c r="D431" s="337" t="s">
        <v>533</v>
      </c>
      <c r="E431" s="338" t="s">
        <v>143</v>
      </c>
      <c r="F431" s="1532" t="b">
        <f>IF(総括表!$B$4=総括表!$Q$4,基礎データ貼付用シート!E925)</f>
        <v>0</v>
      </c>
      <c r="G431" s="685" t="s">
        <v>117</v>
      </c>
      <c r="H431" s="684">
        <v>0.35799999999999998</v>
      </c>
      <c r="I431" s="685" t="s">
        <v>119</v>
      </c>
      <c r="J431" s="686">
        <f t="shared" si="35"/>
        <v>0</v>
      </c>
      <c r="K431" s="322" t="s">
        <v>256</v>
      </c>
    </row>
    <row r="432" spans="1:12" s="112" customFormat="1" ht="15" customHeight="1" x14ac:dyDescent="0.2">
      <c r="A432" s="458"/>
      <c r="B432" s="341"/>
      <c r="C432" s="1220"/>
      <c r="D432" s="337" t="s">
        <v>529</v>
      </c>
      <c r="E432" s="338" t="s">
        <v>142</v>
      </c>
      <c r="F432" s="1532" t="b">
        <f>IF(総括表!$B$4=総括表!$Q$5,基礎データ貼付用シート!E925)</f>
        <v>0</v>
      </c>
      <c r="G432" s="685" t="s">
        <v>117</v>
      </c>
      <c r="H432" s="616">
        <v>0.32700000000000001</v>
      </c>
      <c r="I432" s="355" t="s">
        <v>119</v>
      </c>
      <c r="J432" s="683">
        <f t="shared" si="35"/>
        <v>0</v>
      </c>
      <c r="K432" s="322" t="s">
        <v>255</v>
      </c>
    </row>
    <row r="433" spans="1:13" s="112" customFormat="1" ht="15" customHeight="1" x14ac:dyDescent="0.2">
      <c r="A433" s="458"/>
      <c r="B433" s="1225">
        <v>13</v>
      </c>
      <c r="C433" s="336" t="s">
        <v>884</v>
      </c>
      <c r="D433" s="337" t="s">
        <v>533</v>
      </c>
      <c r="E433" s="338" t="s">
        <v>143</v>
      </c>
      <c r="F433" s="1532" t="b">
        <f>IF(総括表!$B$4=総括表!$Q$4,基礎データ貼付用シート!E926)</f>
        <v>0</v>
      </c>
      <c r="G433" s="685" t="s">
        <v>117</v>
      </c>
      <c r="H433" s="684">
        <v>0.378</v>
      </c>
      <c r="I433" s="685" t="s">
        <v>119</v>
      </c>
      <c r="J433" s="686">
        <f t="shared" si="35"/>
        <v>0</v>
      </c>
      <c r="K433" s="322" t="s">
        <v>254</v>
      </c>
    </row>
    <row r="434" spans="1:13" s="112" customFormat="1" ht="15" customHeight="1" x14ac:dyDescent="0.2">
      <c r="A434" s="458"/>
      <c r="B434" s="341"/>
      <c r="C434" s="1220"/>
      <c r="D434" s="337" t="s">
        <v>529</v>
      </c>
      <c r="E434" s="338" t="s">
        <v>142</v>
      </c>
      <c r="F434" s="1532" t="b">
        <f>IF(総括表!$B$4=総括表!$Q$5,基礎データ貼付用シート!E926)</f>
        <v>0</v>
      </c>
      <c r="G434" s="685" t="s">
        <v>117</v>
      </c>
      <c r="H434" s="616">
        <v>0.35299999999999998</v>
      </c>
      <c r="I434" s="355" t="s">
        <v>119</v>
      </c>
      <c r="J434" s="683">
        <f t="shared" si="35"/>
        <v>0</v>
      </c>
      <c r="K434" s="322" t="s">
        <v>253</v>
      </c>
    </row>
    <row r="435" spans="1:13" s="112" customFormat="1" ht="15" customHeight="1" x14ac:dyDescent="0.2">
      <c r="A435" s="458"/>
      <c r="B435" s="1225">
        <v>14</v>
      </c>
      <c r="C435" s="336" t="s">
        <v>915</v>
      </c>
      <c r="D435" s="337" t="s">
        <v>533</v>
      </c>
      <c r="E435" s="338" t="s">
        <v>143</v>
      </c>
      <c r="F435" s="1532" t="b">
        <f>IF(総括表!$B$4=総括表!$Q$4,基礎データ貼付用シート!E927)</f>
        <v>0</v>
      </c>
      <c r="G435" s="685" t="s">
        <v>117</v>
      </c>
      <c r="H435" s="684">
        <v>0.39900000000000002</v>
      </c>
      <c r="I435" s="685" t="s">
        <v>119</v>
      </c>
      <c r="J435" s="686">
        <f t="shared" si="35"/>
        <v>0</v>
      </c>
      <c r="K435" s="322" t="s">
        <v>252</v>
      </c>
    </row>
    <row r="436" spans="1:13" s="112" customFormat="1" ht="15" customHeight="1" x14ac:dyDescent="0.2">
      <c r="A436" s="458"/>
      <c r="B436" s="341"/>
      <c r="C436" s="1220"/>
      <c r="D436" s="337" t="s">
        <v>529</v>
      </c>
      <c r="E436" s="338" t="s">
        <v>142</v>
      </c>
      <c r="F436" s="1532" t="b">
        <f>IF(総括表!$B$4=総括表!$Q$5,基礎データ貼付用シート!E927)</f>
        <v>0</v>
      </c>
      <c r="G436" s="685" t="s">
        <v>117</v>
      </c>
      <c r="H436" s="616">
        <v>0.379</v>
      </c>
      <c r="I436" s="355" t="s">
        <v>119</v>
      </c>
      <c r="J436" s="683">
        <f t="shared" si="35"/>
        <v>0</v>
      </c>
      <c r="K436" s="322" t="s">
        <v>321</v>
      </c>
      <c r="M436" s="113"/>
    </row>
    <row r="437" spans="1:13" s="202" customFormat="1" ht="15" customHeight="1" x14ac:dyDescent="0.2">
      <c r="A437" s="458"/>
      <c r="B437" s="1225">
        <f>B435+1</f>
        <v>15</v>
      </c>
      <c r="C437" s="336" t="s">
        <v>1067</v>
      </c>
      <c r="D437" s="337" t="s">
        <v>533</v>
      </c>
      <c r="E437" s="338" t="s">
        <v>143</v>
      </c>
      <c r="F437" s="1532" t="b">
        <f>IF(総括表!$B$4=総括表!$Q$4,基礎データ貼付用シート!E928)</f>
        <v>0</v>
      </c>
      <c r="G437" s="685" t="s">
        <v>117</v>
      </c>
      <c r="H437" s="684">
        <v>0.41899999999999998</v>
      </c>
      <c r="I437" s="685" t="s">
        <v>119</v>
      </c>
      <c r="J437" s="686">
        <f>ROUND(F437*H437,0)</f>
        <v>0</v>
      </c>
      <c r="K437" s="322" t="s">
        <v>320</v>
      </c>
    </row>
    <row r="438" spans="1:13" s="202" customFormat="1" ht="15" customHeight="1" x14ac:dyDescent="0.2">
      <c r="A438" s="458"/>
      <c r="B438" s="341"/>
      <c r="C438" s="1220"/>
      <c r="D438" s="337" t="s">
        <v>529</v>
      </c>
      <c r="E438" s="338" t="s">
        <v>142</v>
      </c>
      <c r="F438" s="1532" t="b">
        <f>IF(総括表!$B$4=総括表!$Q$5,基礎データ貼付用シート!E928)</f>
        <v>0</v>
      </c>
      <c r="G438" s="685" t="s">
        <v>117</v>
      </c>
      <c r="H438" s="616">
        <v>0.40699999999999997</v>
      </c>
      <c r="I438" s="355" t="s">
        <v>119</v>
      </c>
      <c r="J438" s="683">
        <f t="shared" ref="J438" si="36">ROUND(F438*H438,0)</f>
        <v>0</v>
      </c>
      <c r="K438" s="322" t="s">
        <v>319</v>
      </c>
      <c r="M438" s="197"/>
    </row>
    <row r="439" spans="1:13" s="112" customFormat="1" ht="15" customHeight="1" x14ac:dyDescent="0.2">
      <c r="A439" s="458"/>
      <c r="B439" s="1225">
        <f>B437+1</f>
        <v>16</v>
      </c>
      <c r="C439" s="336" t="s">
        <v>1259</v>
      </c>
      <c r="D439" s="337" t="s">
        <v>533</v>
      </c>
      <c r="E439" s="338" t="s">
        <v>143</v>
      </c>
      <c r="F439" s="1532" t="b">
        <f>IF(総括表!$B$4=総括表!$Q$4,基礎データ貼付用シート!E929)</f>
        <v>0</v>
      </c>
      <c r="G439" s="685" t="s">
        <v>117</v>
      </c>
      <c r="H439" s="684">
        <v>0.435</v>
      </c>
      <c r="I439" s="685" t="s">
        <v>119</v>
      </c>
      <c r="J439" s="686">
        <f>ROUND(F439*H439,0)</f>
        <v>0</v>
      </c>
      <c r="K439" s="322" t="s">
        <v>318</v>
      </c>
      <c r="M439" s="113"/>
    </row>
    <row r="440" spans="1:13" s="112" customFormat="1" ht="15" customHeight="1" x14ac:dyDescent="0.2">
      <c r="A440" s="458"/>
      <c r="B440" s="341"/>
      <c r="C440" s="1220"/>
      <c r="D440" s="337" t="s">
        <v>529</v>
      </c>
      <c r="E440" s="338" t="s">
        <v>142</v>
      </c>
      <c r="F440" s="1532" t="b">
        <f>IF(総括表!$B$4=総括表!$Q$5,基礎データ貼付用シート!E929)</f>
        <v>0</v>
      </c>
      <c r="G440" s="685" t="s">
        <v>117</v>
      </c>
      <c r="H440" s="616">
        <v>0.42799999999999999</v>
      </c>
      <c r="I440" s="355" t="s">
        <v>119</v>
      </c>
      <c r="J440" s="683">
        <f t="shared" ref="J440" si="37">ROUND(F440*H440,0)</f>
        <v>0</v>
      </c>
      <c r="K440" s="322" t="s">
        <v>317</v>
      </c>
      <c r="L440" s="376"/>
      <c r="M440" s="113"/>
    </row>
    <row r="441" spans="1:13" s="112" customFormat="1" ht="15" customHeight="1" x14ac:dyDescent="0.2">
      <c r="A441" s="458"/>
      <c r="B441" s="1225">
        <f>B439+1</f>
        <v>17</v>
      </c>
      <c r="C441" s="336" t="s">
        <v>5215</v>
      </c>
      <c r="D441" s="337" t="s">
        <v>533</v>
      </c>
      <c r="E441" s="338" t="s">
        <v>143</v>
      </c>
      <c r="F441" s="1532" t="b">
        <f>IF(総括表!$B$4=総括表!$Q$4,基礎データ貼付用シート!E930)</f>
        <v>0</v>
      </c>
      <c r="G441" s="685" t="s">
        <v>117</v>
      </c>
      <c r="H441" s="684">
        <v>0.45</v>
      </c>
      <c r="I441" s="685" t="s">
        <v>119</v>
      </c>
      <c r="J441" s="686">
        <f>ROUND(F441*H441,0)</f>
        <v>0</v>
      </c>
      <c r="K441" s="322" t="s">
        <v>316</v>
      </c>
      <c r="M441" s="113"/>
    </row>
    <row r="442" spans="1:13" s="112" customFormat="1" ht="18" customHeight="1" x14ac:dyDescent="0.2">
      <c r="A442" s="458"/>
      <c r="B442" s="341"/>
      <c r="C442" s="1220"/>
      <c r="D442" s="337" t="s">
        <v>529</v>
      </c>
      <c r="E442" s="338" t="s">
        <v>142</v>
      </c>
      <c r="F442" s="1532" t="b">
        <f>IF(総括表!$B$4=総括表!$Q$5,基礎データ貼付用シート!E930)</f>
        <v>0</v>
      </c>
      <c r="G442" s="685" t="s">
        <v>117</v>
      </c>
      <c r="H442" s="616">
        <v>0.45</v>
      </c>
      <c r="I442" s="355" t="s">
        <v>119</v>
      </c>
      <c r="J442" s="683">
        <f t="shared" ref="J442" si="38">ROUND(F442*H442,0)</f>
        <v>0</v>
      </c>
      <c r="K442" s="322" t="s">
        <v>7014</v>
      </c>
      <c r="L442" s="106"/>
      <c r="M442" s="113"/>
    </row>
    <row r="443" spans="1:13" s="112" customFormat="1" ht="11.5" customHeight="1" x14ac:dyDescent="0.2">
      <c r="A443" s="458"/>
      <c r="B443" s="1225">
        <f>B441+1</f>
        <v>18</v>
      </c>
      <c r="C443" s="336" t="s">
        <v>5877</v>
      </c>
      <c r="D443" s="337" t="s">
        <v>533</v>
      </c>
      <c r="E443" s="338" t="s">
        <v>143</v>
      </c>
      <c r="F443" s="1532" t="b">
        <f>IF(総括表!$B$4=総括表!$Q$4,基礎データ貼付用シート!E931)</f>
        <v>0</v>
      </c>
      <c r="G443" s="685" t="s">
        <v>117</v>
      </c>
      <c r="H443" s="684">
        <v>0.45</v>
      </c>
      <c r="I443" s="685" t="s">
        <v>119</v>
      </c>
      <c r="J443" s="686">
        <f>ROUND(F443*H443,0)</f>
        <v>0</v>
      </c>
      <c r="K443" s="322" t="s">
        <v>7015</v>
      </c>
      <c r="L443" s="106"/>
      <c r="M443" s="113"/>
    </row>
    <row r="444" spans="1:13" s="112" customFormat="1" ht="15" customHeight="1" x14ac:dyDescent="0.2">
      <c r="A444" s="458"/>
      <c r="B444" s="341"/>
      <c r="C444" s="1220"/>
      <c r="D444" s="337" t="s">
        <v>529</v>
      </c>
      <c r="E444" s="338" t="s">
        <v>142</v>
      </c>
      <c r="F444" s="1532" t="b">
        <f>IF(総括表!$B$4=総括表!$Q$5,基礎データ貼付用シート!E931)</f>
        <v>0</v>
      </c>
      <c r="G444" s="685" t="s">
        <v>117</v>
      </c>
      <c r="H444" s="616">
        <v>0.45</v>
      </c>
      <c r="I444" s="355" t="s">
        <v>119</v>
      </c>
      <c r="J444" s="683">
        <f t="shared" ref="J444" si="39">ROUND(F444*H444,0)</f>
        <v>0</v>
      </c>
      <c r="K444" s="322" t="s">
        <v>6164</v>
      </c>
      <c r="L444" s="106"/>
      <c r="M444" s="113"/>
    </row>
    <row r="445" spans="1:13" s="112" customFormat="1" ht="15" customHeight="1" x14ac:dyDescent="0.2">
      <c r="A445" s="458"/>
      <c r="B445" s="1225">
        <f>B443+1</f>
        <v>19</v>
      </c>
      <c r="C445" s="336" t="s">
        <v>6344</v>
      </c>
      <c r="D445" s="337" t="s">
        <v>533</v>
      </c>
      <c r="E445" s="338" t="s">
        <v>143</v>
      </c>
      <c r="F445" s="1532" t="b">
        <f>IF(総括表!$B$4=総括表!$Q$4,基礎データ貼付用シート!E932)</f>
        <v>0</v>
      </c>
      <c r="G445" s="685" t="s">
        <v>117</v>
      </c>
      <c r="H445" s="684">
        <v>0.45</v>
      </c>
      <c r="I445" s="685" t="s">
        <v>119</v>
      </c>
      <c r="J445" s="686">
        <f>ROUND(F445*H445,0)</f>
        <v>0</v>
      </c>
      <c r="K445" s="322" t="s">
        <v>6165</v>
      </c>
      <c r="L445" s="106"/>
      <c r="M445" s="113"/>
    </row>
    <row r="446" spans="1:13" s="112" customFormat="1" ht="15" customHeight="1" x14ac:dyDescent="0.2">
      <c r="A446" s="458"/>
      <c r="B446" s="341"/>
      <c r="C446" s="1220"/>
      <c r="D446" s="337" t="s">
        <v>529</v>
      </c>
      <c r="E446" s="338" t="s">
        <v>142</v>
      </c>
      <c r="F446" s="1532" t="b">
        <f>IF(総括表!$B$4=総括表!$Q$5,基礎データ貼付用シート!E932)</f>
        <v>0</v>
      </c>
      <c r="G446" s="685" t="s">
        <v>117</v>
      </c>
      <c r="H446" s="616">
        <v>0.45</v>
      </c>
      <c r="I446" s="355" t="s">
        <v>119</v>
      </c>
      <c r="J446" s="683">
        <f t="shared" ref="J446" si="40">ROUND(F446*H446,0)</f>
        <v>0</v>
      </c>
      <c r="K446" s="322" t="s">
        <v>6736</v>
      </c>
      <c r="M446" s="113"/>
    </row>
    <row r="447" spans="1:13" s="112" customFormat="1" ht="15" customHeight="1" x14ac:dyDescent="0.2">
      <c r="A447" s="458"/>
      <c r="B447" s="1225">
        <f>B445+1</f>
        <v>20</v>
      </c>
      <c r="C447" s="336" t="s">
        <v>6624</v>
      </c>
      <c r="D447" s="337" t="s">
        <v>533</v>
      </c>
      <c r="E447" s="338" t="s">
        <v>143</v>
      </c>
      <c r="F447" s="1532" t="b">
        <f>IF(総括表!$B$4=総括表!$Q$4,基礎データ貼付用シート!E933)</f>
        <v>0</v>
      </c>
      <c r="G447" s="685" t="s">
        <v>117</v>
      </c>
      <c r="H447" s="684">
        <v>0.45</v>
      </c>
      <c r="I447" s="685" t="s">
        <v>119</v>
      </c>
      <c r="J447" s="686">
        <f>ROUND(F447*H447,0)</f>
        <v>0</v>
      </c>
      <c r="K447" s="322" t="s">
        <v>310</v>
      </c>
      <c r="M447" s="113"/>
    </row>
    <row r="448" spans="1:13" s="112" customFormat="1" ht="15" customHeight="1" thickBot="1" x14ac:dyDescent="0.25">
      <c r="A448" s="458"/>
      <c r="B448" s="341"/>
      <c r="C448" s="1220"/>
      <c r="D448" s="337" t="s">
        <v>529</v>
      </c>
      <c r="E448" s="338" t="s">
        <v>142</v>
      </c>
      <c r="F448" s="1532" t="b">
        <f>IF(総括表!$B$4=総括表!$Q$5,基礎データ貼付用シート!E933)</f>
        <v>0</v>
      </c>
      <c r="G448" s="685" t="s">
        <v>117</v>
      </c>
      <c r="H448" s="616">
        <v>0.45</v>
      </c>
      <c r="I448" s="355" t="s">
        <v>119</v>
      </c>
      <c r="J448" s="683">
        <f t="shared" ref="J448" si="41">ROUND(F448*H448,0)</f>
        <v>0</v>
      </c>
      <c r="K448" s="322" t="s">
        <v>6369</v>
      </c>
      <c r="M448" s="113"/>
    </row>
    <row r="449" spans="1:13" s="112" customFormat="1" ht="15" customHeight="1" x14ac:dyDescent="0.2">
      <c r="A449" s="458"/>
      <c r="B449" s="344" t="s">
        <v>6627</v>
      </c>
      <c r="C449" s="345"/>
      <c r="D449" s="344"/>
      <c r="E449" s="344"/>
      <c r="F449" s="58"/>
      <c r="G449" s="1227"/>
      <c r="H449" s="1683" t="s">
        <v>6370</v>
      </c>
      <c r="I449" s="1684"/>
      <c r="J449" s="346"/>
      <c r="K449" s="340"/>
      <c r="M449" s="113"/>
    </row>
    <row r="450" spans="1:13" s="112" customFormat="1" ht="15" customHeight="1" thickBot="1" x14ac:dyDescent="0.25">
      <c r="A450" s="458"/>
      <c r="B450" s="340" t="s">
        <v>5096</v>
      </c>
      <c r="C450" s="340"/>
      <c r="D450" s="340"/>
      <c r="E450" s="340"/>
      <c r="F450" s="554"/>
      <c r="G450" s="340"/>
      <c r="H450" s="1727" t="s">
        <v>118</v>
      </c>
      <c r="I450" s="1728"/>
      <c r="J450" s="539">
        <f>SUM(J414:J448)</f>
        <v>0</v>
      </c>
      <c r="K450" s="340" t="s">
        <v>970</v>
      </c>
      <c r="L450" s="202" t="s">
        <v>7363</v>
      </c>
      <c r="M450" s="113"/>
    </row>
    <row r="451" spans="1:13" s="112" customFormat="1" ht="15" customHeight="1" x14ac:dyDescent="0.2">
      <c r="A451" s="458"/>
      <c r="B451" s="340"/>
      <c r="C451" s="340"/>
      <c r="D451" s="340"/>
      <c r="E451" s="340"/>
      <c r="F451" s="554"/>
      <c r="G451" s="340"/>
      <c r="H451" s="1227"/>
      <c r="I451" s="1227"/>
      <c r="J451" s="58"/>
      <c r="K451" s="340"/>
      <c r="M451" s="113"/>
    </row>
    <row r="452" spans="1:13" s="112" customFormat="1" ht="15" customHeight="1" x14ac:dyDescent="0.2">
      <c r="A452" s="468">
        <v>20</v>
      </c>
      <c r="B452" s="458" t="s">
        <v>786</v>
      </c>
      <c r="C452" s="467"/>
      <c r="D452" s="467"/>
      <c r="E452" s="467"/>
      <c r="F452" s="517"/>
      <c r="G452" s="467"/>
      <c r="H452" s="467"/>
      <c r="I452" s="467"/>
      <c r="J452" s="517"/>
      <c r="K452" s="467"/>
      <c r="M452" s="113"/>
    </row>
    <row r="453" spans="1:13" s="112" customFormat="1" ht="15" customHeight="1" x14ac:dyDescent="0.2">
      <c r="A453" s="470"/>
      <c r="B453" s="467"/>
      <c r="C453" s="467"/>
      <c r="D453" s="467"/>
      <c r="E453" s="467"/>
      <c r="F453" s="517"/>
      <c r="G453" s="467"/>
      <c r="H453" s="467"/>
      <c r="I453" s="467"/>
      <c r="J453" s="517"/>
      <c r="K453" s="467"/>
      <c r="M453" s="113"/>
    </row>
    <row r="454" spans="1:13" s="112" customFormat="1" ht="15" customHeight="1" x14ac:dyDescent="0.2">
      <c r="A454" s="470"/>
      <c r="B454" s="1780" t="s">
        <v>140</v>
      </c>
      <c r="C454" s="1781"/>
      <c r="D454" s="1780" t="s">
        <v>139</v>
      </c>
      <c r="E454" s="1781"/>
      <c r="F454" s="627" t="s">
        <v>138</v>
      </c>
      <c r="G454" s="1226"/>
      <c r="H454" s="1226" t="s">
        <v>137</v>
      </c>
      <c r="I454" s="1226"/>
      <c r="J454" s="627" t="s">
        <v>89</v>
      </c>
      <c r="K454" s="340"/>
      <c r="M454" s="113"/>
    </row>
    <row r="455" spans="1:13" s="112" customFormat="1" ht="15" customHeight="1" x14ac:dyDescent="0.2">
      <c r="A455" s="470"/>
      <c r="B455" s="1229"/>
      <c r="C455" s="1224"/>
      <c r="D455" s="1219"/>
      <c r="E455" s="1220"/>
      <c r="F455" s="1230"/>
      <c r="G455" s="1221"/>
      <c r="H455" s="1221"/>
      <c r="I455" s="1221"/>
      <c r="J455" s="525" t="s">
        <v>136</v>
      </c>
      <c r="K455" s="340"/>
      <c r="M455" s="113"/>
    </row>
    <row r="456" spans="1:13" s="112" customFormat="1" ht="15" customHeight="1" x14ac:dyDescent="0.2">
      <c r="A456" s="458"/>
      <c r="B456" s="1225">
        <v>1</v>
      </c>
      <c r="C456" s="336" t="s">
        <v>125</v>
      </c>
      <c r="D456" s="1725"/>
      <c r="E456" s="1726"/>
      <c r="F456" s="688">
        <f>基礎データ貼付用シート!E934</f>
        <v>0</v>
      </c>
      <c r="G456" s="685" t="s">
        <v>117</v>
      </c>
      <c r="H456" s="684">
        <v>6.0000000000000001E-3</v>
      </c>
      <c r="I456" s="685" t="s">
        <v>119</v>
      </c>
      <c r="J456" s="686">
        <f t="shared" ref="J456:J478" si="42">ROUND(F456*H456,0)</f>
        <v>0</v>
      </c>
      <c r="K456" s="322" t="s">
        <v>273</v>
      </c>
      <c r="M456" s="113"/>
    </row>
    <row r="457" spans="1:13" ht="15" customHeight="1" x14ac:dyDescent="0.2">
      <c r="A457" s="458"/>
      <c r="B457" s="1225">
        <v>2</v>
      </c>
      <c r="C457" s="336" t="s">
        <v>124</v>
      </c>
      <c r="D457" s="1725"/>
      <c r="E457" s="1726"/>
      <c r="F457" s="688">
        <f>基礎データ貼付用シート!E935</f>
        <v>0</v>
      </c>
      <c r="G457" s="685" t="s">
        <v>117</v>
      </c>
      <c r="H457" s="684">
        <v>6.0000000000000001E-3</v>
      </c>
      <c r="I457" s="685" t="s">
        <v>119</v>
      </c>
      <c r="J457" s="686">
        <f t="shared" si="42"/>
        <v>0</v>
      </c>
      <c r="K457" s="322" t="s">
        <v>272</v>
      </c>
      <c r="L457" s="112"/>
    </row>
    <row r="458" spans="1:13" ht="15" customHeight="1" x14ac:dyDescent="0.2">
      <c r="A458" s="458"/>
      <c r="B458" s="1225">
        <v>3</v>
      </c>
      <c r="C458" s="336" t="s">
        <v>123</v>
      </c>
      <c r="D458" s="337" t="s">
        <v>533</v>
      </c>
      <c r="E458" s="338" t="s">
        <v>143</v>
      </c>
      <c r="F458" s="1532" t="b">
        <f>IF(総括表!$B$4=総括表!$Q$4,基礎データ貼付用シート!E936)</f>
        <v>0</v>
      </c>
      <c r="G458" s="685" t="s">
        <v>117</v>
      </c>
      <c r="H458" s="684">
        <v>0.14499999999999999</v>
      </c>
      <c r="I458" s="685" t="s">
        <v>119</v>
      </c>
      <c r="J458" s="686">
        <f t="shared" si="42"/>
        <v>0</v>
      </c>
      <c r="K458" s="322" t="s">
        <v>271</v>
      </c>
      <c r="L458" s="112"/>
    </row>
    <row r="459" spans="1:13" ht="18.75" customHeight="1" x14ac:dyDescent="0.2">
      <c r="A459" s="458"/>
      <c r="B459" s="1225">
        <v>4</v>
      </c>
      <c r="C459" s="336" t="s">
        <v>122</v>
      </c>
      <c r="D459" s="337" t="s">
        <v>533</v>
      </c>
      <c r="E459" s="338" t="s">
        <v>143</v>
      </c>
      <c r="F459" s="1532" t="b">
        <f>IF(総括表!$B$4=総括表!$Q$4,基礎データ貼付用シート!E937)</f>
        <v>0</v>
      </c>
      <c r="G459" s="685" t="s">
        <v>117</v>
      </c>
      <c r="H459" s="684">
        <v>0.156</v>
      </c>
      <c r="I459" s="685" t="s">
        <v>119</v>
      </c>
      <c r="J459" s="686">
        <f t="shared" si="42"/>
        <v>0</v>
      </c>
      <c r="K459" s="322" t="s">
        <v>270</v>
      </c>
      <c r="L459" s="112"/>
    </row>
    <row r="460" spans="1:13" ht="15" customHeight="1" x14ac:dyDescent="0.2">
      <c r="A460" s="458"/>
      <c r="B460" s="1225">
        <v>5</v>
      </c>
      <c r="C460" s="336" t="s">
        <v>121</v>
      </c>
      <c r="D460" s="337" t="s">
        <v>533</v>
      </c>
      <c r="E460" s="338" t="s">
        <v>143</v>
      </c>
      <c r="F460" s="1532" t="b">
        <f>IF(総括表!$B$4=総括表!$Q$4,基礎データ貼付用シート!E938)</f>
        <v>0</v>
      </c>
      <c r="G460" s="685" t="s">
        <v>117</v>
      </c>
      <c r="H460" s="684">
        <v>0.16700000000000001</v>
      </c>
      <c r="I460" s="685" t="s">
        <v>119</v>
      </c>
      <c r="J460" s="686">
        <f t="shared" si="42"/>
        <v>0</v>
      </c>
      <c r="K460" s="322" t="s">
        <v>268</v>
      </c>
      <c r="L460" s="112"/>
    </row>
    <row r="461" spans="1:13" s="112" customFormat="1" ht="15" customHeight="1" x14ac:dyDescent="0.2">
      <c r="A461" s="458"/>
      <c r="B461" s="1225">
        <v>6</v>
      </c>
      <c r="C461" s="336" t="s">
        <v>120</v>
      </c>
      <c r="D461" s="337" t="s">
        <v>533</v>
      </c>
      <c r="E461" s="338" t="s">
        <v>143</v>
      </c>
      <c r="F461" s="688" t="b">
        <f>IF(総括表!$B$4=総括表!$Q$4,基礎データ貼付用シート!E939)</f>
        <v>0</v>
      </c>
      <c r="G461" s="685" t="s">
        <v>117</v>
      </c>
      <c r="H461" s="684">
        <v>0.16400000000000001</v>
      </c>
      <c r="I461" s="685" t="s">
        <v>119</v>
      </c>
      <c r="J461" s="686">
        <f t="shared" si="42"/>
        <v>0</v>
      </c>
      <c r="K461" s="322" t="s">
        <v>267</v>
      </c>
      <c r="M461" s="113"/>
    </row>
    <row r="462" spans="1:13" s="112" customFormat="1" ht="15" customHeight="1" x14ac:dyDescent="0.2">
      <c r="A462" s="458"/>
      <c r="B462" s="341"/>
      <c r="C462" s="1220"/>
      <c r="D462" s="337" t="s">
        <v>529</v>
      </c>
      <c r="E462" s="338" t="s">
        <v>142</v>
      </c>
      <c r="F462" s="688" t="b">
        <f>IF(総括表!$B$4=総括表!$Q$5,基礎データ貼付用シート!E939)</f>
        <v>0</v>
      </c>
      <c r="G462" s="685" t="s">
        <v>117</v>
      </c>
      <c r="H462" s="616">
        <v>0.106</v>
      </c>
      <c r="I462" s="355" t="s">
        <v>119</v>
      </c>
      <c r="J462" s="683">
        <f t="shared" si="42"/>
        <v>0</v>
      </c>
      <c r="K462" s="322" t="s">
        <v>269</v>
      </c>
      <c r="M462" s="113"/>
    </row>
    <row r="463" spans="1:13" s="112" customFormat="1" ht="15" customHeight="1" x14ac:dyDescent="0.2">
      <c r="A463" s="458"/>
      <c r="B463" s="1225">
        <v>7</v>
      </c>
      <c r="C463" s="336" t="s">
        <v>475</v>
      </c>
      <c r="D463" s="337" t="s">
        <v>533</v>
      </c>
      <c r="E463" s="338" t="s">
        <v>143</v>
      </c>
      <c r="F463" s="688" t="b">
        <f>IF(総括表!$B$4=総括表!$Q$4,基礎データ貼付用シート!E940)</f>
        <v>0</v>
      </c>
      <c r="G463" s="685" t="s">
        <v>117</v>
      </c>
      <c r="H463" s="684">
        <v>0.17100000000000001</v>
      </c>
      <c r="I463" s="685" t="s">
        <v>119</v>
      </c>
      <c r="J463" s="686">
        <f t="shared" si="42"/>
        <v>0</v>
      </c>
      <c r="K463" s="322" t="s">
        <v>266</v>
      </c>
      <c r="M463" s="113"/>
    </row>
    <row r="464" spans="1:13" s="112" customFormat="1" ht="15" customHeight="1" x14ac:dyDescent="0.2">
      <c r="A464" s="458"/>
      <c r="B464" s="341"/>
      <c r="C464" s="1220"/>
      <c r="D464" s="337" t="s">
        <v>529</v>
      </c>
      <c r="E464" s="338" t="s">
        <v>142</v>
      </c>
      <c r="F464" s="688" t="b">
        <f>IF(総括表!$B$4=総括表!$Q$5,基礎データ貼付用シート!E940)</f>
        <v>0</v>
      </c>
      <c r="G464" s="685" t="s">
        <v>117</v>
      </c>
      <c r="H464" s="616">
        <v>0.128</v>
      </c>
      <c r="I464" s="355" t="s">
        <v>119</v>
      </c>
      <c r="J464" s="683">
        <f t="shared" si="42"/>
        <v>0</v>
      </c>
      <c r="K464" s="322" t="s">
        <v>265</v>
      </c>
      <c r="M464" s="113"/>
    </row>
    <row r="465" spans="1:13" s="112" customFormat="1" ht="15" customHeight="1" x14ac:dyDescent="0.2">
      <c r="A465" s="458"/>
      <c r="B465" s="1225">
        <v>8</v>
      </c>
      <c r="C465" s="336" t="s">
        <v>512</v>
      </c>
      <c r="D465" s="337" t="s">
        <v>533</v>
      </c>
      <c r="E465" s="338" t="s">
        <v>143</v>
      </c>
      <c r="F465" s="688" t="b">
        <f>IF(総括表!$B$4=総括表!$Q$4,基礎データ貼付用シート!E941)</f>
        <v>0</v>
      </c>
      <c r="G465" s="685" t="s">
        <v>117</v>
      </c>
      <c r="H465" s="684">
        <v>0.185</v>
      </c>
      <c r="I465" s="685" t="s">
        <v>119</v>
      </c>
      <c r="J465" s="686">
        <f t="shared" si="42"/>
        <v>0</v>
      </c>
      <c r="K465" s="322" t="s">
        <v>264</v>
      </c>
      <c r="M465" s="113"/>
    </row>
    <row r="466" spans="1:13" s="112" customFormat="1" ht="15" customHeight="1" x14ac:dyDescent="0.2">
      <c r="A466" s="458"/>
      <c r="B466" s="341"/>
      <c r="C466" s="1220"/>
      <c r="D466" s="337" t="s">
        <v>529</v>
      </c>
      <c r="E466" s="338" t="s">
        <v>142</v>
      </c>
      <c r="F466" s="688" t="b">
        <f>IF(総括表!$B$4=総括表!$Q$5,基礎データ貼付用シート!E941)</f>
        <v>0</v>
      </c>
      <c r="G466" s="685" t="s">
        <v>117</v>
      </c>
      <c r="H466" s="616">
        <v>0.14599999999999999</v>
      </c>
      <c r="I466" s="355" t="s">
        <v>119</v>
      </c>
      <c r="J466" s="683">
        <f t="shared" si="42"/>
        <v>0</v>
      </c>
      <c r="K466" s="322" t="s">
        <v>263</v>
      </c>
      <c r="M466" s="113"/>
    </row>
    <row r="467" spans="1:13" s="112" customFormat="1" ht="15" customHeight="1" x14ac:dyDescent="0.2">
      <c r="A467" s="458"/>
      <c r="B467" s="1225">
        <v>9</v>
      </c>
      <c r="C467" s="336" t="s">
        <v>619</v>
      </c>
      <c r="D467" s="337" t="s">
        <v>533</v>
      </c>
      <c r="E467" s="338" t="s">
        <v>143</v>
      </c>
      <c r="F467" s="688" t="b">
        <f>IF(総括表!$B$4=総括表!$Q$4,基礎データ貼付用シート!E942)</f>
        <v>0</v>
      </c>
      <c r="G467" s="685" t="s">
        <v>117</v>
      </c>
      <c r="H467" s="684">
        <v>0.19600000000000001</v>
      </c>
      <c r="I467" s="685" t="s">
        <v>119</v>
      </c>
      <c r="J467" s="686">
        <f t="shared" si="42"/>
        <v>0</v>
      </c>
      <c r="K467" s="322" t="s">
        <v>262</v>
      </c>
      <c r="M467" s="113"/>
    </row>
    <row r="468" spans="1:13" s="112" customFormat="1" ht="15" customHeight="1" x14ac:dyDescent="0.2">
      <c r="A468" s="458"/>
      <c r="B468" s="341"/>
      <c r="C468" s="1220"/>
      <c r="D468" s="337" t="s">
        <v>529</v>
      </c>
      <c r="E468" s="338" t="s">
        <v>142</v>
      </c>
      <c r="F468" s="688" t="b">
        <f>IF(総括表!$B$4=総括表!$Q$5,基礎データ貼付用シート!E942)</f>
        <v>0</v>
      </c>
      <c r="G468" s="685" t="s">
        <v>117</v>
      </c>
      <c r="H468" s="616">
        <v>0.16200000000000001</v>
      </c>
      <c r="I468" s="355" t="s">
        <v>119</v>
      </c>
      <c r="J468" s="683">
        <f t="shared" si="42"/>
        <v>0</v>
      </c>
      <c r="K468" s="322" t="s">
        <v>261</v>
      </c>
      <c r="M468" s="113"/>
    </row>
    <row r="469" spans="1:13" s="112" customFormat="1" ht="15" customHeight="1" x14ac:dyDescent="0.2">
      <c r="A469" s="458"/>
      <c r="B469" s="1225">
        <v>10</v>
      </c>
      <c r="C469" s="336" t="s">
        <v>710</v>
      </c>
      <c r="D469" s="337" t="s">
        <v>533</v>
      </c>
      <c r="E469" s="338" t="s">
        <v>143</v>
      </c>
      <c r="F469" s="688" t="b">
        <f>IF(総括表!$B$4=総括表!$Q$4,基礎データ貼付用シート!E943)</f>
        <v>0</v>
      </c>
      <c r="G469" s="685" t="s">
        <v>117</v>
      </c>
      <c r="H469" s="684">
        <v>0.21199999999999999</v>
      </c>
      <c r="I469" s="685" t="s">
        <v>119</v>
      </c>
      <c r="J469" s="686">
        <f t="shared" si="42"/>
        <v>0</v>
      </c>
      <c r="K469" s="322" t="s">
        <v>260</v>
      </c>
      <c r="M469" s="113"/>
    </row>
    <row r="470" spans="1:13" s="112" customFormat="1" ht="15" customHeight="1" x14ac:dyDescent="0.2">
      <c r="A470" s="458"/>
      <c r="B470" s="341"/>
      <c r="C470" s="1220"/>
      <c r="D470" s="337" t="s">
        <v>529</v>
      </c>
      <c r="E470" s="338" t="s">
        <v>142</v>
      </c>
      <c r="F470" s="688" t="b">
        <f>IF(総括表!$B$4=総括表!$Q$5,基礎データ貼付用シート!E943)</f>
        <v>0</v>
      </c>
      <c r="G470" s="685" t="s">
        <v>117</v>
      </c>
      <c r="H470" s="616">
        <v>0.18099999999999999</v>
      </c>
      <c r="I470" s="355" t="s">
        <v>119</v>
      </c>
      <c r="J470" s="683">
        <f t="shared" si="42"/>
        <v>0</v>
      </c>
      <c r="K470" s="322" t="s">
        <v>259</v>
      </c>
      <c r="M470" s="113"/>
    </row>
    <row r="471" spans="1:13" s="112" customFormat="1" ht="15" customHeight="1" x14ac:dyDescent="0.2">
      <c r="A471" s="458"/>
      <c r="B471" s="1225">
        <v>11</v>
      </c>
      <c r="C471" s="336" t="s">
        <v>741</v>
      </c>
      <c r="D471" s="337" t="s">
        <v>533</v>
      </c>
      <c r="E471" s="338" t="s">
        <v>143</v>
      </c>
      <c r="F471" s="688" t="b">
        <f>IF(総括表!$B$4=総括表!$Q$4,基礎データ貼付用シート!E944)</f>
        <v>0</v>
      </c>
      <c r="G471" s="685" t="s">
        <v>117</v>
      </c>
      <c r="H471" s="684">
        <v>0.22500000000000001</v>
      </c>
      <c r="I471" s="685" t="s">
        <v>119</v>
      </c>
      <c r="J471" s="686">
        <f t="shared" si="42"/>
        <v>0</v>
      </c>
      <c r="K471" s="322" t="s">
        <v>258</v>
      </c>
      <c r="M471" s="113"/>
    </row>
    <row r="472" spans="1:13" s="112" customFormat="1" ht="15" customHeight="1" x14ac:dyDescent="0.2">
      <c r="A472" s="458"/>
      <c r="B472" s="341"/>
      <c r="C472" s="1220"/>
      <c r="D472" s="337" t="s">
        <v>529</v>
      </c>
      <c r="E472" s="338" t="s">
        <v>142</v>
      </c>
      <c r="F472" s="688" t="b">
        <f>IF(総括表!$B$4=総括表!$Q$5,基礎データ貼付用シート!E944)</f>
        <v>0</v>
      </c>
      <c r="G472" s="685" t="s">
        <v>117</v>
      </c>
      <c r="H472" s="616">
        <v>0.2</v>
      </c>
      <c r="I472" s="355" t="s">
        <v>119</v>
      </c>
      <c r="J472" s="683">
        <f t="shared" si="42"/>
        <v>0</v>
      </c>
      <c r="K472" s="322" t="s">
        <v>257</v>
      </c>
      <c r="M472" s="113"/>
    </row>
    <row r="473" spans="1:13" s="112" customFormat="1" ht="15" customHeight="1" x14ac:dyDescent="0.2">
      <c r="A473" s="458"/>
      <c r="B473" s="1225">
        <v>12</v>
      </c>
      <c r="C473" s="336" t="s">
        <v>808</v>
      </c>
      <c r="D473" s="337" t="s">
        <v>533</v>
      </c>
      <c r="E473" s="338" t="s">
        <v>143</v>
      </c>
      <c r="F473" s="688" t="b">
        <f>IF(総括表!$B$4=総括表!$Q$4,基礎データ貼付用シート!E945)</f>
        <v>0</v>
      </c>
      <c r="G473" s="685" t="s">
        <v>117</v>
      </c>
      <c r="H473" s="684">
        <v>0.23899999999999999</v>
      </c>
      <c r="I473" s="685" t="s">
        <v>119</v>
      </c>
      <c r="J473" s="686">
        <f t="shared" si="42"/>
        <v>0</v>
      </c>
      <c r="K473" s="322" t="s">
        <v>256</v>
      </c>
      <c r="M473" s="113"/>
    </row>
    <row r="474" spans="1:13" s="112" customFormat="1" ht="15" customHeight="1" x14ac:dyDescent="0.2">
      <c r="A474" s="458"/>
      <c r="B474" s="341"/>
      <c r="C474" s="1220"/>
      <c r="D474" s="337" t="s">
        <v>529</v>
      </c>
      <c r="E474" s="338" t="s">
        <v>142</v>
      </c>
      <c r="F474" s="688" t="b">
        <f>IF(総括表!$B$4=総括表!$Q$5,基礎データ貼付用シート!E945)</f>
        <v>0</v>
      </c>
      <c r="G474" s="685" t="s">
        <v>117</v>
      </c>
      <c r="H474" s="616">
        <v>0.218</v>
      </c>
      <c r="I474" s="355" t="s">
        <v>119</v>
      </c>
      <c r="J474" s="683">
        <f t="shared" si="42"/>
        <v>0</v>
      </c>
      <c r="K474" s="322" t="s">
        <v>255</v>
      </c>
      <c r="M474" s="113"/>
    </row>
    <row r="475" spans="1:13" s="112" customFormat="1" ht="15" customHeight="1" x14ac:dyDescent="0.2">
      <c r="A475" s="458"/>
      <c r="B475" s="1225">
        <v>13</v>
      </c>
      <c r="C475" s="336" t="s">
        <v>884</v>
      </c>
      <c r="D475" s="337" t="s">
        <v>533</v>
      </c>
      <c r="E475" s="338" t="s">
        <v>143</v>
      </c>
      <c r="F475" s="688" t="b">
        <f>IF(総括表!$B$4=総括表!$Q$4,基礎データ貼付用シート!E946)</f>
        <v>0</v>
      </c>
      <c r="G475" s="685" t="s">
        <v>117</v>
      </c>
      <c r="H475" s="684">
        <v>0.252</v>
      </c>
      <c r="I475" s="685" t="s">
        <v>119</v>
      </c>
      <c r="J475" s="686">
        <f t="shared" si="42"/>
        <v>0</v>
      </c>
      <c r="K475" s="322" t="s">
        <v>254</v>
      </c>
      <c r="M475" s="113"/>
    </row>
    <row r="476" spans="1:13" s="112" customFormat="1" ht="15" customHeight="1" x14ac:dyDescent="0.2">
      <c r="A476" s="458"/>
      <c r="B476" s="341"/>
      <c r="C476" s="1220"/>
      <c r="D476" s="337" t="s">
        <v>529</v>
      </c>
      <c r="E476" s="338" t="s">
        <v>142</v>
      </c>
      <c r="F476" s="688" t="b">
        <f>IF(総括表!$B$4=総括表!$Q$5,基礎データ貼付用シート!E946)</f>
        <v>0</v>
      </c>
      <c r="G476" s="685" t="s">
        <v>117</v>
      </c>
      <c r="H476" s="616">
        <v>0.23499999999999999</v>
      </c>
      <c r="I476" s="355" t="s">
        <v>119</v>
      </c>
      <c r="J476" s="683">
        <f t="shared" si="42"/>
        <v>0</v>
      </c>
      <c r="K476" s="322" t="s">
        <v>253</v>
      </c>
      <c r="M476" s="113"/>
    </row>
    <row r="477" spans="1:13" s="112" customFormat="1" ht="15" customHeight="1" x14ac:dyDescent="0.2">
      <c r="A477" s="458"/>
      <c r="B477" s="1225">
        <v>14</v>
      </c>
      <c r="C477" s="336" t="s">
        <v>915</v>
      </c>
      <c r="D477" s="337" t="s">
        <v>533</v>
      </c>
      <c r="E477" s="338" t="s">
        <v>143</v>
      </c>
      <c r="F477" s="688" t="b">
        <f>IF(総括表!$B$4=総括表!$Q$4,基礎データ貼付用シート!E947)</f>
        <v>0</v>
      </c>
      <c r="G477" s="685" t="s">
        <v>117</v>
      </c>
      <c r="H477" s="684">
        <v>0.26600000000000001</v>
      </c>
      <c r="I477" s="685" t="s">
        <v>119</v>
      </c>
      <c r="J477" s="686">
        <f t="shared" si="42"/>
        <v>0</v>
      </c>
      <c r="K477" s="322" t="s">
        <v>252</v>
      </c>
      <c r="M477" s="113"/>
    </row>
    <row r="478" spans="1:13" s="112" customFormat="1" ht="15" customHeight="1" x14ac:dyDescent="0.2">
      <c r="A478" s="458"/>
      <c r="B478" s="341"/>
      <c r="C478" s="1220"/>
      <c r="D478" s="337" t="s">
        <v>529</v>
      </c>
      <c r="E478" s="338" t="s">
        <v>142</v>
      </c>
      <c r="F478" s="688" t="b">
        <f>IF(総括表!$B$4=総括表!$Q$5,基礎データ貼付用シート!E947)</f>
        <v>0</v>
      </c>
      <c r="G478" s="685" t="s">
        <v>117</v>
      </c>
      <c r="H478" s="616">
        <v>0.253</v>
      </c>
      <c r="I478" s="355" t="s">
        <v>119</v>
      </c>
      <c r="J478" s="683">
        <f t="shared" si="42"/>
        <v>0</v>
      </c>
      <c r="K478" s="322" t="s">
        <v>321</v>
      </c>
    </row>
    <row r="479" spans="1:13" s="202" customFormat="1" ht="15" customHeight="1" x14ac:dyDescent="0.2">
      <c r="A479" s="458"/>
      <c r="B479" s="1225">
        <f>B477+1</f>
        <v>15</v>
      </c>
      <c r="C479" s="336" t="s">
        <v>1067</v>
      </c>
      <c r="D479" s="337" t="s">
        <v>533</v>
      </c>
      <c r="E479" s="338" t="s">
        <v>143</v>
      </c>
      <c r="F479" s="688" t="b">
        <f>IF(総括表!$B$4=総括表!$Q$4,基礎データ貼付用シート!E948)</f>
        <v>0</v>
      </c>
      <c r="G479" s="685" t="s">
        <v>117</v>
      </c>
      <c r="H479" s="684">
        <v>0.28000000000000003</v>
      </c>
      <c r="I479" s="685" t="s">
        <v>119</v>
      </c>
      <c r="J479" s="686">
        <f>ROUND(F479*H479,0)</f>
        <v>0</v>
      </c>
      <c r="K479" s="322" t="s">
        <v>320</v>
      </c>
      <c r="M479" s="197"/>
    </row>
    <row r="480" spans="1:13" s="202" customFormat="1" ht="15" customHeight="1" x14ac:dyDescent="0.2">
      <c r="A480" s="458"/>
      <c r="B480" s="341"/>
      <c r="C480" s="1220"/>
      <c r="D480" s="337" t="s">
        <v>529</v>
      </c>
      <c r="E480" s="338" t="s">
        <v>142</v>
      </c>
      <c r="F480" s="688" t="b">
        <f>IF(総括表!$B$4=総括表!$Q$5,基礎データ貼付用シート!E948)</f>
        <v>0</v>
      </c>
      <c r="G480" s="685" t="s">
        <v>117</v>
      </c>
      <c r="H480" s="616">
        <v>0.27100000000000002</v>
      </c>
      <c r="I480" s="355" t="s">
        <v>119</v>
      </c>
      <c r="J480" s="683">
        <f t="shared" ref="J480" si="43">ROUND(F480*H480,0)</f>
        <v>0</v>
      </c>
      <c r="K480" s="322" t="s">
        <v>319</v>
      </c>
    </row>
    <row r="481" spans="1:12" s="112" customFormat="1" ht="15" customHeight="1" x14ac:dyDescent="0.2">
      <c r="A481" s="458"/>
      <c r="B481" s="1225">
        <f>B479+1</f>
        <v>16</v>
      </c>
      <c r="C481" s="336" t="s">
        <v>1259</v>
      </c>
      <c r="D481" s="337" t="s">
        <v>533</v>
      </c>
      <c r="E481" s="338" t="s">
        <v>143</v>
      </c>
      <c r="F481" s="688" t="b">
        <f>IF(総括表!$B$4=総括表!$Q$4,基礎データ貼付用シート!E949)</f>
        <v>0</v>
      </c>
      <c r="G481" s="685" t="s">
        <v>117</v>
      </c>
      <c r="H481" s="684">
        <v>0.28999999999999998</v>
      </c>
      <c r="I481" s="685" t="s">
        <v>119</v>
      </c>
      <c r="J481" s="686">
        <f>ROUND(F481*H481,0)</f>
        <v>0</v>
      </c>
      <c r="K481" s="322" t="s">
        <v>318</v>
      </c>
    </row>
    <row r="482" spans="1:12" ht="15" customHeight="1" x14ac:dyDescent="0.2">
      <c r="A482" s="458"/>
      <c r="B482" s="341"/>
      <c r="C482" s="1220"/>
      <c r="D482" s="337" t="s">
        <v>529</v>
      </c>
      <c r="E482" s="338" t="s">
        <v>142</v>
      </c>
      <c r="F482" s="688" t="b">
        <f>IF(総括表!$B$4=総括表!$Q$5,基礎データ貼付用シート!E949)</f>
        <v>0</v>
      </c>
      <c r="G482" s="685" t="s">
        <v>117</v>
      </c>
      <c r="H482" s="616">
        <v>0.28499999999999998</v>
      </c>
      <c r="I482" s="355" t="s">
        <v>119</v>
      </c>
      <c r="J482" s="683">
        <f t="shared" ref="J482" si="44">ROUND(F482*H482,0)</f>
        <v>0</v>
      </c>
      <c r="K482" s="322" t="s">
        <v>317</v>
      </c>
      <c r="L482" s="376"/>
    </row>
    <row r="483" spans="1:12" ht="15" customHeight="1" x14ac:dyDescent="0.2">
      <c r="A483" s="458"/>
      <c r="B483" s="1225">
        <f>B481+1</f>
        <v>17</v>
      </c>
      <c r="C483" s="336" t="s">
        <v>5215</v>
      </c>
      <c r="D483" s="337" t="s">
        <v>533</v>
      </c>
      <c r="E483" s="338" t="s">
        <v>143</v>
      </c>
      <c r="F483" s="688" t="b">
        <f>IF(総括表!$B$4=総括表!$Q$4,基礎データ貼付用シート!E950)</f>
        <v>0</v>
      </c>
      <c r="G483" s="685" t="s">
        <v>117</v>
      </c>
      <c r="H483" s="684">
        <v>0.3</v>
      </c>
      <c r="I483" s="685" t="s">
        <v>119</v>
      </c>
      <c r="J483" s="686">
        <f>ROUND(F483*H483,0)</f>
        <v>0</v>
      </c>
      <c r="K483" s="322" t="s">
        <v>316</v>
      </c>
      <c r="L483" s="112"/>
    </row>
    <row r="484" spans="1:12" s="112" customFormat="1" ht="18" customHeight="1" x14ac:dyDescent="0.2">
      <c r="A484" s="458"/>
      <c r="B484" s="341"/>
      <c r="C484" s="1220"/>
      <c r="D484" s="337" t="s">
        <v>529</v>
      </c>
      <c r="E484" s="338" t="s">
        <v>142</v>
      </c>
      <c r="F484" s="688" t="b">
        <f>IF(総括表!$B$4=総括表!$Q$5,基礎データ貼付用シート!E950)</f>
        <v>0</v>
      </c>
      <c r="G484" s="685" t="s">
        <v>117</v>
      </c>
      <c r="H484" s="616">
        <v>0.3</v>
      </c>
      <c r="I484" s="355" t="s">
        <v>119</v>
      </c>
      <c r="J484" s="683">
        <f>ROUND(F484*H484,0)</f>
        <v>0</v>
      </c>
      <c r="K484" s="322" t="s">
        <v>7014</v>
      </c>
      <c r="L484" s="106"/>
    </row>
    <row r="485" spans="1:12" s="112" customFormat="1" ht="11.5" customHeight="1" x14ac:dyDescent="0.2">
      <c r="A485" s="458"/>
      <c r="B485" s="1225">
        <f>B483+1</f>
        <v>18</v>
      </c>
      <c r="C485" s="336" t="s">
        <v>5877</v>
      </c>
      <c r="D485" s="337" t="s">
        <v>533</v>
      </c>
      <c r="E485" s="338" t="s">
        <v>143</v>
      </c>
      <c r="F485" s="688" t="b">
        <f>IF(総括表!$B$4=総括表!$Q$4,基礎データ貼付用シート!E951)</f>
        <v>0</v>
      </c>
      <c r="G485" s="685" t="s">
        <v>117</v>
      </c>
      <c r="H485" s="684">
        <v>0.3</v>
      </c>
      <c r="I485" s="685" t="s">
        <v>119</v>
      </c>
      <c r="J485" s="686">
        <f>ROUND(F485*H485,0)</f>
        <v>0</v>
      </c>
      <c r="K485" s="322" t="s">
        <v>7015</v>
      </c>
      <c r="L485" s="106"/>
    </row>
    <row r="486" spans="1:12" s="112" customFormat="1" ht="15" customHeight="1" x14ac:dyDescent="0.2">
      <c r="A486" s="458"/>
      <c r="B486" s="341"/>
      <c r="C486" s="1220"/>
      <c r="D486" s="337" t="s">
        <v>529</v>
      </c>
      <c r="E486" s="338" t="s">
        <v>142</v>
      </c>
      <c r="F486" s="688" t="b">
        <f>IF(総括表!$B$4=総括表!$Q$5,基礎データ貼付用シート!E951)</f>
        <v>0</v>
      </c>
      <c r="G486" s="685" t="s">
        <v>117</v>
      </c>
      <c r="H486" s="616">
        <v>0.3</v>
      </c>
      <c r="I486" s="355" t="s">
        <v>119</v>
      </c>
      <c r="J486" s="683">
        <f>ROUND(F486*H486,0)</f>
        <v>0</v>
      </c>
      <c r="K486" s="322" t="s">
        <v>6164</v>
      </c>
      <c r="L486" s="106"/>
    </row>
    <row r="487" spans="1:12" ht="15" customHeight="1" x14ac:dyDescent="0.2">
      <c r="A487" s="458"/>
      <c r="B487" s="1225">
        <f>B485+1</f>
        <v>19</v>
      </c>
      <c r="C487" s="336" t="s">
        <v>6344</v>
      </c>
      <c r="D487" s="337" t="s">
        <v>533</v>
      </c>
      <c r="E487" s="338" t="s">
        <v>143</v>
      </c>
      <c r="F487" s="688" t="b">
        <f>IF(総括表!$B$4=総括表!$Q$4,基礎データ貼付用シート!E952)</f>
        <v>0</v>
      </c>
      <c r="G487" s="685" t="s">
        <v>117</v>
      </c>
      <c r="H487" s="684">
        <v>0.3</v>
      </c>
      <c r="I487" s="685" t="s">
        <v>119</v>
      </c>
      <c r="J487" s="686">
        <f t="shared" ref="J487:J490" si="45">ROUND(F487*H487,0)</f>
        <v>0</v>
      </c>
      <c r="K487" s="322" t="s">
        <v>6165</v>
      </c>
    </row>
    <row r="488" spans="1:12" ht="15" customHeight="1" x14ac:dyDescent="0.2">
      <c r="A488" s="458"/>
      <c r="B488" s="341"/>
      <c r="C488" s="1220"/>
      <c r="D488" s="337" t="s">
        <v>529</v>
      </c>
      <c r="E488" s="338" t="s">
        <v>142</v>
      </c>
      <c r="F488" s="688" t="b">
        <f>IF(総括表!$B$4=総括表!$Q$5,基礎データ貼付用シート!E952)</f>
        <v>0</v>
      </c>
      <c r="G488" s="685" t="s">
        <v>117</v>
      </c>
      <c r="H488" s="616">
        <v>0.3</v>
      </c>
      <c r="I488" s="355" t="s">
        <v>119</v>
      </c>
      <c r="J488" s="683">
        <f t="shared" si="45"/>
        <v>0</v>
      </c>
      <c r="K488" s="322" t="s">
        <v>6736</v>
      </c>
      <c r="L488" s="112"/>
    </row>
    <row r="489" spans="1:12" ht="15" customHeight="1" x14ac:dyDescent="0.2">
      <c r="A489" s="458"/>
      <c r="B489" s="1225">
        <f>B487+1</f>
        <v>20</v>
      </c>
      <c r="C489" s="336" t="s">
        <v>6624</v>
      </c>
      <c r="D489" s="337" t="s">
        <v>533</v>
      </c>
      <c r="E489" s="338" t="s">
        <v>143</v>
      </c>
      <c r="F489" s="688" t="b">
        <f>IF(総括表!$B$4=総括表!$Q$4,基礎データ貼付用シート!E953)</f>
        <v>0</v>
      </c>
      <c r="G489" s="685" t="s">
        <v>117</v>
      </c>
      <c r="H489" s="684">
        <v>0.3</v>
      </c>
      <c r="I489" s="685" t="s">
        <v>119</v>
      </c>
      <c r="J489" s="686">
        <f t="shared" si="45"/>
        <v>0</v>
      </c>
      <c r="K489" s="322" t="s">
        <v>310</v>
      </c>
      <c r="L489" s="112"/>
    </row>
    <row r="490" spans="1:12" ht="15" customHeight="1" thickBot="1" x14ac:dyDescent="0.25">
      <c r="A490" s="458"/>
      <c r="B490" s="341"/>
      <c r="C490" s="1220"/>
      <c r="D490" s="337" t="s">
        <v>529</v>
      </c>
      <c r="E490" s="338" t="s">
        <v>142</v>
      </c>
      <c r="F490" s="688" t="b">
        <f>IF(総括表!$B$4=総括表!$Q$5,基礎データ貼付用シート!E953)</f>
        <v>0</v>
      </c>
      <c r="G490" s="685" t="s">
        <v>117</v>
      </c>
      <c r="H490" s="616">
        <v>0.3</v>
      </c>
      <c r="I490" s="355" t="s">
        <v>119</v>
      </c>
      <c r="J490" s="683">
        <f t="shared" si="45"/>
        <v>0</v>
      </c>
      <c r="K490" s="322" t="s">
        <v>6369</v>
      </c>
      <c r="L490" s="112"/>
    </row>
    <row r="491" spans="1:12" ht="15" customHeight="1" x14ac:dyDescent="0.2">
      <c r="A491" s="458"/>
      <c r="B491" s="344" t="s">
        <v>6627</v>
      </c>
      <c r="C491" s="345"/>
      <c r="D491" s="344"/>
      <c r="E491" s="344"/>
      <c r="F491" s="58"/>
      <c r="G491" s="1227"/>
      <c r="H491" s="1683" t="s">
        <v>6371</v>
      </c>
      <c r="I491" s="1684"/>
      <c r="J491" s="346"/>
      <c r="K491" s="340"/>
      <c r="L491" s="112"/>
    </row>
    <row r="492" spans="1:12" ht="15" customHeight="1" thickBot="1" x14ac:dyDescent="0.25">
      <c r="A492" s="458"/>
      <c r="B492" s="340" t="s">
        <v>5096</v>
      </c>
      <c r="C492" s="340"/>
      <c r="D492" s="340"/>
      <c r="E492" s="340"/>
      <c r="F492" s="554"/>
      <c r="G492" s="340"/>
      <c r="H492" s="1727" t="s">
        <v>118</v>
      </c>
      <c r="I492" s="1728"/>
      <c r="J492" s="539">
        <f>SUM(J456:J490)</f>
        <v>0</v>
      </c>
      <c r="K492" s="340" t="s">
        <v>1228</v>
      </c>
      <c r="L492" s="202" t="s">
        <v>7363</v>
      </c>
    </row>
    <row r="493" spans="1:12" ht="15" customHeight="1" x14ac:dyDescent="0.2">
      <c r="A493" s="458"/>
      <c r="B493" s="340"/>
      <c r="C493" s="340"/>
      <c r="D493" s="340"/>
      <c r="E493" s="340"/>
      <c r="F493" s="554"/>
      <c r="G493" s="340"/>
      <c r="H493" s="1227"/>
      <c r="I493" s="1227"/>
      <c r="J493" s="58"/>
      <c r="K493" s="340"/>
      <c r="L493" s="112"/>
    </row>
    <row r="494" spans="1:12" ht="15" customHeight="1" x14ac:dyDescent="0.2">
      <c r="A494" s="468">
        <v>21</v>
      </c>
      <c r="B494" s="458" t="s">
        <v>881</v>
      </c>
      <c r="C494" s="467"/>
      <c r="D494" s="467"/>
      <c r="E494" s="467"/>
      <c r="F494" s="517"/>
      <c r="G494" s="467"/>
      <c r="H494" s="467"/>
      <c r="I494" s="467"/>
      <c r="J494" s="517"/>
      <c r="K494" s="467"/>
      <c r="L494" s="112"/>
    </row>
    <row r="495" spans="1:12" ht="15" customHeight="1" x14ac:dyDescent="0.2">
      <c r="A495" s="470"/>
      <c r="B495" s="467"/>
      <c r="C495" s="467"/>
      <c r="D495" s="467"/>
      <c r="E495" s="467"/>
      <c r="F495" s="517"/>
      <c r="G495" s="467"/>
      <c r="H495" s="467"/>
      <c r="I495" s="467"/>
      <c r="J495" s="517"/>
      <c r="K495" s="467"/>
      <c r="L495" s="112"/>
    </row>
    <row r="496" spans="1:12" ht="15" customHeight="1" x14ac:dyDescent="0.2">
      <c r="A496" s="470"/>
      <c r="B496" s="1780" t="s">
        <v>140</v>
      </c>
      <c r="C496" s="1781"/>
      <c r="D496" s="1780" t="s">
        <v>139</v>
      </c>
      <c r="E496" s="1781"/>
      <c r="F496" s="627" t="s">
        <v>138</v>
      </c>
      <c r="G496" s="1226"/>
      <c r="H496" s="1226" t="s">
        <v>137</v>
      </c>
      <c r="I496" s="1226"/>
      <c r="J496" s="627" t="s">
        <v>89</v>
      </c>
      <c r="K496" s="340"/>
      <c r="L496" s="112"/>
    </row>
    <row r="497" spans="1:12" ht="15" customHeight="1" x14ac:dyDescent="0.2">
      <c r="A497" s="470"/>
      <c r="B497" s="1229"/>
      <c r="C497" s="1224"/>
      <c r="D497" s="1219"/>
      <c r="E497" s="1220"/>
      <c r="F497" s="1230"/>
      <c r="G497" s="1221"/>
      <c r="H497" s="1221"/>
      <c r="I497" s="1221"/>
      <c r="J497" s="525" t="s">
        <v>136</v>
      </c>
      <c r="K497" s="340"/>
      <c r="L497" s="112"/>
    </row>
    <row r="498" spans="1:12" ht="15" customHeight="1" x14ac:dyDescent="0.2">
      <c r="A498" s="458"/>
      <c r="B498" s="1225">
        <v>1</v>
      </c>
      <c r="C498" s="336" t="s">
        <v>741</v>
      </c>
      <c r="D498" s="337" t="s">
        <v>533</v>
      </c>
      <c r="E498" s="338" t="s">
        <v>143</v>
      </c>
      <c r="F498" s="688" t="b">
        <f>IF(総括表!$B$4=総括表!$Q$4,基礎データ貼付用シート!E904)</f>
        <v>0</v>
      </c>
      <c r="G498" s="685" t="s">
        <v>117</v>
      </c>
      <c r="H498" s="684">
        <v>0.22500000000000001</v>
      </c>
      <c r="I498" s="685" t="s">
        <v>119</v>
      </c>
      <c r="J498" s="686">
        <f t="shared" ref="J498:J517" si="46">ROUND(F498*H498,0)</f>
        <v>0</v>
      </c>
      <c r="K498" s="340" t="s">
        <v>134</v>
      </c>
      <c r="L498" s="112"/>
    </row>
    <row r="499" spans="1:12" ht="15" customHeight="1" x14ac:dyDescent="0.2">
      <c r="A499" s="458"/>
      <c r="B499" s="341"/>
      <c r="C499" s="1220"/>
      <c r="D499" s="337" t="s">
        <v>529</v>
      </c>
      <c r="E499" s="338" t="s">
        <v>142</v>
      </c>
      <c r="F499" s="688" t="b">
        <f>IF(総括表!$B$4=総括表!$Q$5,基礎データ貼付用シート!E904)</f>
        <v>0</v>
      </c>
      <c r="G499" s="685" t="s">
        <v>117</v>
      </c>
      <c r="H499" s="616">
        <v>0.2</v>
      </c>
      <c r="I499" s="355" t="s">
        <v>119</v>
      </c>
      <c r="J499" s="683">
        <f t="shared" si="46"/>
        <v>0</v>
      </c>
      <c r="K499" s="340" t="s">
        <v>132</v>
      </c>
      <c r="L499" s="112"/>
    </row>
    <row r="500" spans="1:12" ht="15" customHeight="1" x14ac:dyDescent="0.2">
      <c r="A500" s="458"/>
      <c r="B500" s="1225">
        <v>2</v>
      </c>
      <c r="C500" s="336" t="s">
        <v>808</v>
      </c>
      <c r="D500" s="337" t="s">
        <v>533</v>
      </c>
      <c r="E500" s="338" t="s">
        <v>143</v>
      </c>
      <c r="F500" s="688" t="b">
        <f>IF(総括表!$B$4=総括表!$Q$4,基礎データ貼付用シート!E905)</f>
        <v>0</v>
      </c>
      <c r="G500" s="685" t="s">
        <v>117</v>
      </c>
      <c r="H500" s="684">
        <v>0.23899999999999999</v>
      </c>
      <c r="I500" s="685" t="s">
        <v>119</v>
      </c>
      <c r="J500" s="686">
        <f t="shared" si="46"/>
        <v>0</v>
      </c>
      <c r="K500" s="340" t="s">
        <v>130</v>
      </c>
      <c r="L500" s="112"/>
    </row>
    <row r="501" spans="1:12" ht="15" customHeight="1" x14ac:dyDescent="0.2">
      <c r="A501" s="458"/>
      <c r="B501" s="341"/>
      <c r="C501" s="1220"/>
      <c r="D501" s="337" t="s">
        <v>529</v>
      </c>
      <c r="E501" s="338" t="s">
        <v>142</v>
      </c>
      <c r="F501" s="688" t="b">
        <f>IF(総括表!$B$4=総括表!$Q$5,基礎データ貼付用シート!E905)</f>
        <v>0</v>
      </c>
      <c r="G501" s="685" t="s">
        <v>117</v>
      </c>
      <c r="H501" s="616">
        <v>0.218</v>
      </c>
      <c r="I501" s="355" t="s">
        <v>119</v>
      </c>
      <c r="J501" s="683">
        <f t="shared" si="46"/>
        <v>0</v>
      </c>
      <c r="K501" s="340" t="s">
        <v>538</v>
      </c>
      <c r="L501" s="112"/>
    </row>
    <row r="502" spans="1:12" ht="15" customHeight="1" x14ac:dyDescent="0.2">
      <c r="A502" s="458"/>
      <c r="B502" s="1225">
        <v>3</v>
      </c>
      <c r="C502" s="336" t="s">
        <v>884</v>
      </c>
      <c r="D502" s="337" t="s">
        <v>533</v>
      </c>
      <c r="E502" s="338" t="s">
        <v>143</v>
      </c>
      <c r="F502" s="688" t="b">
        <f>IF(総括表!$B$4=総括表!$Q$4,基礎データ貼付用シート!E906)</f>
        <v>0</v>
      </c>
      <c r="G502" s="685" t="s">
        <v>117</v>
      </c>
      <c r="H502" s="684">
        <v>0.252</v>
      </c>
      <c r="I502" s="685" t="s">
        <v>119</v>
      </c>
      <c r="J502" s="686">
        <f t="shared" si="46"/>
        <v>0</v>
      </c>
      <c r="K502" s="340" t="s">
        <v>537</v>
      </c>
      <c r="L502" s="112"/>
    </row>
    <row r="503" spans="1:12" ht="15" customHeight="1" x14ac:dyDescent="0.2">
      <c r="A503" s="458"/>
      <c r="B503" s="341"/>
      <c r="C503" s="1220"/>
      <c r="D503" s="337" t="s">
        <v>529</v>
      </c>
      <c r="E503" s="338" t="s">
        <v>142</v>
      </c>
      <c r="F503" s="688" t="b">
        <f>IF(総括表!$B$4=総括表!$Q$5,基礎データ貼付用シート!E906)</f>
        <v>0</v>
      </c>
      <c r="G503" s="685" t="s">
        <v>117</v>
      </c>
      <c r="H503" s="616">
        <v>0.23499999999999999</v>
      </c>
      <c r="I503" s="355" t="s">
        <v>119</v>
      </c>
      <c r="J503" s="683">
        <f t="shared" si="46"/>
        <v>0</v>
      </c>
      <c r="K503" s="340" t="s">
        <v>536</v>
      </c>
      <c r="L503" s="112"/>
    </row>
    <row r="504" spans="1:12" s="199" customFormat="1" ht="15" customHeight="1" x14ac:dyDescent="0.2">
      <c r="A504" s="458"/>
      <c r="B504" s="1225">
        <v>4</v>
      </c>
      <c r="C504" s="336" t="s">
        <v>915</v>
      </c>
      <c r="D504" s="337" t="s">
        <v>533</v>
      </c>
      <c r="E504" s="338" t="s">
        <v>143</v>
      </c>
      <c r="F504" s="688" t="b">
        <f>IF(総括表!$B$4=総括表!$Q$4,基礎データ貼付用シート!E907)</f>
        <v>0</v>
      </c>
      <c r="G504" s="685" t="s">
        <v>117</v>
      </c>
      <c r="H504" s="684">
        <v>0.26600000000000001</v>
      </c>
      <c r="I504" s="685" t="s">
        <v>119</v>
      </c>
      <c r="J504" s="686">
        <f t="shared" si="46"/>
        <v>0</v>
      </c>
      <c r="K504" s="340" t="s">
        <v>535</v>
      </c>
      <c r="L504" s="202"/>
    </row>
    <row r="505" spans="1:12" s="199" customFormat="1" ht="15" customHeight="1" x14ac:dyDescent="0.2">
      <c r="A505" s="458"/>
      <c r="B505" s="341"/>
      <c r="C505" s="1220"/>
      <c r="D505" s="337" t="s">
        <v>529</v>
      </c>
      <c r="E505" s="338" t="s">
        <v>142</v>
      </c>
      <c r="F505" s="688" t="b">
        <f>IF(総括表!$B$4=総括表!$Q$5,基礎データ貼付用シート!E907)</f>
        <v>0</v>
      </c>
      <c r="G505" s="685" t="s">
        <v>117</v>
      </c>
      <c r="H505" s="616">
        <v>0.253</v>
      </c>
      <c r="I505" s="355" t="s">
        <v>119</v>
      </c>
      <c r="J505" s="683">
        <f t="shared" si="46"/>
        <v>0</v>
      </c>
      <c r="K505" s="340" t="s">
        <v>534</v>
      </c>
      <c r="L505" s="202"/>
    </row>
    <row r="506" spans="1:12" ht="15" customHeight="1" x14ac:dyDescent="0.2">
      <c r="A506" s="458"/>
      <c r="B506" s="1225">
        <f>B504+1</f>
        <v>5</v>
      </c>
      <c r="C506" s="336" t="s">
        <v>1067</v>
      </c>
      <c r="D506" s="337" t="s">
        <v>533</v>
      </c>
      <c r="E506" s="338" t="s">
        <v>143</v>
      </c>
      <c r="F506" s="688" t="b">
        <f>IF(総括表!$B$4=総括表!$Q$4,基礎データ貼付用シート!E908)</f>
        <v>0</v>
      </c>
      <c r="G506" s="685" t="s">
        <v>117</v>
      </c>
      <c r="H506" s="684">
        <v>0.28000000000000003</v>
      </c>
      <c r="I506" s="685" t="s">
        <v>119</v>
      </c>
      <c r="J506" s="686">
        <f t="shared" si="46"/>
        <v>0</v>
      </c>
      <c r="K506" s="340" t="s">
        <v>530</v>
      </c>
      <c r="L506" s="112"/>
    </row>
    <row r="507" spans="1:12" ht="15" customHeight="1" x14ac:dyDescent="0.2">
      <c r="A507" s="458"/>
      <c r="B507" s="341"/>
      <c r="C507" s="1220"/>
      <c r="D507" s="337" t="s">
        <v>529</v>
      </c>
      <c r="E507" s="338" t="s">
        <v>142</v>
      </c>
      <c r="F507" s="688" t="b">
        <f>IF(総括表!$B$4=総括表!$Q$5,基礎データ貼付用シート!E908)</f>
        <v>0</v>
      </c>
      <c r="G507" s="685" t="s">
        <v>117</v>
      </c>
      <c r="H507" s="616">
        <v>0.27100000000000002</v>
      </c>
      <c r="I507" s="355" t="s">
        <v>119</v>
      </c>
      <c r="J507" s="683">
        <f t="shared" si="46"/>
        <v>0</v>
      </c>
      <c r="K507" s="340" t="s">
        <v>528</v>
      </c>
      <c r="L507" s="376"/>
    </row>
    <row r="508" spans="1:12" ht="18.75" customHeight="1" x14ac:dyDescent="0.2">
      <c r="A508" s="458"/>
      <c r="B508" s="1225">
        <f>B506+1</f>
        <v>6</v>
      </c>
      <c r="C508" s="336" t="s">
        <v>1259</v>
      </c>
      <c r="D508" s="337" t="s">
        <v>533</v>
      </c>
      <c r="E508" s="338" t="s">
        <v>143</v>
      </c>
      <c r="F508" s="688" t="b">
        <f>IF(総括表!$B$4=総括表!$Q$4,基礎データ貼付用シート!E909)</f>
        <v>0</v>
      </c>
      <c r="G508" s="685" t="s">
        <v>117</v>
      </c>
      <c r="H508" s="684">
        <v>0.28999999999999998</v>
      </c>
      <c r="I508" s="685" t="s">
        <v>119</v>
      </c>
      <c r="J508" s="686">
        <f t="shared" si="46"/>
        <v>0</v>
      </c>
      <c r="K508" s="340" t="s">
        <v>554</v>
      </c>
      <c r="L508" s="112"/>
    </row>
    <row r="509" spans="1:12" ht="18.75" customHeight="1" x14ac:dyDescent="0.2">
      <c r="A509" s="458"/>
      <c r="B509" s="341"/>
      <c r="C509" s="1220"/>
      <c r="D509" s="337" t="s">
        <v>529</v>
      </c>
      <c r="E509" s="338" t="s">
        <v>142</v>
      </c>
      <c r="F509" s="688" t="b">
        <f>IF(総括表!$B$4=総括表!$Q$5,基礎データ貼付用シート!E909)</f>
        <v>0</v>
      </c>
      <c r="G509" s="685" t="s">
        <v>117</v>
      </c>
      <c r="H509" s="616">
        <v>0.28499999999999998</v>
      </c>
      <c r="I509" s="355" t="s">
        <v>119</v>
      </c>
      <c r="J509" s="683">
        <f t="shared" si="46"/>
        <v>0</v>
      </c>
      <c r="K509" s="340" t="s">
        <v>553</v>
      </c>
      <c r="L509" s="112"/>
    </row>
    <row r="510" spans="1:12" ht="15" customHeight="1" x14ac:dyDescent="0.2">
      <c r="A510" s="458"/>
      <c r="B510" s="1225">
        <f>B508+1</f>
        <v>7</v>
      </c>
      <c r="C510" s="336" t="s">
        <v>5215</v>
      </c>
      <c r="D510" s="337" t="s">
        <v>533</v>
      </c>
      <c r="E510" s="338" t="s">
        <v>143</v>
      </c>
      <c r="F510" s="688" t="b">
        <f>IF(総括表!$B$4=総括表!$Q$4,基礎データ貼付用シート!E910)</f>
        <v>0</v>
      </c>
      <c r="G510" s="685" t="s">
        <v>117</v>
      </c>
      <c r="H510" s="684">
        <v>0.3</v>
      </c>
      <c r="I510" s="685" t="s">
        <v>119</v>
      </c>
      <c r="J510" s="686">
        <f t="shared" si="46"/>
        <v>0</v>
      </c>
      <c r="K510" s="340" t="s">
        <v>261</v>
      </c>
      <c r="L510" s="376"/>
    </row>
    <row r="511" spans="1:12" ht="15" customHeight="1" x14ac:dyDescent="0.2">
      <c r="A511" s="458"/>
      <c r="B511" s="341"/>
      <c r="C511" s="1220"/>
      <c r="D511" s="337" t="s">
        <v>529</v>
      </c>
      <c r="E511" s="338" t="s">
        <v>142</v>
      </c>
      <c r="F511" s="688" t="b">
        <f>IF(総括表!$B$4=総括表!$Q$5,基礎データ貼付用シート!E910)</f>
        <v>0</v>
      </c>
      <c r="G511" s="685" t="s">
        <v>117</v>
      </c>
      <c r="H511" s="616">
        <v>0.3</v>
      </c>
      <c r="I511" s="355" t="s">
        <v>119</v>
      </c>
      <c r="J511" s="683">
        <f t="shared" si="46"/>
        <v>0</v>
      </c>
      <c r="K511" s="340" t="s">
        <v>723</v>
      </c>
    </row>
    <row r="512" spans="1:12" ht="15" customHeight="1" x14ac:dyDescent="0.2">
      <c r="A512" s="458"/>
      <c r="B512" s="1225">
        <f>B510+1</f>
        <v>8</v>
      </c>
      <c r="C512" s="336" t="s">
        <v>5877</v>
      </c>
      <c r="D512" s="337" t="s">
        <v>533</v>
      </c>
      <c r="E512" s="338" t="s">
        <v>143</v>
      </c>
      <c r="F512" s="688" t="b">
        <f>IF(総括表!$B$4=総括表!$Q$4,基礎データ貼付用シート!E911)</f>
        <v>0</v>
      </c>
      <c r="G512" s="685" t="s">
        <v>117</v>
      </c>
      <c r="H512" s="684">
        <v>0.3</v>
      </c>
      <c r="I512" s="685" t="s">
        <v>119</v>
      </c>
      <c r="J512" s="686">
        <f t="shared" si="46"/>
        <v>0</v>
      </c>
      <c r="K512" s="340" t="s">
        <v>991</v>
      </c>
    </row>
    <row r="513" spans="1:12" ht="18.75" customHeight="1" x14ac:dyDescent="0.2">
      <c r="A513" s="458"/>
      <c r="B513" s="341"/>
      <c r="C513" s="1220"/>
      <c r="D513" s="337" t="s">
        <v>529</v>
      </c>
      <c r="E513" s="338" t="s">
        <v>142</v>
      </c>
      <c r="F513" s="688" t="b">
        <f>IF(総括表!$B$4=総括表!$Q$5,基礎データ貼付用シート!E911)</f>
        <v>0</v>
      </c>
      <c r="G513" s="685" t="s">
        <v>117</v>
      </c>
      <c r="H513" s="616">
        <v>0.3</v>
      </c>
      <c r="I513" s="355" t="s">
        <v>119</v>
      </c>
      <c r="J513" s="683">
        <f t="shared" si="46"/>
        <v>0</v>
      </c>
      <c r="K513" s="340" t="s">
        <v>1240</v>
      </c>
      <c r="L513" s="112"/>
    </row>
    <row r="514" spans="1:12" ht="15" customHeight="1" x14ac:dyDescent="0.2">
      <c r="A514" s="458"/>
      <c r="B514" s="1225">
        <f>B512+1</f>
        <v>9</v>
      </c>
      <c r="C514" s="336" t="s">
        <v>6344</v>
      </c>
      <c r="D514" s="337" t="s">
        <v>533</v>
      </c>
      <c r="E514" s="338" t="s">
        <v>143</v>
      </c>
      <c r="F514" s="688" t="b">
        <f>IF(総括表!$B$4=総括表!$Q$4,基礎データ貼付用シート!E912)</f>
        <v>0</v>
      </c>
      <c r="G514" s="685" t="s">
        <v>117</v>
      </c>
      <c r="H514" s="684">
        <v>0.3</v>
      </c>
      <c r="I514" s="685" t="s">
        <v>119</v>
      </c>
      <c r="J514" s="686">
        <f t="shared" si="46"/>
        <v>0</v>
      </c>
      <c r="K514" s="340" t="s">
        <v>257</v>
      </c>
      <c r="L514" s="112"/>
    </row>
    <row r="515" spans="1:12" ht="15" customHeight="1" x14ac:dyDescent="0.2">
      <c r="A515" s="458"/>
      <c r="B515" s="341"/>
      <c r="C515" s="1220"/>
      <c r="D515" s="337" t="s">
        <v>529</v>
      </c>
      <c r="E515" s="338" t="s">
        <v>142</v>
      </c>
      <c r="F515" s="688" t="b">
        <f>IF(総括表!$B$4=総括表!$Q$5,基礎データ貼付用シート!E912)</f>
        <v>0</v>
      </c>
      <c r="G515" s="685" t="s">
        <v>117</v>
      </c>
      <c r="H515" s="616">
        <v>0.3</v>
      </c>
      <c r="I515" s="355" t="s">
        <v>119</v>
      </c>
      <c r="J515" s="683">
        <f t="shared" si="46"/>
        <v>0</v>
      </c>
      <c r="K515" s="340" t="s">
        <v>256</v>
      </c>
      <c r="L515" s="112"/>
    </row>
    <row r="516" spans="1:12" ht="15" customHeight="1" x14ac:dyDescent="0.2">
      <c r="A516" s="458"/>
      <c r="B516" s="1225">
        <f>B514+1</f>
        <v>10</v>
      </c>
      <c r="C516" s="336" t="s">
        <v>6624</v>
      </c>
      <c r="D516" s="337" t="s">
        <v>533</v>
      </c>
      <c r="E516" s="338" t="s">
        <v>143</v>
      </c>
      <c r="F516" s="688" t="b">
        <f>IF(総括表!$B$4=総括表!$Q$4,基礎データ貼付用シート!E913)</f>
        <v>0</v>
      </c>
      <c r="G516" s="685" t="s">
        <v>117</v>
      </c>
      <c r="H516" s="684">
        <v>0.3</v>
      </c>
      <c r="I516" s="685" t="s">
        <v>119</v>
      </c>
      <c r="J516" s="686">
        <f t="shared" si="46"/>
        <v>0</v>
      </c>
      <c r="K516" s="322" t="s">
        <v>255</v>
      </c>
      <c r="L516" s="376"/>
    </row>
    <row r="517" spans="1:12" ht="15" customHeight="1" thickBot="1" x14ac:dyDescent="0.25">
      <c r="A517" s="458"/>
      <c r="B517" s="341"/>
      <c r="C517" s="1220"/>
      <c r="D517" s="337" t="s">
        <v>529</v>
      </c>
      <c r="E517" s="338" t="s">
        <v>142</v>
      </c>
      <c r="F517" s="688" t="b">
        <f>IF(総括表!$B$4=総括表!$Q$5,基礎データ貼付用シート!E913)</f>
        <v>0</v>
      </c>
      <c r="G517" s="685" t="s">
        <v>117</v>
      </c>
      <c r="H517" s="616">
        <v>0.3</v>
      </c>
      <c r="I517" s="355" t="s">
        <v>119</v>
      </c>
      <c r="J517" s="683">
        <f t="shared" si="46"/>
        <v>0</v>
      </c>
      <c r="K517" s="322" t="s">
        <v>254</v>
      </c>
    </row>
    <row r="518" spans="1:12" ht="15" customHeight="1" x14ac:dyDescent="0.2">
      <c r="A518" s="458"/>
      <c r="B518" s="344"/>
      <c r="C518" s="345"/>
      <c r="D518" s="344"/>
      <c r="E518" s="344"/>
      <c r="F518" s="58"/>
      <c r="G518" s="1227"/>
      <c r="H518" s="1675" t="s">
        <v>7329</v>
      </c>
      <c r="I518" s="1676"/>
      <c r="J518" s="346"/>
      <c r="K518" s="340"/>
    </row>
    <row r="519" spans="1:12" ht="15" customHeight="1" thickBot="1" x14ac:dyDescent="0.25">
      <c r="A519" s="458"/>
      <c r="B519" s="340"/>
      <c r="C519" s="340"/>
      <c r="D519" s="340"/>
      <c r="E519" s="340"/>
      <c r="F519" s="554"/>
      <c r="G519" s="340"/>
      <c r="H519" s="1727" t="s">
        <v>118</v>
      </c>
      <c r="I519" s="1728"/>
      <c r="J519" s="539">
        <f>SUM(J498:J517)</f>
        <v>0</v>
      </c>
      <c r="K519" s="340" t="s">
        <v>971</v>
      </c>
      <c r="L519" s="202" t="s">
        <v>7363</v>
      </c>
    </row>
    <row r="520" spans="1:12" ht="15" customHeight="1" x14ac:dyDescent="0.2">
      <c r="A520" s="458"/>
      <c r="B520" s="340"/>
      <c r="C520" s="340"/>
      <c r="D520" s="340"/>
      <c r="E520" s="340"/>
      <c r="F520" s="554"/>
      <c r="G520" s="340"/>
      <c r="H520" s="1227"/>
      <c r="I520" s="1227"/>
      <c r="J520" s="58"/>
      <c r="K520" s="340"/>
    </row>
    <row r="521" spans="1:12" ht="18.75" customHeight="1" thickBot="1" x14ac:dyDescent="0.25">
      <c r="A521" s="670">
        <v>22</v>
      </c>
      <c r="B521" s="578" t="s">
        <v>250</v>
      </c>
      <c r="C521" s="578"/>
      <c r="D521" s="578"/>
      <c r="E521" s="578"/>
      <c r="F521" s="518"/>
      <c r="G521" s="458"/>
      <c r="H521" s="458" t="s">
        <v>159</v>
      </c>
      <c r="I521" s="458"/>
      <c r="J521" s="518"/>
      <c r="K521" s="458"/>
    </row>
    <row r="522" spans="1:12" ht="18.75" customHeight="1" thickTop="1" thickBot="1" x14ac:dyDescent="0.25">
      <c r="A522" s="468"/>
      <c r="B522" s="578" t="s">
        <v>6629</v>
      </c>
      <c r="C522" s="578"/>
      <c r="D522" s="578"/>
      <c r="E522" s="578"/>
      <c r="F522" s="223"/>
      <c r="G522" s="1197" t="s">
        <v>117</v>
      </c>
      <c r="H522" s="1233">
        <v>0.6</v>
      </c>
      <c r="I522" s="1197" t="s">
        <v>119</v>
      </c>
      <c r="J522" s="534">
        <f>ROUND(F522*H522,0)</f>
        <v>0</v>
      </c>
      <c r="K522" s="340" t="s">
        <v>4696</v>
      </c>
      <c r="L522" s="202" t="s">
        <v>7363</v>
      </c>
    </row>
    <row r="523" spans="1:12" ht="18.75" customHeight="1" thickTop="1" x14ac:dyDescent="0.2">
      <c r="A523" s="458"/>
      <c r="B523" s="340"/>
      <c r="C523" s="340"/>
      <c r="D523" s="340"/>
      <c r="E523" s="340"/>
      <c r="F523" s="554"/>
      <c r="G523" s="530"/>
      <c r="H523" s="1227"/>
      <c r="I523" s="1227"/>
      <c r="J523" s="58"/>
      <c r="K523" s="340"/>
    </row>
    <row r="524" spans="1:12" ht="18.75" customHeight="1" x14ac:dyDescent="0.2">
      <c r="A524" s="467"/>
      <c r="B524" s="467"/>
      <c r="C524" s="1218"/>
      <c r="D524" s="1218"/>
      <c r="E524" s="1218"/>
      <c r="F524" s="517"/>
      <c r="G524" s="467"/>
      <c r="H524" s="467"/>
      <c r="I524" s="467"/>
      <c r="J524" s="517"/>
      <c r="K524" s="467"/>
    </row>
    <row r="525" spans="1:12" ht="18.75" customHeight="1" thickBot="1" x14ac:dyDescent="0.25">
      <c r="A525" s="670" t="s">
        <v>6346</v>
      </c>
      <c r="B525" s="578" t="s">
        <v>249</v>
      </c>
      <c r="C525" s="578"/>
      <c r="D525" s="578"/>
      <c r="E525" s="578"/>
      <c r="F525" s="518"/>
      <c r="G525" s="458"/>
      <c r="H525" s="677" t="s">
        <v>248</v>
      </c>
      <c r="I525" s="458"/>
      <c r="J525" s="458" t="s">
        <v>159</v>
      </c>
      <c r="K525" s="458"/>
    </row>
    <row r="526" spans="1:12" ht="18.75" customHeight="1" thickTop="1" thickBot="1" x14ac:dyDescent="0.25">
      <c r="A526" s="468"/>
      <c r="B526" s="578" t="s">
        <v>6629</v>
      </c>
      <c r="C526" s="578"/>
      <c r="D526" s="578"/>
      <c r="E526" s="578"/>
      <c r="F526" s="223"/>
      <c r="G526" s="1197" t="s">
        <v>117</v>
      </c>
      <c r="H526" s="1206"/>
      <c r="I526" s="1197" t="s">
        <v>117</v>
      </c>
      <c r="J526" s="1231">
        <v>0.28499999999999998</v>
      </c>
      <c r="K526" s="497"/>
    </row>
    <row r="527" spans="1:12" ht="18.75" customHeight="1" thickTop="1" thickBot="1" x14ac:dyDescent="0.25">
      <c r="A527" s="468"/>
      <c r="B527" s="1218"/>
      <c r="C527" s="1218"/>
      <c r="D527" s="1218"/>
      <c r="E527" s="1218"/>
      <c r="F527" s="58"/>
      <c r="G527" s="678"/>
      <c r="H527" s="677" t="s">
        <v>1229</v>
      </c>
      <c r="I527" s="678"/>
      <c r="J527" s="58"/>
      <c r="K527" s="497"/>
    </row>
    <row r="528" spans="1:12" ht="18.75" customHeight="1" thickBot="1" x14ac:dyDescent="0.25">
      <c r="A528" s="458"/>
      <c r="B528" s="340"/>
      <c r="C528" s="340"/>
      <c r="D528" s="340"/>
      <c r="E528" s="340"/>
      <c r="F528" s="58"/>
      <c r="G528" s="679"/>
      <c r="H528" s="1227"/>
      <c r="I528" s="1228" t="s">
        <v>119</v>
      </c>
      <c r="J528" s="534">
        <f>ROUND(F526*H526*J526,0)</f>
        <v>0</v>
      </c>
      <c r="K528" s="340" t="s">
        <v>972</v>
      </c>
      <c r="L528" s="202" t="s">
        <v>7363</v>
      </c>
    </row>
    <row r="529" spans="1:11" ht="18.75" customHeight="1" x14ac:dyDescent="0.2">
      <c r="A529" s="458"/>
      <c r="B529" s="340"/>
      <c r="C529" s="340"/>
      <c r="D529" s="340"/>
      <c r="E529" s="340"/>
      <c r="F529" s="680"/>
      <c r="G529" s="530"/>
      <c r="H529" s="681"/>
      <c r="I529" s="1227"/>
      <c r="J529" s="58"/>
      <c r="K529" s="340"/>
    </row>
    <row r="530" spans="1:11" ht="18.75" customHeight="1" thickBot="1" x14ac:dyDescent="0.25">
      <c r="A530" s="319"/>
      <c r="B530" s="322"/>
      <c r="C530" s="322"/>
      <c r="D530" s="322"/>
      <c r="E530" s="322"/>
      <c r="F530" s="368"/>
      <c r="G530" s="369"/>
      <c r="H530" s="682"/>
      <c r="I530" s="367"/>
      <c r="J530" s="117"/>
      <c r="K530" s="322"/>
    </row>
    <row r="531" spans="1:11" ht="18.75" customHeight="1" x14ac:dyDescent="0.2">
      <c r="A531" s="319"/>
      <c r="B531" s="322"/>
      <c r="C531" s="322"/>
      <c r="D531" s="322"/>
      <c r="E531" s="322"/>
      <c r="F531" s="368"/>
      <c r="G531" s="369"/>
      <c r="H531" s="1675" t="s">
        <v>7365</v>
      </c>
      <c r="I531" s="1676"/>
      <c r="J531" s="348"/>
      <c r="K531" s="322"/>
    </row>
    <row r="532" spans="1:11" ht="18.75" customHeight="1" thickBot="1" x14ac:dyDescent="0.25">
      <c r="A532" s="315"/>
      <c r="B532" s="315"/>
      <c r="C532" s="315"/>
      <c r="D532" s="315"/>
      <c r="E532" s="315"/>
      <c r="F532" s="357"/>
      <c r="G532" s="315"/>
      <c r="H532" s="1702" t="s">
        <v>247</v>
      </c>
      <c r="I532" s="1703"/>
      <c r="J532" s="356">
        <f>SUMIF(L8:L528,"*",J8:J528)</f>
        <v>0</v>
      </c>
      <c r="K532" s="322" t="s">
        <v>71</v>
      </c>
    </row>
  </sheetData>
  <sheetProtection autoFilter="0"/>
  <customSheetViews>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3"/>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4"/>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5"/>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6"/>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7"/>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8"/>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9"/>
      <headerFooter alignWithMargins="0"/>
    </customSheetView>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0"/>
      <headerFooter alignWithMargins="0"/>
    </customSheetView>
  </customSheetViews>
  <mergeCells count="105">
    <mergeCell ref="D457:E457"/>
    <mergeCell ref="H491:I491"/>
    <mergeCell ref="H492:I492"/>
    <mergeCell ref="B496:C496"/>
    <mergeCell ref="D496:E496"/>
    <mergeCell ref="H518:I518"/>
    <mergeCell ref="H531:I531"/>
    <mergeCell ref="H532:I532"/>
    <mergeCell ref="B412:C412"/>
    <mergeCell ref="D412:E412"/>
    <mergeCell ref="D414:E414"/>
    <mergeCell ref="D415:E415"/>
    <mergeCell ref="H449:I449"/>
    <mergeCell ref="H450:I450"/>
    <mergeCell ref="B454:C454"/>
    <mergeCell ref="D454:E454"/>
    <mergeCell ref="D456:E456"/>
    <mergeCell ref="H519:I519"/>
    <mergeCell ref="H363:I363"/>
    <mergeCell ref="B367:C367"/>
    <mergeCell ref="D367:E367"/>
    <mergeCell ref="H379:I379"/>
    <mergeCell ref="H380:I380"/>
    <mergeCell ref="B385:C385"/>
    <mergeCell ref="D385:E385"/>
    <mergeCell ref="B403:C403"/>
    <mergeCell ref="D403:E403"/>
    <mergeCell ref="H397:I397"/>
    <mergeCell ref="H398:I398"/>
    <mergeCell ref="B208:C208"/>
    <mergeCell ref="D208:E208"/>
    <mergeCell ref="H242:I242"/>
    <mergeCell ref="H243:I243"/>
    <mergeCell ref="B248:C248"/>
    <mergeCell ref="D248:E248"/>
    <mergeCell ref="H322:I322"/>
    <mergeCell ref="H323:I323"/>
    <mergeCell ref="B328:C328"/>
    <mergeCell ref="D328:E328"/>
    <mergeCell ref="H280:I280"/>
    <mergeCell ref="H281:I281"/>
    <mergeCell ref="B286:C286"/>
    <mergeCell ref="D286:E286"/>
    <mergeCell ref="H342:I342"/>
    <mergeCell ref="H343:I343"/>
    <mergeCell ref="B348:C348"/>
    <mergeCell ref="D348:E348"/>
    <mergeCell ref="H362:I362"/>
    <mergeCell ref="H292:I292"/>
    <mergeCell ref="H293:I293"/>
    <mergeCell ref="B298:C298"/>
    <mergeCell ref="D298:E298"/>
    <mergeCell ref="H302:I302"/>
    <mergeCell ref="H303:I303"/>
    <mergeCell ref="B308:C308"/>
    <mergeCell ref="D308:E308"/>
    <mergeCell ref="H203:I203"/>
    <mergeCell ref="D131:E131"/>
    <mergeCell ref="D132:E132"/>
    <mergeCell ref="D133:E133"/>
    <mergeCell ref="D125:E125"/>
    <mergeCell ref="D127:E127"/>
    <mergeCell ref="D130:E130"/>
    <mergeCell ref="D134:E134"/>
    <mergeCell ref="D135:E135"/>
    <mergeCell ref="H170:I170"/>
    <mergeCell ref="H169:I169"/>
    <mergeCell ref="D174:E174"/>
    <mergeCell ref="D176:E176"/>
    <mergeCell ref="H186:I186"/>
    <mergeCell ref="H187:I187"/>
    <mergeCell ref="D67:E67"/>
    <mergeCell ref="D68:E68"/>
    <mergeCell ref="D114:E114"/>
    <mergeCell ref="D115:E115"/>
    <mergeCell ref="H118:I118"/>
    <mergeCell ref="H119:I119"/>
    <mergeCell ref="B191:C191"/>
    <mergeCell ref="D191:E191"/>
    <mergeCell ref="H202:I202"/>
    <mergeCell ref="B174:C174"/>
    <mergeCell ref="H407:I407"/>
    <mergeCell ref="H408:I408"/>
    <mergeCell ref="A1:B1"/>
    <mergeCell ref="C1:E1"/>
    <mergeCell ref="I1:K1"/>
    <mergeCell ref="B6:E8"/>
    <mergeCell ref="B13:C13"/>
    <mergeCell ref="D13:E13"/>
    <mergeCell ref="H53:I53"/>
    <mergeCell ref="D15:E15"/>
    <mergeCell ref="D16:E16"/>
    <mergeCell ref="B123:C123"/>
    <mergeCell ref="D123:E123"/>
    <mergeCell ref="D126:E126"/>
    <mergeCell ref="H54:I54"/>
    <mergeCell ref="B58:E60"/>
    <mergeCell ref="B65:C65"/>
    <mergeCell ref="D65:E65"/>
    <mergeCell ref="D128:E128"/>
    <mergeCell ref="D129:E129"/>
    <mergeCell ref="H105:I105"/>
    <mergeCell ref="H106:I106"/>
    <mergeCell ref="B112:C112"/>
    <mergeCell ref="D112:E112"/>
  </mergeCells>
  <phoneticPr fontId="3"/>
  <pageMargins left="0.98425196850393704" right="0.59055118110236227" top="0.98425196850393704" bottom="0.78740157480314965" header="0.51181102362204722" footer="0.51181102362204722"/>
  <pageSetup paperSize="9" scale="67" orientation="portrait" r:id="rId21"/>
  <headerFooter alignWithMargins="0"/>
  <rowBreaks count="8" manualBreakCount="8">
    <brk id="54" max="10" man="1"/>
    <brk id="106" max="10" man="1"/>
    <brk id="121" max="10" man="1"/>
    <brk id="189" max="10" man="1"/>
    <brk id="207" max="10" man="1"/>
    <brk id="281" max="10" man="1"/>
    <brk id="355" max="10" man="1"/>
    <brk id="43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29"/>
  <sheetViews>
    <sheetView view="pageBreakPreview" zoomScaleNormal="85" zoomScaleSheetLayoutView="100" workbookViewId="0">
      <selection activeCell="M320" sqref="M320"/>
    </sheetView>
  </sheetViews>
  <sheetFormatPr defaultColWidth="9" defaultRowHeight="18.75" customHeight="1" x14ac:dyDescent="0.2"/>
  <cols>
    <col min="1" max="1" width="3.90625" style="106" customWidth="1"/>
    <col min="2" max="2" width="4.453125" style="106" customWidth="1"/>
    <col min="3" max="3" width="7.453125" style="106" bestFit="1" customWidth="1"/>
    <col min="4" max="5" width="10.6328125" style="106" customWidth="1"/>
    <col min="6" max="6" width="11.90625" style="119" customWidth="1"/>
    <col min="7" max="7" width="2" style="106" bestFit="1" customWidth="1"/>
    <col min="8" max="8" width="11.90625" style="138" customWidth="1"/>
    <col min="9" max="9" width="2" style="106" bestFit="1" customWidth="1"/>
    <col min="10" max="10" width="11.90625" style="119" customWidth="1"/>
    <col min="11" max="11" width="4" style="106" customWidth="1"/>
    <col min="12" max="16384" width="9" style="106"/>
  </cols>
  <sheetData>
    <row r="1" spans="1:13" ht="18.75" customHeight="1" x14ac:dyDescent="0.2">
      <c r="A1" s="1708" t="s">
        <v>154</v>
      </c>
      <c r="B1" s="1709"/>
      <c r="C1" s="1708" t="s">
        <v>26</v>
      </c>
      <c r="D1" s="1710"/>
      <c r="E1" s="1709"/>
      <c r="F1" s="357"/>
      <c r="G1" s="315"/>
      <c r="H1" s="540" t="s">
        <v>153</v>
      </c>
      <c r="I1" s="1680">
        <f>総括表!H4</f>
        <v>0</v>
      </c>
      <c r="J1" s="1680"/>
      <c r="K1" s="1680"/>
      <c r="L1" s="315"/>
    </row>
    <row r="2" spans="1:13" ht="18.75" customHeight="1" x14ac:dyDescent="0.2">
      <c r="A2" s="315"/>
      <c r="B2" s="315"/>
      <c r="C2" s="315"/>
      <c r="D2" s="315"/>
      <c r="E2" s="315"/>
      <c r="F2" s="357"/>
      <c r="G2" s="315"/>
      <c r="H2" s="541"/>
      <c r="I2" s="315"/>
      <c r="J2" s="358"/>
      <c r="K2" s="315"/>
      <c r="L2" s="315"/>
    </row>
    <row r="3" spans="1:13" ht="18.75" customHeight="1" x14ac:dyDescent="0.2">
      <c r="A3" s="318" t="s">
        <v>4752</v>
      </c>
      <c r="B3" s="319" t="s">
        <v>485</v>
      </c>
      <c r="C3" s="315"/>
      <c r="D3" s="315"/>
      <c r="E3" s="315"/>
      <c r="F3" s="357"/>
      <c r="G3" s="315"/>
      <c r="H3" s="541"/>
      <c r="I3" s="315"/>
      <c r="J3" s="357"/>
      <c r="K3" s="315"/>
      <c r="L3" s="315"/>
    </row>
    <row r="4" spans="1:13" ht="11.25" customHeight="1" x14ac:dyDescent="0.2">
      <c r="A4" s="320"/>
      <c r="B4" s="315"/>
      <c r="C4" s="315"/>
      <c r="D4" s="315"/>
      <c r="E4" s="315"/>
      <c r="F4" s="357" t="s">
        <v>605</v>
      </c>
      <c r="G4" s="315"/>
      <c r="H4" s="541"/>
      <c r="I4" s="315"/>
      <c r="J4" s="357"/>
      <c r="K4" s="315"/>
      <c r="L4" s="315"/>
    </row>
    <row r="5" spans="1:13" ht="11.25" customHeight="1" x14ac:dyDescent="0.2">
      <c r="A5" s="320"/>
      <c r="B5" s="1739" t="s">
        <v>7324</v>
      </c>
      <c r="C5" s="1739"/>
      <c r="D5" s="1739"/>
      <c r="E5" s="1739"/>
      <c r="F5" s="357"/>
      <c r="G5" s="315"/>
      <c r="H5" s="541"/>
      <c r="I5" s="315"/>
      <c r="J5" s="357"/>
      <c r="K5" s="315"/>
      <c r="L5" s="315"/>
    </row>
    <row r="6" spans="1:13" s="112" customFormat="1" ht="15" customHeight="1" thickBot="1" x14ac:dyDescent="0.25">
      <c r="A6" s="318"/>
      <c r="B6" s="1739"/>
      <c r="C6" s="1739"/>
      <c r="D6" s="1739"/>
      <c r="E6" s="1739"/>
      <c r="F6" s="347"/>
      <c r="G6" s="319"/>
      <c r="H6" s="693" t="s">
        <v>159</v>
      </c>
      <c r="I6" s="319"/>
      <c r="J6" s="347"/>
      <c r="K6" s="319"/>
      <c r="L6" s="319"/>
    </row>
    <row r="7" spans="1:13" s="112" customFormat="1" ht="18.75" customHeight="1" thickTop="1" thickBot="1" x14ac:dyDescent="0.25">
      <c r="A7" s="318"/>
      <c r="B7" s="1739"/>
      <c r="C7" s="1739"/>
      <c r="D7" s="1739"/>
      <c r="E7" s="1739"/>
      <c r="F7" s="136"/>
      <c r="G7" s="1207" t="s">
        <v>532</v>
      </c>
      <c r="H7" s="728">
        <v>0.6</v>
      </c>
      <c r="I7" s="1207" t="s">
        <v>4753</v>
      </c>
      <c r="J7" s="729">
        <f>ROUND(F7*H7,0)</f>
        <v>0</v>
      </c>
      <c r="K7" s="322" t="s">
        <v>4754</v>
      </c>
      <c r="L7" s="376" t="s">
        <v>4755</v>
      </c>
      <c r="M7" s="202"/>
    </row>
    <row r="8" spans="1:13" ht="15" customHeight="1" thickTop="1" x14ac:dyDescent="0.2">
      <c r="A8" s="320"/>
      <c r="B8" s="467"/>
      <c r="C8" s="467"/>
      <c r="D8" s="467"/>
      <c r="E8" s="467"/>
      <c r="F8" s="357"/>
      <c r="G8" s="315"/>
      <c r="H8" s="541"/>
      <c r="I8" s="315"/>
      <c r="J8" s="694" t="s">
        <v>177</v>
      </c>
      <c r="K8" s="315"/>
      <c r="L8" s="315"/>
    </row>
    <row r="9" spans="1:13" ht="11.25" customHeight="1" x14ac:dyDescent="0.2">
      <c r="A9" s="320"/>
      <c r="B9" s="467"/>
      <c r="C9" s="467"/>
      <c r="D9" s="467"/>
      <c r="E9" s="467"/>
      <c r="F9" s="357"/>
      <c r="G9" s="315"/>
      <c r="H9" s="541"/>
      <c r="I9" s="315"/>
      <c r="J9" s="357"/>
      <c r="K9" s="315"/>
      <c r="L9" s="315"/>
    </row>
    <row r="10" spans="1:13" ht="18.75" customHeight="1" x14ac:dyDescent="0.2">
      <c r="A10" s="318" t="s">
        <v>54</v>
      </c>
      <c r="B10" s="458" t="s">
        <v>656</v>
      </c>
      <c r="C10" s="467"/>
      <c r="D10" s="467"/>
      <c r="E10" s="467"/>
      <c r="F10" s="357"/>
      <c r="G10" s="315"/>
      <c r="H10" s="541"/>
      <c r="I10" s="315"/>
      <c r="J10" s="357"/>
      <c r="K10" s="315"/>
      <c r="L10" s="315"/>
    </row>
    <row r="11" spans="1:13" ht="11.25" customHeight="1" x14ac:dyDescent="0.2">
      <c r="A11" s="320"/>
      <c r="B11" s="467"/>
      <c r="C11" s="467"/>
      <c r="D11" s="467"/>
      <c r="E11" s="467"/>
      <c r="F11" s="357"/>
      <c r="G11" s="315"/>
      <c r="H11" s="541"/>
      <c r="I11" s="315"/>
      <c r="J11" s="357"/>
      <c r="K11" s="315"/>
      <c r="L11" s="315"/>
    </row>
    <row r="12" spans="1:13" ht="15" customHeight="1" x14ac:dyDescent="0.2">
      <c r="A12" s="320"/>
      <c r="B12" s="1739" t="s">
        <v>7325</v>
      </c>
      <c r="C12" s="1739"/>
      <c r="D12" s="1739"/>
      <c r="E12" s="1739"/>
      <c r="F12" s="357"/>
      <c r="G12" s="315"/>
      <c r="H12" s="541"/>
      <c r="I12" s="315"/>
      <c r="J12" s="357"/>
      <c r="K12" s="315"/>
      <c r="L12" s="315"/>
    </row>
    <row r="13" spans="1:13" s="112" customFormat="1" ht="15" customHeight="1" thickBot="1" x14ac:dyDescent="0.25">
      <c r="A13" s="318"/>
      <c r="B13" s="1739"/>
      <c r="C13" s="1739"/>
      <c r="D13" s="1739"/>
      <c r="E13" s="1739"/>
      <c r="F13" s="347"/>
      <c r="G13" s="319"/>
      <c r="H13" s="693" t="s">
        <v>159</v>
      </c>
      <c r="I13" s="319"/>
      <c r="J13" s="347"/>
      <c r="K13" s="319"/>
      <c r="L13" s="319"/>
    </row>
    <row r="14" spans="1:13" s="112" customFormat="1" ht="18.75" customHeight="1" thickTop="1" thickBot="1" x14ac:dyDescent="0.25">
      <c r="A14" s="318"/>
      <c r="B14" s="1739"/>
      <c r="C14" s="1739"/>
      <c r="D14" s="1739"/>
      <c r="E14" s="1739"/>
      <c r="F14" s="136"/>
      <c r="G14" s="1207" t="s">
        <v>532</v>
      </c>
      <c r="H14" s="728">
        <v>1</v>
      </c>
      <c r="I14" s="1207" t="s">
        <v>4753</v>
      </c>
      <c r="J14" s="729">
        <f>ROUND(F14*H14,0)</f>
        <v>0</v>
      </c>
      <c r="K14" s="322" t="s">
        <v>4756</v>
      </c>
      <c r="L14" s="376" t="s">
        <v>4755</v>
      </c>
      <c r="M14" s="106"/>
    </row>
    <row r="15" spans="1:13" ht="15" customHeight="1" thickTop="1" x14ac:dyDescent="0.2">
      <c r="A15" s="320"/>
      <c r="B15" s="467"/>
      <c r="C15" s="467"/>
      <c r="D15" s="467"/>
      <c r="E15" s="467"/>
      <c r="F15" s="357"/>
      <c r="G15" s="315"/>
      <c r="H15" s="541"/>
      <c r="I15" s="315"/>
      <c r="J15" s="694" t="s">
        <v>177</v>
      </c>
      <c r="K15" s="315"/>
      <c r="L15" s="315"/>
    </row>
    <row r="16" spans="1:13" ht="11.25" customHeight="1" x14ac:dyDescent="0.2">
      <c r="A16" s="320"/>
      <c r="B16" s="467"/>
      <c r="C16" s="467"/>
      <c r="D16" s="467"/>
      <c r="E16" s="467"/>
      <c r="F16" s="357"/>
      <c r="G16" s="315"/>
      <c r="H16" s="541"/>
      <c r="I16" s="315"/>
      <c r="J16" s="357"/>
      <c r="K16" s="315"/>
      <c r="L16" s="315"/>
    </row>
    <row r="17" spans="1:13" ht="18.75" customHeight="1" x14ac:dyDescent="0.2">
      <c r="A17" s="318" t="s">
        <v>55</v>
      </c>
      <c r="B17" s="458" t="s">
        <v>484</v>
      </c>
      <c r="C17" s="467"/>
      <c r="D17" s="467"/>
      <c r="E17" s="467"/>
      <c r="F17" s="357"/>
      <c r="G17" s="315"/>
      <c r="H17" s="541"/>
      <c r="I17" s="315"/>
      <c r="J17" s="357"/>
      <c r="K17" s="315"/>
      <c r="L17" s="315"/>
    </row>
    <row r="18" spans="1:13" ht="11.25" customHeight="1" x14ac:dyDescent="0.2">
      <c r="A18" s="320"/>
      <c r="B18" s="467"/>
      <c r="C18" s="467"/>
      <c r="D18" s="467"/>
      <c r="E18" s="467"/>
      <c r="F18" s="357"/>
      <c r="G18" s="315"/>
      <c r="H18" s="541"/>
      <c r="I18" s="315"/>
      <c r="J18" s="357"/>
      <c r="K18" s="315"/>
      <c r="L18" s="315"/>
    </row>
    <row r="19" spans="1:13" ht="11.25" customHeight="1" x14ac:dyDescent="0.2">
      <c r="A19" s="320"/>
      <c r="B19" s="1739" t="s">
        <v>7326</v>
      </c>
      <c r="C19" s="1739"/>
      <c r="D19" s="1739"/>
      <c r="E19" s="1739"/>
      <c r="F19" s="357"/>
      <c r="G19" s="315"/>
      <c r="H19" s="541"/>
      <c r="I19" s="315"/>
      <c r="J19" s="357"/>
      <c r="K19" s="315"/>
      <c r="L19" s="315"/>
    </row>
    <row r="20" spans="1:13" s="112" customFormat="1" ht="15" customHeight="1" thickBot="1" x14ac:dyDescent="0.25">
      <c r="A20" s="318"/>
      <c r="B20" s="1739"/>
      <c r="C20" s="1739"/>
      <c r="D20" s="1739"/>
      <c r="E20" s="1739"/>
      <c r="F20" s="347"/>
      <c r="G20" s="319"/>
      <c r="H20" s="693" t="s">
        <v>159</v>
      </c>
      <c r="I20" s="319"/>
      <c r="J20" s="347"/>
      <c r="K20" s="319"/>
      <c r="L20" s="319"/>
    </row>
    <row r="21" spans="1:13" s="112" customFormat="1" ht="18.75" customHeight="1" thickTop="1" thickBot="1" x14ac:dyDescent="0.25">
      <c r="A21" s="318"/>
      <c r="B21" s="1739"/>
      <c r="C21" s="1739"/>
      <c r="D21" s="1739"/>
      <c r="E21" s="1739"/>
      <c r="F21" s="136"/>
      <c r="G21" s="1207" t="s">
        <v>532</v>
      </c>
      <c r="H21" s="728">
        <v>0.7</v>
      </c>
      <c r="I21" s="1207" t="s">
        <v>4753</v>
      </c>
      <c r="J21" s="729">
        <f>ROUND(F21*H21,0)</f>
        <v>0</v>
      </c>
      <c r="K21" s="322" t="s">
        <v>4757</v>
      </c>
      <c r="L21" s="376" t="s">
        <v>4755</v>
      </c>
      <c r="M21" s="202"/>
    </row>
    <row r="22" spans="1:13" ht="15" customHeight="1" thickTop="1" x14ac:dyDescent="0.2">
      <c r="A22" s="320"/>
      <c r="B22" s="315"/>
      <c r="C22" s="315"/>
      <c r="D22" s="315"/>
      <c r="E22" s="315"/>
      <c r="F22" s="357"/>
      <c r="G22" s="315"/>
      <c r="H22" s="541"/>
      <c r="I22" s="315"/>
      <c r="J22" s="694" t="s">
        <v>177</v>
      </c>
      <c r="K22" s="315"/>
      <c r="L22" s="315"/>
    </row>
    <row r="23" spans="1:13" ht="11.25" customHeight="1" x14ac:dyDescent="0.2">
      <c r="A23" s="320"/>
      <c r="B23" s="315"/>
      <c r="C23" s="315"/>
      <c r="D23" s="315"/>
      <c r="E23" s="315"/>
      <c r="F23" s="357"/>
      <c r="G23" s="315"/>
      <c r="H23" s="541"/>
      <c r="I23" s="315"/>
      <c r="J23" s="357"/>
      <c r="K23" s="315"/>
      <c r="L23" s="315"/>
    </row>
    <row r="24" spans="1:13" s="112" customFormat="1" ht="15" customHeight="1" thickBot="1" x14ac:dyDescent="0.25">
      <c r="A24" s="318"/>
      <c r="B24" s="1739" t="s">
        <v>7327</v>
      </c>
      <c r="C24" s="1739"/>
      <c r="D24" s="1739"/>
      <c r="E24" s="1739"/>
      <c r="F24" s="347"/>
      <c r="G24" s="319"/>
      <c r="H24" s="693" t="s">
        <v>159</v>
      </c>
      <c r="I24" s="319"/>
      <c r="J24" s="347"/>
      <c r="K24" s="319"/>
      <c r="L24" s="319"/>
    </row>
    <row r="25" spans="1:13" s="112" customFormat="1" ht="18.75" customHeight="1" thickTop="1" thickBot="1" x14ac:dyDescent="0.25">
      <c r="A25" s="318"/>
      <c r="B25" s="1739"/>
      <c r="C25" s="1739"/>
      <c r="D25" s="1739"/>
      <c r="E25" s="1739"/>
      <c r="F25" s="136"/>
      <c r="G25" s="1207" t="s">
        <v>532</v>
      </c>
      <c r="H25" s="728">
        <v>0.5</v>
      </c>
      <c r="I25" s="1207" t="s">
        <v>4753</v>
      </c>
      <c r="J25" s="729">
        <f>ROUND(F25*H25,0)</f>
        <v>0</v>
      </c>
      <c r="K25" s="322" t="s">
        <v>4758</v>
      </c>
      <c r="L25" s="376" t="s">
        <v>4755</v>
      </c>
      <c r="M25" s="202"/>
    </row>
    <row r="26" spans="1:13" ht="15" customHeight="1" thickTop="1" x14ac:dyDescent="0.2">
      <c r="A26" s="320"/>
      <c r="B26" s="467"/>
      <c r="C26" s="467"/>
      <c r="D26" s="467"/>
      <c r="E26" s="467"/>
      <c r="F26" s="357"/>
      <c r="G26" s="315"/>
      <c r="H26" s="541"/>
      <c r="I26" s="315"/>
      <c r="J26" s="694" t="s">
        <v>177</v>
      </c>
      <c r="K26" s="315"/>
      <c r="L26" s="315"/>
    </row>
    <row r="27" spans="1:13" ht="11.25" customHeight="1" x14ac:dyDescent="0.2">
      <c r="A27" s="320"/>
      <c r="B27" s="1739" t="s">
        <v>7328</v>
      </c>
      <c r="C27" s="1739"/>
      <c r="D27" s="1739"/>
      <c r="E27" s="1739"/>
      <c r="F27" s="357"/>
      <c r="G27" s="315"/>
      <c r="H27" s="541"/>
      <c r="I27" s="315"/>
      <c r="J27" s="357"/>
      <c r="K27" s="315"/>
      <c r="L27" s="315"/>
    </row>
    <row r="28" spans="1:13" s="112" customFormat="1" ht="18.75" customHeight="1" thickBot="1" x14ac:dyDescent="0.25">
      <c r="A28" s="318"/>
      <c r="B28" s="1739"/>
      <c r="C28" s="1739"/>
      <c r="D28" s="1739"/>
      <c r="E28" s="1739"/>
      <c r="F28" s="347"/>
      <c r="G28" s="319"/>
      <c r="H28" s="693" t="s">
        <v>159</v>
      </c>
      <c r="I28" s="319"/>
      <c r="J28" s="347"/>
      <c r="K28" s="319"/>
      <c r="L28" s="319"/>
    </row>
    <row r="29" spans="1:13" s="112" customFormat="1" ht="18.75" customHeight="1" thickTop="1" thickBot="1" x14ac:dyDescent="0.25">
      <c r="A29" s="318"/>
      <c r="B29" s="1739"/>
      <c r="C29" s="1739"/>
      <c r="D29" s="1739"/>
      <c r="E29" s="1739"/>
      <c r="F29" s="136"/>
      <c r="G29" s="1207" t="s">
        <v>532</v>
      </c>
      <c r="H29" s="728">
        <v>0.3</v>
      </c>
      <c r="I29" s="1207" t="s">
        <v>4753</v>
      </c>
      <c r="J29" s="729">
        <f>ROUND(F29*H29,0)</f>
        <v>0</v>
      </c>
      <c r="K29" s="322" t="s">
        <v>4759</v>
      </c>
      <c r="L29" s="376" t="s">
        <v>4755</v>
      </c>
      <c r="M29" s="202"/>
    </row>
    <row r="30" spans="1:13" ht="15" customHeight="1" thickTop="1" x14ac:dyDescent="0.2">
      <c r="A30" s="320"/>
      <c r="B30" s="315"/>
      <c r="C30" s="315"/>
      <c r="D30" s="315"/>
      <c r="E30" s="315"/>
      <c r="F30" s="357"/>
      <c r="G30" s="315"/>
      <c r="H30" s="541"/>
      <c r="I30" s="315"/>
      <c r="J30" s="694" t="s">
        <v>177</v>
      </c>
      <c r="K30" s="315"/>
      <c r="L30" s="315"/>
    </row>
    <row r="31" spans="1:13" ht="15" customHeight="1" x14ac:dyDescent="0.2">
      <c r="A31" s="320"/>
      <c r="B31" s="315"/>
      <c r="C31" s="315" t="s">
        <v>605</v>
      </c>
      <c r="D31" s="315"/>
      <c r="E31" s="315"/>
      <c r="F31" s="357"/>
      <c r="G31" s="315"/>
      <c r="H31" s="541"/>
      <c r="I31" s="315"/>
      <c r="J31" s="357"/>
      <c r="K31" s="315"/>
      <c r="L31" s="315"/>
    </row>
    <row r="32" spans="1:13" ht="15" customHeight="1" x14ac:dyDescent="0.2">
      <c r="A32" s="320"/>
      <c r="B32" s="315"/>
      <c r="C32" s="315"/>
      <c r="D32" s="315"/>
      <c r="E32" s="315"/>
      <c r="F32" s="357"/>
      <c r="G32" s="315"/>
      <c r="H32" s="541"/>
      <c r="I32" s="315"/>
      <c r="J32" s="357"/>
      <c r="K32" s="315"/>
      <c r="L32" s="315"/>
    </row>
    <row r="33" spans="1:12" ht="15" customHeight="1" x14ac:dyDescent="0.2">
      <c r="A33" s="320"/>
      <c r="B33" s="315"/>
      <c r="C33" s="315"/>
      <c r="D33" s="315"/>
      <c r="E33" s="315"/>
      <c r="F33" s="357"/>
      <c r="G33" s="315"/>
      <c r="H33" s="541"/>
      <c r="I33" s="315"/>
      <c r="J33" s="357"/>
      <c r="K33" s="315"/>
      <c r="L33" s="315"/>
    </row>
    <row r="34" spans="1:12" ht="18.75" customHeight="1" x14ac:dyDescent="0.2">
      <c r="A34" s="318" t="s">
        <v>751</v>
      </c>
      <c r="B34" s="319" t="s">
        <v>657</v>
      </c>
      <c r="C34" s="315"/>
      <c r="D34" s="315"/>
      <c r="E34" s="315"/>
      <c r="F34" s="357"/>
      <c r="G34" s="315"/>
      <c r="H34" s="541"/>
      <c r="I34" s="315"/>
      <c r="J34" s="357"/>
      <c r="K34" s="315"/>
      <c r="L34" s="315"/>
    </row>
    <row r="35" spans="1:12" ht="15" customHeight="1" x14ac:dyDescent="0.2">
      <c r="A35" s="320"/>
      <c r="B35" s="315"/>
      <c r="C35" s="315"/>
      <c r="D35" s="315"/>
      <c r="E35" s="315"/>
      <c r="F35" s="357"/>
      <c r="G35" s="315"/>
      <c r="H35" s="541"/>
      <c r="I35" s="315"/>
      <c r="J35" s="357"/>
      <c r="K35" s="315"/>
      <c r="L35" s="315"/>
    </row>
    <row r="36" spans="1:12" ht="15" customHeight="1" x14ac:dyDescent="0.2">
      <c r="A36" s="320"/>
      <c r="B36" s="1706" t="s">
        <v>140</v>
      </c>
      <c r="C36" s="1707"/>
      <c r="D36" s="1706" t="s">
        <v>139</v>
      </c>
      <c r="E36" s="1707"/>
      <c r="F36" s="695" t="s">
        <v>138</v>
      </c>
      <c r="G36" s="431"/>
      <c r="H36" s="696" t="s">
        <v>137</v>
      </c>
      <c r="I36" s="431"/>
      <c r="J36" s="695" t="s">
        <v>89</v>
      </c>
      <c r="K36" s="322"/>
      <c r="L36" s="315"/>
    </row>
    <row r="37" spans="1:12" ht="15" customHeight="1" x14ac:dyDescent="0.2">
      <c r="A37" s="320"/>
      <c r="B37" s="359"/>
      <c r="C37" s="324"/>
      <c r="D37" s="325"/>
      <c r="E37" s="326"/>
      <c r="F37" s="360"/>
      <c r="G37" s="327"/>
      <c r="H37" s="632"/>
      <c r="I37" s="327"/>
      <c r="J37" s="361" t="s">
        <v>910</v>
      </c>
      <c r="K37" s="322"/>
      <c r="L37" s="315"/>
    </row>
    <row r="38" spans="1:12" s="112" customFormat="1" ht="15" customHeight="1" x14ac:dyDescent="0.2">
      <c r="A38" s="319"/>
      <c r="B38" s="697">
        <v>1</v>
      </c>
      <c r="C38" s="698" t="s">
        <v>128</v>
      </c>
      <c r="D38" s="699" t="s">
        <v>483</v>
      </c>
      <c r="E38" s="700"/>
      <c r="F38" s="394">
        <f>+基礎データ貼付用シート!E954</f>
        <v>0</v>
      </c>
      <c r="G38" s="444" t="s">
        <v>753</v>
      </c>
      <c r="H38" s="730">
        <v>0.111</v>
      </c>
      <c r="I38" s="444" t="s">
        <v>754</v>
      </c>
      <c r="J38" s="731">
        <f t="shared" ref="J38:J52" si="0">ROUND(F38*H38,0)</f>
        <v>0</v>
      </c>
      <c r="K38" s="322" t="s">
        <v>273</v>
      </c>
      <c r="L38" s="319"/>
    </row>
    <row r="39" spans="1:12" s="112" customFormat="1" ht="15" customHeight="1" x14ac:dyDescent="0.2">
      <c r="A39" s="319"/>
      <c r="B39" s="697">
        <v>2</v>
      </c>
      <c r="C39" s="698" t="s">
        <v>127</v>
      </c>
      <c r="D39" s="699" t="s">
        <v>483</v>
      </c>
      <c r="E39" s="700"/>
      <c r="F39" s="394">
        <f>+基礎データ貼付用シート!E955</f>
        <v>0</v>
      </c>
      <c r="G39" s="444" t="s">
        <v>753</v>
      </c>
      <c r="H39" s="730">
        <v>0.14699999999999999</v>
      </c>
      <c r="I39" s="444" t="s">
        <v>754</v>
      </c>
      <c r="J39" s="731">
        <f t="shared" si="0"/>
        <v>0</v>
      </c>
      <c r="K39" s="322" t="s">
        <v>272</v>
      </c>
      <c r="L39" s="319"/>
    </row>
    <row r="40" spans="1:12" s="112" customFormat="1" ht="15" customHeight="1" x14ac:dyDescent="0.2">
      <c r="A40" s="319"/>
      <c r="B40" s="697">
        <v>3</v>
      </c>
      <c r="C40" s="698" t="s">
        <v>126</v>
      </c>
      <c r="D40" s="699" t="s">
        <v>483</v>
      </c>
      <c r="E40" s="700"/>
      <c r="F40" s="394">
        <f>+基礎データ貼付用シート!E956</f>
        <v>0</v>
      </c>
      <c r="G40" s="444" t="s">
        <v>753</v>
      </c>
      <c r="H40" s="730">
        <v>0.17100000000000001</v>
      </c>
      <c r="I40" s="444" t="s">
        <v>754</v>
      </c>
      <c r="J40" s="731">
        <f t="shared" si="0"/>
        <v>0</v>
      </c>
      <c r="K40" s="322" t="s">
        <v>271</v>
      </c>
      <c r="L40" s="319"/>
    </row>
    <row r="41" spans="1:12" s="112" customFormat="1" ht="15" customHeight="1" x14ac:dyDescent="0.2">
      <c r="A41" s="319"/>
      <c r="B41" s="697">
        <v>4</v>
      </c>
      <c r="C41" s="698" t="s">
        <v>125</v>
      </c>
      <c r="D41" s="699" t="s">
        <v>483</v>
      </c>
      <c r="E41" s="700"/>
      <c r="F41" s="394">
        <f>+基礎データ貼付用シート!E959</f>
        <v>0</v>
      </c>
      <c r="G41" s="444" t="s">
        <v>753</v>
      </c>
      <c r="H41" s="730">
        <v>0.156</v>
      </c>
      <c r="I41" s="444" t="s">
        <v>754</v>
      </c>
      <c r="J41" s="731">
        <f t="shared" si="0"/>
        <v>0</v>
      </c>
      <c r="K41" s="322" t="s">
        <v>6980</v>
      </c>
      <c r="L41" s="319"/>
    </row>
    <row r="42" spans="1:12" s="112" customFormat="1" ht="15" customHeight="1" x14ac:dyDescent="0.2">
      <c r="A42" s="319"/>
      <c r="B42" s="701"/>
      <c r="C42" s="702"/>
      <c r="D42" s="699" t="s">
        <v>482</v>
      </c>
      <c r="E42" s="700"/>
      <c r="F42" s="394">
        <f>+基礎データ貼付用シート!E960</f>
        <v>0</v>
      </c>
      <c r="G42" s="444" t="s">
        <v>753</v>
      </c>
      <c r="H42" s="730">
        <v>6.7000000000000004E-2</v>
      </c>
      <c r="I42" s="444" t="s">
        <v>754</v>
      </c>
      <c r="J42" s="731">
        <f t="shared" si="0"/>
        <v>0</v>
      </c>
      <c r="K42" s="322" t="s">
        <v>6981</v>
      </c>
      <c r="L42" s="319"/>
    </row>
    <row r="43" spans="1:12" s="112" customFormat="1" ht="15" customHeight="1" x14ac:dyDescent="0.2">
      <c r="A43" s="319"/>
      <c r="B43" s="701"/>
      <c r="C43" s="702"/>
      <c r="D43" s="699" t="s">
        <v>481</v>
      </c>
      <c r="E43" s="700"/>
      <c r="F43" s="394">
        <f>+基礎データ貼付用シート!E961</f>
        <v>0</v>
      </c>
      <c r="G43" s="444" t="s">
        <v>753</v>
      </c>
      <c r="H43" s="730">
        <v>6.7000000000000004E-2</v>
      </c>
      <c r="I43" s="444" t="s">
        <v>754</v>
      </c>
      <c r="J43" s="731">
        <f t="shared" si="0"/>
        <v>0</v>
      </c>
      <c r="K43" s="322" t="s">
        <v>267</v>
      </c>
      <c r="L43" s="319"/>
    </row>
    <row r="44" spans="1:12" s="112" customFormat="1" ht="15" customHeight="1" x14ac:dyDescent="0.2">
      <c r="A44" s="319"/>
      <c r="B44" s="334"/>
      <c r="C44" s="326"/>
      <c r="D44" s="699" t="s">
        <v>480</v>
      </c>
      <c r="E44" s="700"/>
      <c r="F44" s="394">
        <f>+基礎データ貼付用シート!E962</f>
        <v>0</v>
      </c>
      <c r="G44" s="444" t="s">
        <v>753</v>
      </c>
      <c r="H44" s="730">
        <v>4.3999999999999997E-2</v>
      </c>
      <c r="I44" s="444" t="s">
        <v>754</v>
      </c>
      <c r="J44" s="731">
        <f t="shared" si="0"/>
        <v>0</v>
      </c>
      <c r="K44" s="322" t="s">
        <v>269</v>
      </c>
      <c r="L44" s="319"/>
    </row>
    <row r="45" spans="1:12" s="112" customFormat="1" ht="15" customHeight="1" x14ac:dyDescent="0.2">
      <c r="A45" s="319"/>
      <c r="B45" s="697">
        <v>5</v>
      </c>
      <c r="C45" s="698" t="s">
        <v>124</v>
      </c>
      <c r="D45" s="699" t="s">
        <v>483</v>
      </c>
      <c r="E45" s="700"/>
      <c r="F45" s="394">
        <f>+基礎データ貼付用シート!E963</f>
        <v>0</v>
      </c>
      <c r="G45" s="444" t="s">
        <v>753</v>
      </c>
      <c r="H45" s="730">
        <v>0.12</v>
      </c>
      <c r="I45" s="444" t="s">
        <v>754</v>
      </c>
      <c r="J45" s="731">
        <f t="shared" si="0"/>
        <v>0</v>
      </c>
      <c r="K45" s="322" t="s">
        <v>266</v>
      </c>
      <c r="L45" s="319"/>
    </row>
    <row r="46" spans="1:12" s="112" customFormat="1" ht="15" customHeight="1" x14ac:dyDescent="0.2">
      <c r="A46" s="319"/>
      <c r="B46" s="701"/>
      <c r="C46" s="702"/>
      <c r="D46" s="699" t="s">
        <v>482</v>
      </c>
      <c r="E46" s="700"/>
      <c r="F46" s="394">
        <f>+基礎データ貼付用シート!E964</f>
        <v>0</v>
      </c>
      <c r="G46" s="444" t="s">
        <v>753</v>
      </c>
      <c r="H46" s="730">
        <v>5.0999999999999997E-2</v>
      </c>
      <c r="I46" s="444" t="s">
        <v>754</v>
      </c>
      <c r="J46" s="731">
        <f t="shared" si="0"/>
        <v>0</v>
      </c>
      <c r="K46" s="322" t="s">
        <v>265</v>
      </c>
      <c r="L46" s="319"/>
    </row>
    <row r="47" spans="1:12" s="112" customFormat="1" ht="15" customHeight="1" x14ac:dyDescent="0.2">
      <c r="A47" s="319"/>
      <c r="B47" s="701"/>
      <c r="C47" s="702"/>
      <c r="D47" s="699" t="s">
        <v>481</v>
      </c>
      <c r="E47" s="700"/>
      <c r="F47" s="394">
        <f>+基礎データ貼付用シート!E965</f>
        <v>0</v>
      </c>
      <c r="G47" s="444" t="s">
        <v>753</v>
      </c>
      <c r="H47" s="730">
        <v>5.0999999999999997E-2</v>
      </c>
      <c r="I47" s="444" t="s">
        <v>754</v>
      </c>
      <c r="J47" s="731">
        <f t="shared" si="0"/>
        <v>0</v>
      </c>
      <c r="K47" s="322" t="s">
        <v>264</v>
      </c>
      <c r="L47" s="319"/>
    </row>
    <row r="48" spans="1:12" s="112" customFormat="1" ht="15" customHeight="1" x14ac:dyDescent="0.2">
      <c r="A48" s="319"/>
      <c r="B48" s="334"/>
      <c r="C48" s="326"/>
      <c r="D48" s="699" t="s">
        <v>480</v>
      </c>
      <c r="E48" s="700"/>
      <c r="F48" s="394">
        <f>+基礎データ貼付用シート!E966</f>
        <v>0</v>
      </c>
      <c r="G48" s="444" t="s">
        <v>753</v>
      </c>
      <c r="H48" s="730">
        <v>3.4000000000000002E-2</v>
      </c>
      <c r="I48" s="444" t="s">
        <v>754</v>
      </c>
      <c r="J48" s="731">
        <f t="shared" si="0"/>
        <v>0</v>
      </c>
      <c r="K48" s="322" t="s">
        <v>263</v>
      </c>
      <c r="L48" s="319"/>
    </row>
    <row r="49" spans="1:12" s="112" customFormat="1" ht="15" customHeight="1" x14ac:dyDescent="0.2">
      <c r="A49" s="319"/>
      <c r="B49" s="697">
        <v>6</v>
      </c>
      <c r="C49" s="698" t="s">
        <v>123</v>
      </c>
      <c r="D49" s="703" t="s">
        <v>483</v>
      </c>
      <c r="E49" s="704" t="s">
        <v>143</v>
      </c>
      <c r="F49" s="394" t="b">
        <f>IF(総括表!$B$4=総括表!$Q$4,基礎データ貼付用シート!E967)</f>
        <v>0</v>
      </c>
      <c r="G49" s="444" t="s">
        <v>753</v>
      </c>
      <c r="H49" s="730">
        <v>0.318</v>
      </c>
      <c r="I49" s="444" t="s">
        <v>754</v>
      </c>
      <c r="J49" s="731">
        <f t="shared" si="0"/>
        <v>0</v>
      </c>
      <c r="K49" s="322" t="s">
        <v>262</v>
      </c>
      <c r="L49" s="319"/>
    </row>
    <row r="50" spans="1:12" s="112" customFormat="1" ht="15" customHeight="1" x14ac:dyDescent="0.2">
      <c r="A50" s="319"/>
      <c r="B50" s="701"/>
      <c r="C50" s="702"/>
      <c r="D50" s="705"/>
      <c r="E50" s="704" t="s">
        <v>142</v>
      </c>
      <c r="F50" s="394" t="b">
        <f>IF(総括表!$B$4=総括表!$Q$5,基礎データ貼付用シート!E967)</f>
        <v>0</v>
      </c>
      <c r="G50" s="444" t="s">
        <v>753</v>
      </c>
      <c r="H50" s="730">
        <v>0.13</v>
      </c>
      <c r="I50" s="444" t="s">
        <v>754</v>
      </c>
      <c r="J50" s="731">
        <f t="shared" si="0"/>
        <v>0</v>
      </c>
      <c r="K50" s="322" t="s">
        <v>261</v>
      </c>
      <c r="L50" s="319"/>
    </row>
    <row r="51" spans="1:12" s="112" customFormat="1" ht="15" customHeight="1" x14ac:dyDescent="0.2">
      <c r="A51" s="319"/>
      <c r="B51" s="701"/>
      <c r="C51" s="702"/>
      <c r="D51" s="703" t="s">
        <v>482</v>
      </c>
      <c r="E51" s="704" t="s">
        <v>143</v>
      </c>
      <c r="F51" s="394" t="b">
        <f>IF(総括表!$B$4=総括表!$Q$4,基礎データ貼付用シート!E968)</f>
        <v>0</v>
      </c>
      <c r="G51" s="444" t="s">
        <v>753</v>
      </c>
      <c r="H51" s="730">
        <v>0.13600000000000001</v>
      </c>
      <c r="I51" s="444" t="s">
        <v>754</v>
      </c>
      <c r="J51" s="731">
        <f t="shared" si="0"/>
        <v>0</v>
      </c>
      <c r="K51" s="322" t="s">
        <v>260</v>
      </c>
      <c r="L51" s="319"/>
    </row>
    <row r="52" spans="1:12" s="112" customFormat="1" ht="15" customHeight="1" x14ac:dyDescent="0.2">
      <c r="A52" s="319"/>
      <c r="B52" s="701"/>
      <c r="C52" s="702"/>
      <c r="D52" s="705"/>
      <c r="E52" s="704" t="s">
        <v>142</v>
      </c>
      <c r="F52" s="394" t="b">
        <f>IF(総括表!$B$4=総括表!$Q$5,基礎データ貼付用シート!E968)</f>
        <v>0</v>
      </c>
      <c r="G52" s="444" t="s">
        <v>753</v>
      </c>
      <c r="H52" s="730">
        <v>5.6000000000000001E-2</v>
      </c>
      <c r="I52" s="444" t="s">
        <v>754</v>
      </c>
      <c r="J52" s="731">
        <f t="shared" si="0"/>
        <v>0</v>
      </c>
      <c r="K52" s="322" t="s">
        <v>259</v>
      </c>
      <c r="L52" s="319"/>
    </row>
    <row r="53" spans="1:12" s="112" customFormat="1" ht="15" customHeight="1" x14ac:dyDescent="0.2">
      <c r="A53" s="319"/>
      <c r="B53" s="701"/>
      <c r="C53" s="702"/>
      <c r="D53" s="703" t="s">
        <v>481</v>
      </c>
      <c r="E53" s="704" t="s">
        <v>143</v>
      </c>
      <c r="F53" s="394" t="b">
        <f>IF(総括表!$B$4=総括表!$Q$4,基礎データ貼付用シート!E969)</f>
        <v>0</v>
      </c>
      <c r="G53" s="444" t="s">
        <v>753</v>
      </c>
      <c r="H53" s="730">
        <v>0.13600000000000001</v>
      </c>
      <c r="I53" s="444" t="s">
        <v>754</v>
      </c>
      <c r="J53" s="731">
        <f t="shared" ref="J53:J95" si="1">ROUND(F53*H53,0)</f>
        <v>0</v>
      </c>
      <c r="K53" s="322" t="s">
        <v>258</v>
      </c>
      <c r="L53" s="319"/>
    </row>
    <row r="54" spans="1:12" s="112" customFormat="1" ht="15" customHeight="1" x14ac:dyDescent="0.2">
      <c r="A54" s="319"/>
      <c r="B54" s="701"/>
      <c r="C54" s="702"/>
      <c r="D54" s="705"/>
      <c r="E54" s="704" t="s">
        <v>142</v>
      </c>
      <c r="F54" s="394" t="b">
        <f>IF(総括表!$B$4=総括表!$Q$5,基礎データ貼付用シート!E969)</f>
        <v>0</v>
      </c>
      <c r="G54" s="444" t="s">
        <v>753</v>
      </c>
      <c r="H54" s="730">
        <v>5.6000000000000001E-2</v>
      </c>
      <c r="I54" s="444" t="s">
        <v>754</v>
      </c>
      <c r="J54" s="731">
        <f t="shared" si="1"/>
        <v>0</v>
      </c>
      <c r="K54" s="322" t="s">
        <v>257</v>
      </c>
      <c r="L54" s="319"/>
    </row>
    <row r="55" spans="1:12" s="112" customFormat="1" ht="15" customHeight="1" x14ac:dyDescent="0.2">
      <c r="A55" s="319"/>
      <c r="B55" s="701"/>
      <c r="C55" s="702"/>
      <c r="D55" s="703" t="s">
        <v>480</v>
      </c>
      <c r="E55" s="704" t="s">
        <v>143</v>
      </c>
      <c r="F55" s="394" t="b">
        <f>IF(総括表!$B$4=総括表!$Q$4,基礎データ貼付用シート!E970)</f>
        <v>0</v>
      </c>
      <c r="G55" s="444" t="s">
        <v>753</v>
      </c>
      <c r="H55" s="730">
        <v>9.0999999999999998E-2</v>
      </c>
      <c r="I55" s="444" t="s">
        <v>754</v>
      </c>
      <c r="J55" s="731">
        <f t="shared" si="1"/>
        <v>0</v>
      </c>
      <c r="K55" s="322" t="s">
        <v>256</v>
      </c>
      <c r="L55" s="319"/>
    </row>
    <row r="56" spans="1:12" s="112" customFormat="1" ht="15" customHeight="1" x14ac:dyDescent="0.2">
      <c r="A56" s="319"/>
      <c r="B56" s="334"/>
      <c r="C56" s="326"/>
      <c r="D56" s="705"/>
      <c r="E56" s="704" t="s">
        <v>142</v>
      </c>
      <c r="F56" s="394" t="b">
        <f>IF(総括表!$B$4=総括表!$Q$5,基礎データ貼付用シート!E970)</f>
        <v>0</v>
      </c>
      <c r="G56" s="444" t="s">
        <v>753</v>
      </c>
      <c r="H56" s="730">
        <v>3.6999999999999998E-2</v>
      </c>
      <c r="I56" s="444" t="s">
        <v>754</v>
      </c>
      <c r="J56" s="731">
        <f t="shared" si="1"/>
        <v>0</v>
      </c>
      <c r="K56" s="322" t="s">
        <v>255</v>
      </c>
      <c r="L56" s="319"/>
    </row>
    <row r="57" spans="1:12" s="112" customFormat="1" ht="15" customHeight="1" x14ac:dyDescent="0.2">
      <c r="A57" s="319"/>
      <c r="B57" s="697">
        <v>7</v>
      </c>
      <c r="C57" s="698" t="s">
        <v>122</v>
      </c>
      <c r="D57" s="703" t="s">
        <v>483</v>
      </c>
      <c r="E57" s="704" t="s">
        <v>143</v>
      </c>
      <c r="F57" s="394" t="b">
        <f>IF(総括表!$B$4=総括表!$Q$4,基礎データ貼付用シート!E971)</f>
        <v>0</v>
      </c>
      <c r="G57" s="444" t="s">
        <v>753</v>
      </c>
      <c r="H57" s="730">
        <v>0.34200000000000003</v>
      </c>
      <c r="I57" s="444" t="s">
        <v>754</v>
      </c>
      <c r="J57" s="731">
        <f t="shared" si="1"/>
        <v>0</v>
      </c>
      <c r="K57" s="322" t="s">
        <v>254</v>
      </c>
      <c r="L57" s="319"/>
    </row>
    <row r="58" spans="1:12" s="112" customFormat="1" ht="15" customHeight="1" x14ac:dyDescent="0.2">
      <c r="A58" s="319"/>
      <c r="B58" s="701"/>
      <c r="C58" s="702"/>
      <c r="D58" s="705"/>
      <c r="E58" s="704" t="s">
        <v>142</v>
      </c>
      <c r="F58" s="394" t="b">
        <f>IF(総括表!$B$4=総括表!$Q$5,基礎データ貼付用シート!E971)</f>
        <v>0</v>
      </c>
      <c r="G58" s="444" t="s">
        <v>753</v>
      </c>
      <c r="H58" s="730">
        <v>0.17100000000000001</v>
      </c>
      <c r="I58" s="444" t="s">
        <v>754</v>
      </c>
      <c r="J58" s="731">
        <f t="shared" si="1"/>
        <v>0</v>
      </c>
      <c r="K58" s="322" t="s">
        <v>253</v>
      </c>
      <c r="L58" s="319"/>
    </row>
    <row r="59" spans="1:12" s="112" customFormat="1" ht="15" customHeight="1" x14ac:dyDescent="0.2">
      <c r="A59" s="319"/>
      <c r="B59" s="701"/>
      <c r="C59" s="702"/>
      <c r="D59" s="703" t="s">
        <v>482</v>
      </c>
      <c r="E59" s="704" t="s">
        <v>143</v>
      </c>
      <c r="F59" s="394" t="b">
        <f>IF(総括表!$B$4=総括表!$Q$4,基礎データ貼付用シート!E972)</f>
        <v>0</v>
      </c>
      <c r="G59" s="444" t="s">
        <v>753</v>
      </c>
      <c r="H59" s="730">
        <v>0.14699999999999999</v>
      </c>
      <c r="I59" s="444" t="s">
        <v>754</v>
      </c>
      <c r="J59" s="731">
        <f t="shared" si="1"/>
        <v>0</v>
      </c>
      <c r="K59" s="322" t="s">
        <v>252</v>
      </c>
      <c r="L59" s="319"/>
    </row>
    <row r="60" spans="1:12" s="112" customFormat="1" ht="15" customHeight="1" x14ac:dyDescent="0.2">
      <c r="A60" s="319"/>
      <c r="B60" s="701"/>
      <c r="C60" s="702"/>
      <c r="D60" s="705"/>
      <c r="E60" s="704" t="s">
        <v>142</v>
      </c>
      <c r="F60" s="394" t="b">
        <f>IF(総括表!$B$4=総括表!$Q$5,基礎データ貼付用シート!E972)</f>
        <v>0</v>
      </c>
      <c r="G60" s="444" t="s">
        <v>753</v>
      </c>
      <c r="H60" s="730">
        <v>7.2999999999999995E-2</v>
      </c>
      <c r="I60" s="444" t="s">
        <v>754</v>
      </c>
      <c r="J60" s="731">
        <f t="shared" si="1"/>
        <v>0</v>
      </c>
      <c r="K60" s="322" t="s">
        <v>321</v>
      </c>
      <c r="L60" s="319"/>
    </row>
    <row r="61" spans="1:12" s="112" customFormat="1" ht="15" customHeight="1" x14ac:dyDescent="0.2">
      <c r="A61" s="319"/>
      <c r="B61" s="701"/>
      <c r="C61" s="702"/>
      <c r="D61" s="703" t="s">
        <v>481</v>
      </c>
      <c r="E61" s="704" t="s">
        <v>143</v>
      </c>
      <c r="F61" s="394" t="b">
        <f>IF(総括表!$B$4=総括表!$Q$4,基礎データ貼付用シート!E973)</f>
        <v>0</v>
      </c>
      <c r="G61" s="444" t="s">
        <v>753</v>
      </c>
      <c r="H61" s="730">
        <v>0.14699999999999999</v>
      </c>
      <c r="I61" s="444" t="s">
        <v>754</v>
      </c>
      <c r="J61" s="731">
        <f t="shared" si="1"/>
        <v>0</v>
      </c>
      <c r="K61" s="322" t="s">
        <v>320</v>
      </c>
      <c r="L61" s="319"/>
    </row>
    <row r="62" spans="1:12" s="112" customFormat="1" ht="15" customHeight="1" x14ac:dyDescent="0.2">
      <c r="A62" s="319"/>
      <c r="B62" s="701"/>
      <c r="C62" s="702"/>
      <c r="D62" s="705"/>
      <c r="E62" s="704" t="s">
        <v>142</v>
      </c>
      <c r="F62" s="394" t="b">
        <f>IF(総括表!$B$4=総括表!$Q$5,基礎データ貼付用シート!E973)</f>
        <v>0</v>
      </c>
      <c r="G62" s="444" t="s">
        <v>753</v>
      </c>
      <c r="H62" s="730">
        <v>7.2999999999999995E-2</v>
      </c>
      <c r="I62" s="444" t="s">
        <v>754</v>
      </c>
      <c r="J62" s="731">
        <f t="shared" si="1"/>
        <v>0</v>
      </c>
      <c r="K62" s="322" t="s">
        <v>319</v>
      </c>
      <c r="L62" s="319"/>
    </row>
    <row r="63" spans="1:12" s="112" customFormat="1" ht="15" customHeight="1" x14ac:dyDescent="0.2">
      <c r="A63" s="319"/>
      <c r="B63" s="701"/>
      <c r="C63" s="702"/>
      <c r="D63" s="703" t="s">
        <v>480</v>
      </c>
      <c r="E63" s="704" t="s">
        <v>143</v>
      </c>
      <c r="F63" s="394" t="b">
        <f>IF(総括表!$B$4=総括表!$Q$4,基礎データ貼付用シート!E974)</f>
        <v>0</v>
      </c>
      <c r="G63" s="444" t="s">
        <v>753</v>
      </c>
      <c r="H63" s="730">
        <v>9.8000000000000004E-2</v>
      </c>
      <c r="I63" s="444" t="s">
        <v>754</v>
      </c>
      <c r="J63" s="731">
        <f t="shared" si="1"/>
        <v>0</v>
      </c>
      <c r="K63" s="322" t="s">
        <v>318</v>
      </c>
      <c r="L63" s="319"/>
    </row>
    <row r="64" spans="1:12" s="112" customFormat="1" ht="15" customHeight="1" x14ac:dyDescent="0.2">
      <c r="A64" s="319"/>
      <c r="B64" s="701"/>
      <c r="C64" s="702"/>
      <c r="D64" s="705"/>
      <c r="E64" s="704" t="s">
        <v>142</v>
      </c>
      <c r="F64" s="394" t="b">
        <f>IF(総括表!$B$4=総括表!$Q$5,基礎データ貼付用シート!E974)</f>
        <v>0</v>
      </c>
      <c r="G64" s="444" t="s">
        <v>753</v>
      </c>
      <c r="H64" s="730">
        <v>4.9000000000000002E-2</v>
      </c>
      <c r="I64" s="444" t="s">
        <v>754</v>
      </c>
      <c r="J64" s="731">
        <f t="shared" si="1"/>
        <v>0</v>
      </c>
      <c r="K64" s="322" t="s">
        <v>317</v>
      </c>
      <c r="L64" s="319"/>
    </row>
    <row r="65" spans="1:12" s="112" customFormat="1" ht="15" customHeight="1" x14ac:dyDescent="0.2">
      <c r="A65" s="319"/>
      <c r="B65" s="706"/>
      <c r="C65" s="702"/>
      <c r="D65" s="707" t="s">
        <v>6155</v>
      </c>
      <c r="E65" s="704" t="s">
        <v>143</v>
      </c>
      <c r="F65" s="394" t="b">
        <f>IF(総括表!$B$4=総括表!$Q$4,基礎データ貼付用シート!E975)</f>
        <v>0</v>
      </c>
      <c r="G65" s="444" t="s">
        <v>117</v>
      </c>
      <c r="H65" s="730">
        <v>0.51900000000000002</v>
      </c>
      <c r="I65" s="444" t="s">
        <v>119</v>
      </c>
      <c r="J65" s="731">
        <f>ROUND(F65*H65,0)</f>
        <v>0</v>
      </c>
      <c r="K65" s="322" t="s">
        <v>316</v>
      </c>
      <c r="L65" s="319"/>
    </row>
    <row r="66" spans="1:12" s="112" customFormat="1" ht="15" customHeight="1" x14ac:dyDescent="0.2">
      <c r="A66" s="319"/>
      <c r="B66" s="697">
        <v>8</v>
      </c>
      <c r="C66" s="698" t="s">
        <v>121</v>
      </c>
      <c r="D66" s="703" t="s">
        <v>483</v>
      </c>
      <c r="E66" s="704" t="s">
        <v>143</v>
      </c>
      <c r="F66" s="394" t="b">
        <f>IF(総括表!$B$4=総括表!$Q$4,基礎データ貼付用シート!E976)</f>
        <v>0</v>
      </c>
      <c r="G66" s="444" t="s">
        <v>753</v>
      </c>
      <c r="H66" s="730">
        <v>0.373</v>
      </c>
      <c r="I66" s="444" t="s">
        <v>754</v>
      </c>
      <c r="J66" s="731">
        <f t="shared" si="1"/>
        <v>0</v>
      </c>
      <c r="K66" s="322" t="s">
        <v>315</v>
      </c>
      <c r="L66" s="319"/>
    </row>
    <row r="67" spans="1:12" s="112" customFormat="1" ht="15" customHeight="1" x14ac:dyDescent="0.2">
      <c r="A67" s="319"/>
      <c r="B67" s="701"/>
      <c r="C67" s="702"/>
      <c r="D67" s="705"/>
      <c r="E67" s="704" t="s">
        <v>142</v>
      </c>
      <c r="F67" s="394" t="b">
        <f>IF(総括表!$B$4=総括表!$Q$5,基礎データ貼付用シート!E976)</f>
        <v>0</v>
      </c>
      <c r="G67" s="444" t="s">
        <v>753</v>
      </c>
      <c r="H67" s="730">
        <v>0.188</v>
      </c>
      <c r="I67" s="444" t="s">
        <v>754</v>
      </c>
      <c r="J67" s="731">
        <f t="shared" si="1"/>
        <v>0</v>
      </c>
      <c r="K67" s="322" t="s">
        <v>314</v>
      </c>
      <c r="L67" s="319"/>
    </row>
    <row r="68" spans="1:12" s="112" customFormat="1" ht="15" customHeight="1" x14ac:dyDescent="0.2">
      <c r="A68" s="319"/>
      <c r="B68" s="701"/>
      <c r="C68" s="702"/>
      <c r="D68" s="703" t="s">
        <v>482</v>
      </c>
      <c r="E68" s="704" t="s">
        <v>143</v>
      </c>
      <c r="F68" s="394" t="b">
        <f>IF(総括表!$B$4=総括表!$Q$4,基礎データ貼付用シート!E977)</f>
        <v>0</v>
      </c>
      <c r="G68" s="444" t="s">
        <v>753</v>
      </c>
      <c r="H68" s="730">
        <v>0.16</v>
      </c>
      <c r="I68" s="444" t="s">
        <v>754</v>
      </c>
      <c r="J68" s="731">
        <f>ROUND(F68*H68,0)</f>
        <v>0</v>
      </c>
      <c r="K68" s="322" t="s">
        <v>313</v>
      </c>
      <c r="L68" s="319"/>
    </row>
    <row r="69" spans="1:12" s="112" customFormat="1" ht="15" customHeight="1" x14ac:dyDescent="0.2">
      <c r="A69" s="319"/>
      <c r="B69" s="701"/>
      <c r="C69" s="702"/>
      <c r="D69" s="705"/>
      <c r="E69" s="704" t="s">
        <v>142</v>
      </c>
      <c r="F69" s="394" t="b">
        <f>IF(総括表!$B$4=総括表!$Q$5,基礎データ貼付用シート!E977)</f>
        <v>0</v>
      </c>
      <c r="G69" s="444" t="s">
        <v>753</v>
      </c>
      <c r="H69" s="730">
        <v>8.1000000000000003E-2</v>
      </c>
      <c r="I69" s="444" t="s">
        <v>754</v>
      </c>
      <c r="J69" s="731">
        <f>ROUND(F69*H69,0)</f>
        <v>0</v>
      </c>
      <c r="K69" s="322" t="s">
        <v>312</v>
      </c>
      <c r="L69" s="319"/>
    </row>
    <row r="70" spans="1:12" s="112" customFormat="1" ht="15" customHeight="1" x14ac:dyDescent="0.2">
      <c r="A70" s="319"/>
      <c r="B70" s="701"/>
      <c r="C70" s="702"/>
      <c r="D70" s="703" t="s">
        <v>481</v>
      </c>
      <c r="E70" s="704" t="s">
        <v>143</v>
      </c>
      <c r="F70" s="394" t="b">
        <f>IF(総括表!$B$4=総括表!$Q$4,基礎データ貼付用シート!E978)</f>
        <v>0</v>
      </c>
      <c r="G70" s="444" t="s">
        <v>753</v>
      </c>
      <c r="H70" s="730">
        <v>0.16</v>
      </c>
      <c r="I70" s="444" t="s">
        <v>754</v>
      </c>
      <c r="J70" s="731">
        <f>ROUND(F70*H70,0)</f>
        <v>0</v>
      </c>
      <c r="K70" s="322" t="s">
        <v>311</v>
      </c>
      <c r="L70" s="319"/>
    </row>
    <row r="71" spans="1:12" s="112" customFormat="1" ht="15" customHeight="1" x14ac:dyDescent="0.2">
      <c r="A71" s="319"/>
      <c r="B71" s="701"/>
      <c r="C71" s="702"/>
      <c r="D71" s="705"/>
      <c r="E71" s="704" t="s">
        <v>142</v>
      </c>
      <c r="F71" s="394" t="b">
        <f>IF(総括表!$B$4=総括表!$Q$5,基礎データ貼付用シート!E978)</f>
        <v>0</v>
      </c>
      <c r="G71" s="444" t="s">
        <v>753</v>
      </c>
      <c r="H71" s="730">
        <v>8.1000000000000003E-2</v>
      </c>
      <c r="I71" s="444" t="s">
        <v>754</v>
      </c>
      <c r="J71" s="731">
        <f t="shared" si="1"/>
        <v>0</v>
      </c>
      <c r="K71" s="322" t="s">
        <v>310</v>
      </c>
      <c r="L71" s="319"/>
    </row>
    <row r="72" spans="1:12" s="112" customFormat="1" ht="15" customHeight="1" x14ac:dyDescent="0.2">
      <c r="A72" s="319"/>
      <c r="B72" s="701"/>
      <c r="C72" s="702"/>
      <c r="D72" s="703" t="s">
        <v>480</v>
      </c>
      <c r="E72" s="704" t="s">
        <v>143</v>
      </c>
      <c r="F72" s="394" t="b">
        <f>IF(総括表!$B$4=総括表!$Q$4,基礎データ貼付用シート!E979)</f>
        <v>0</v>
      </c>
      <c r="G72" s="444" t="s">
        <v>753</v>
      </c>
      <c r="H72" s="730">
        <v>0.107</v>
      </c>
      <c r="I72" s="444" t="s">
        <v>754</v>
      </c>
      <c r="J72" s="731">
        <f t="shared" si="1"/>
        <v>0</v>
      </c>
      <c r="K72" s="322" t="s">
        <v>309</v>
      </c>
      <c r="L72" s="319"/>
    </row>
    <row r="73" spans="1:12" s="112" customFormat="1" ht="15" customHeight="1" x14ac:dyDescent="0.2">
      <c r="A73" s="319"/>
      <c r="B73" s="701"/>
      <c r="C73" s="702"/>
      <c r="D73" s="705"/>
      <c r="E73" s="704" t="s">
        <v>142</v>
      </c>
      <c r="F73" s="394" t="b">
        <f>IF(総括表!$B$4=総括表!$Q$5,基礎データ貼付用シート!E979)</f>
        <v>0</v>
      </c>
      <c r="G73" s="444" t="s">
        <v>753</v>
      </c>
      <c r="H73" s="730">
        <v>5.3999999999999999E-2</v>
      </c>
      <c r="I73" s="444" t="s">
        <v>754</v>
      </c>
      <c r="J73" s="731">
        <f t="shared" si="1"/>
        <v>0</v>
      </c>
      <c r="K73" s="322" t="s">
        <v>308</v>
      </c>
      <c r="L73" s="319"/>
    </row>
    <row r="74" spans="1:12" s="112" customFormat="1" ht="15" customHeight="1" x14ac:dyDescent="0.2">
      <c r="A74" s="319"/>
      <c r="B74" s="701"/>
      <c r="C74" s="702"/>
      <c r="D74" s="707" t="s">
        <v>6155</v>
      </c>
      <c r="E74" s="704" t="s">
        <v>143</v>
      </c>
      <c r="F74" s="394" t="b">
        <f>IF(総括表!$B$4=総括表!$Q$4,基礎データ貼付用シート!E980)</f>
        <v>0</v>
      </c>
      <c r="G74" s="444" t="s">
        <v>753</v>
      </c>
      <c r="H74" s="730">
        <v>0.55600000000000005</v>
      </c>
      <c r="I74" s="444" t="s">
        <v>754</v>
      </c>
      <c r="J74" s="731">
        <f t="shared" si="1"/>
        <v>0</v>
      </c>
      <c r="K74" s="322" t="s">
        <v>307</v>
      </c>
      <c r="L74" s="319"/>
    </row>
    <row r="75" spans="1:12" s="112" customFormat="1" ht="15" customHeight="1" x14ac:dyDescent="0.2">
      <c r="A75" s="319"/>
      <c r="B75" s="697">
        <v>9</v>
      </c>
      <c r="C75" s="698" t="s">
        <v>120</v>
      </c>
      <c r="D75" s="703" t="s">
        <v>483</v>
      </c>
      <c r="E75" s="704" t="s">
        <v>143</v>
      </c>
      <c r="F75" s="394" t="b">
        <f>IF(総括表!$B$4=総括表!$Q$4,基礎データ貼付用シート!E981)</f>
        <v>0</v>
      </c>
      <c r="G75" s="444" t="s">
        <v>753</v>
      </c>
      <c r="H75" s="730">
        <v>0.38500000000000001</v>
      </c>
      <c r="I75" s="444" t="s">
        <v>754</v>
      </c>
      <c r="J75" s="731">
        <f t="shared" si="1"/>
        <v>0</v>
      </c>
      <c r="K75" s="322" t="s">
        <v>306</v>
      </c>
      <c r="L75" s="319"/>
    </row>
    <row r="76" spans="1:12" s="112" customFormat="1" ht="15" customHeight="1" x14ac:dyDescent="0.2">
      <c r="A76" s="319"/>
      <c r="B76" s="701"/>
      <c r="C76" s="702"/>
      <c r="D76" s="705"/>
      <c r="E76" s="704" t="s">
        <v>142</v>
      </c>
      <c r="F76" s="394" t="b">
        <f>IF(総括表!$B$4=総括表!$Q$5,基礎データ貼付用シート!E981)</f>
        <v>0</v>
      </c>
      <c r="G76" s="444" t="s">
        <v>753</v>
      </c>
      <c r="H76" s="730">
        <v>0.313</v>
      </c>
      <c r="I76" s="444" t="s">
        <v>754</v>
      </c>
      <c r="J76" s="731">
        <f t="shared" si="1"/>
        <v>0</v>
      </c>
      <c r="K76" s="322" t="s">
        <v>305</v>
      </c>
      <c r="L76" s="319"/>
    </row>
    <row r="77" spans="1:12" s="112" customFormat="1" ht="15" customHeight="1" x14ac:dyDescent="0.2">
      <c r="A77" s="319"/>
      <c r="B77" s="701"/>
      <c r="C77" s="702"/>
      <c r="D77" s="703" t="s">
        <v>482</v>
      </c>
      <c r="E77" s="704" t="s">
        <v>143</v>
      </c>
      <c r="F77" s="394" t="b">
        <f>IF(総括表!$B$4=総括表!$Q$4,基礎データ貼付用シート!E982)</f>
        <v>0</v>
      </c>
      <c r="G77" s="444" t="s">
        <v>753</v>
      </c>
      <c r="H77" s="730">
        <v>0.16500000000000001</v>
      </c>
      <c r="I77" s="444" t="s">
        <v>754</v>
      </c>
      <c r="J77" s="731">
        <f t="shared" si="1"/>
        <v>0</v>
      </c>
      <c r="K77" s="322" t="s">
        <v>6982</v>
      </c>
      <c r="L77" s="319"/>
    </row>
    <row r="78" spans="1:12" s="112" customFormat="1" ht="15" customHeight="1" x14ac:dyDescent="0.2">
      <c r="A78" s="319"/>
      <c r="B78" s="701"/>
      <c r="C78" s="702"/>
      <c r="D78" s="705"/>
      <c r="E78" s="704" t="s">
        <v>142</v>
      </c>
      <c r="F78" s="394" t="b">
        <f>IF(総括表!$B$4=総括表!$Q$5,基礎データ貼付用シート!E982)</f>
        <v>0</v>
      </c>
      <c r="G78" s="444" t="s">
        <v>753</v>
      </c>
      <c r="H78" s="730">
        <v>0.13400000000000001</v>
      </c>
      <c r="I78" s="444" t="s">
        <v>754</v>
      </c>
      <c r="J78" s="731">
        <f t="shared" si="1"/>
        <v>0</v>
      </c>
      <c r="K78" s="322" t="s">
        <v>303</v>
      </c>
      <c r="L78" s="319"/>
    </row>
    <row r="79" spans="1:12" s="112" customFormat="1" ht="15" customHeight="1" x14ac:dyDescent="0.2">
      <c r="A79" s="319"/>
      <c r="B79" s="701"/>
      <c r="C79" s="702"/>
      <c r="D79" s="703" t="s">
        <v>481</v>
      </c>
      <c r="E79" s="704" t="s">
        <v>143</v>
      </c>
      <c r="F79" s="394" t="b">
        <f>IF(総括表!$B$4=総括表!$Q$4,基礎データ貼付用シート!E983)</f>
        <v>0</v>
      </c>
      <c r="G79" s="444" t="s">
        <v>753</v>
      </c>
      <c r="H79" s="730">
        <v>0.16500000000000001</v>
      </c>
      <c r="I79" s="444" t="s">
        <v>754</v>
      </c>
      <c r="J79" s="731">
        <f t="shared" si="1"/>
        <v>0</v>
      </c>
      <c r="K79" s="322" t="s">
        <v>899</v>
      </c>
      <c r="L79" s="319"/>
    </row>
    <row r="80" spans="1:12" s="112" customFormat="1" ht="15" customHeight="1" x14ac:dyDescent="0.2">
      <c r="A80" s="319"/>
      <c r="B80" s="701"/>
      <c r="C80" s="702"/>
      <c r="D80" s="705"/>
      <c r="E80" s="704" t="s">
        <v>142</v>
      </c>
      <c r="F80" s="394" t="b">
        <f>IF(総括表!$B$4=総括表!$Q$5,基礎データ貼付用シート!E983)</f>
        <v>0</v>
      </c>
      <c r="G80" s="444" t="s">
        <v>753</v>
      </c>
      <c r="H80" s="730">
        <v>0.13400000000000001</v>
      </c>
      <c r="I80" s="444" t="s">
        <v>754</v>
      </c>
      <c r="J80" s="731">
        <f t="shared" si="1"/>
        <v>0</v>
      </c>
      <c r="K80" s="322" t="s">
        <v>888</v>
      </c>
      <c r="L80" s="319"/>
    </row>
    <row r="81" spans="1:12" s="112" customFormat="1" ht="15" customHeight="1" x14ac:dyDescent="0.2">
      <c r="A81" s="319"/>
      <c r="B81" s="701"/>
      <c r="C81" s="702"/>
      <c r="D81" s="703" t="s">
        <v>480</v>
      </c>
      <c r="E81" s="704" t="s">
        <v>143</v>
      </c>
      <c r="F81" s="394" t="b">
        <f>IF(総括表!$B$4=総括表!$Q$4,基礎データ貼付用シート!E984)</f>
        <v>0</v>
      </c>
      <c r="G81" s="444" t="s">
        <v>753</v>
      </c>
      <c r="H81" s="730">
        <v>0.11</v>
      </c>
      <c r="I81" s="444" t="s">
        <v>754</v>
      </c>
      <c r="J81" s="731">
        <f t="shared" si="1"/>
        <v>0</v>
      </c>
      <c r="K81" s="322" t="s">
        <v>889</v>
      </c>
      <c r="L81" s="319"/>
    </row>
    <row r="82" spans="1:12" s="112" customFormat="1" ht="15" customHeight="1" x14ac:dyDescent="0.2">
      <c r="A82" s="319"/>
      <c r="B82" s="701"/>
      <c r="C82" s="702"/>
      <c r="D82" s="705"/>
      <c r="E82" s="704" t="s">
        <v>142</v>
      </c>
      <c r="F82" s="394" t="b">
        <f>IF(総括表!$B$4=総括表!$Q$5,基礎データ貼付用シート!E984)</f>
        <v>0</v>
      </c>
      <c r="G82" s="444" t="s">
        <v>753</v>
      </c>
      <c r="H82" s="730">
        <v>0.09</v>
      </c>
      <c r="I82" s="444" t="s">
        <v>754</v>
      </c>
      <c r="J82" s="731">
        <f t="shared" si="1"/>
        <v>0</v>
      </c>
      <c r="K82" s="322" t="s">
        <v>302</v>
      </c>
      <c r="L82" s="319"/>
    </row>
    <row r="83" spans="1:12" s="112" customFormat="1" ht="15" customHeight="1" x14ac:dyDescent="0.2">
      <c r="A83" s="319"/>
      <c r="B83" s="701"/>
      <c r="C83" s="702"/>
      <c r="D83" s="703" t="s">
        <v>479</v>
      </c>
      <c r="E83" s="704" t="s">
        <v>143</v>
      </c>
      <c r="F83" s="394" t="b">
        <f>IF(総括表!$B$4=総括表!$Q$4,基礎データ貼付用シート!E985)</f>
        <v>0</v>
      </c>
      <c r="G83" s="444" t="s">
        <v>753</v>
      </c>
      <c r="H83" s="730">
        <v>0.54500000000000004</v>
      </c>
      <c r="I83" s="444" t="s">
        <v>754</v>
      </c>
      <c r="J83" s="731">
        <f t="shared" si="1"/>
        <v>0</v>
      </c>
      <c r="K83" s="322" t="s">
        <v>878</v>
      </c>
      <c r="L83" s="319"/>
    </row>
    <row r="84" spans="1:12" s="112" customFormat="1" ht="15" customHeight="1" x14ac:dyDescent="0.2">
      <c r="A84" s="319"/>
      <c r="B84" s="334"/>
      <c r="C84" s="326"/>
      <c r="D84" s="705" t="s">
        <v>478</v>
      </c>
      <c r="E84" s="704" t="s">
        <v>142</v>
      </c>
      <c r="F84" s="394" t="b">
        <f>IF(総括表!$B$4=総括表!$Q$5,基礎データ貼付用シート!E985)</f>
        <v>0</v>
      </c>
      <c r="G84" s="444" t="s">
        <v>753</v>
      </c>
      <c r="H84" s="730">
        <v>0.35299999999999998</v>
      </c>
      <c r="I84" s="444" t="s">
        <v>754</v>
      </c>
      <c r="J84" s="731">
        <f t="shared" si="1"/>
        <v>0</v>
      </c>
      <c r="K84" s="322" t="s">
        <v>877</v>
      </c>
      <c r="L84" s="319"/>
    </row>
    <row r="85" spans="1:12" s="112" customFormat="1" ht="15" customHeight="1" x14ac:dyDescent="0.2">
      <c r="A85" s="319"/>
      <c r="B85" s="697">
        <v>10</v>
      </c>
      <c r="C85" s="698" t="s">
        <v>475</v>
      </c>
      <c r="D85" s="703" t="s">
        <v>483</v>
      </c>
      <c r="E85" s="704" t="s">
        <v>143</v>
      </c>
      <c r="F85" s="394" t="b">
        <f>IF(総括表!$B$4=総括表!$Q$4,基礎データ貼付用シート!E986)</f>
        <v>0</v>
      </c>
      <c r="G85" s="444" t="s">
        <v>753</v>
      </c>
      <c r="H85" s="730">
        <v>0.41399999999999998</v>
      </c>
      <c r="I85" s="444" t="s">
        <v>754</v>
      </c>
      <c r="J85" s="731">
        <f t="shared" si="1"/>
        <v>0</v>
      </c>
      <c r="K85" s="322" t="s">
        <v>876</v>
      </c>
      <c r="L85" s="319"/>
    </row>
    <row r="86" spans="1:12" s="112" customFormat="1" ht="15" customHeight="1" x14ac:dyDescent="0.2">
      <c r="A86" s="319"/>
      <c r="B86" s="701"/>
      <c r="C86" s="702"/>
      <c r="D86" s="705"/>
      <c r="E86" s="704" t="s">
        <v>142</v>
      </c>
      <c r="F86" s="394" t="b">
        <f>IF(総括表!$B$4=総括表!$Q$5,基礎データ貼付用シート!E986)</f>
        <v>0</v>
      </c>
      <c r="G86" s="444" t="s">
        <v>753</v>
      </c>
      <c r="H86" s="730">
        <v>0.35599999999999998</v>
      </c>
      <c r="I86" s="444" t="s">
        <v>754</v>
      </c>
      <c r="J86" s="731">
        <f t="shared" si="1"/>
        <v>0</v>
      </c>
      <c r="K86" s="322" t="s">
        <v>875</v>
      </c>
      <c r="L86" s="319"/>
    </row>
    <row r="87" spans="1:12" s="112" customFormat="1" ht="15" customHeight="1" x14ac:dyDescent="0.2">
      <c r="A87" s="319"/>
      <c r="B87" s="701"/>
      <c r="C87" s="702"/>
      <c r="D87" s="703" t="s">
        <v>482</v>
      </c>
      <c r="E87" s="704" t="s">
        <v>143</v>
      </c>
      <c r="F87" s="394" t="b">
        <f>IF(総括表!$B$4=総括表!$Q$4,基礎データ貼付用シート!E987)</f>
        <v>0</v>
      </c>
      <c r="G87" s="444" t="s">
        <v>753</v>
      </c>
      <c r="H87" s="730">
        <v>0.17799999999999999</v>
      </c>
      <c r="I87" s="444" t="s">
        <v>754</v>
      </c>
      <c r="J87" s="731">
        <f t="shared" si="1"/>
        <v>0</v>
      </c>
      <c r="K87" s="322" t="s">
        <v>874</v>
      </c>
      <c r="L87" s="319"/>
    </row>
    <row r="88" spans="1:12" s="112" customFormat="1" ht="15" customHeight="1" x14ac:dyDescent="0.2">
      <c r="A88" s="319"/>
      <c r="B88" s="701"/>
      <c r="C88" s="702"/>
      <c r="D88" s="705"/>
      <c r="E88" s="704" t="s">
        <v>142</v>
      </c>
      <c r="F88" s="394" t="b">
        <f>IF(総括表!$B$4=総括表!$Q$5,基礎データ貼付用シート!E987)</f>
        <v>0</v>
      </c>
      <c r="G88" s="444" t="s">
        <v>753</v>
      </c>
      <c r="H88" s="730">
        <v>0.153</v>
      </c>
      <c r="I88" s="444" t="s">
        <v>754</v>
      </c>
      <c r="J88" s="731">
        <f t="shared" si="1"/>
        <v>0</v>
      </c>
      <c r="K88" s="322" t="s">
        <v>300</v>
      </c>
      <c r="L88" s="319"/>
    </row>
    <row r="89" spans="1:12" s="112" customFormat="1" ht="15" customHeight="1" x14ac:dyDescent="0.2">
      <c r="A89" s="319"/>
      <c r="B89" s="701"/>
      <c r="C89" s="702"/>
      <c r="D89" s="703" t="s">
        <v>481</v>
      </c>
      <c r="E89" s="704" t="s">
        <v>143</v>
      </c>
      <c r="F89" s="394" t="b">
        <f>IF(総括表!$B$4=総括表!$Q$4,基礎データ貼付用シート!E988)</f>
        <v>0</v>
      </c>
      <c r="G89" s="444" t="s">
        <v>753</v>
      </c>
      <c r="H89" s="730">
        <v>0.17799999999999999</v>
      </c>
      <c r="I89" s="444" t="s">
        <v>754</v>
      </c>
      <c r="J89" s="731">
        <f t="shared" si="1"/>
        <v>0</v>
      </c>
      <c r="K89" s="322" t="s">
        <v>299</v>
      </c>
      <c r="L89" s="319"/>
    </row>
    <row r="90" spans="1:12" s="112" customFormat="1" ht="15" customHeight="1" x14ac:dyDescent="0.2">
      <c r="A90" s="319"/>
      <c r="B90" s="701"/>
      <c r="C90" s="702"/>
      <c r="D90" s="705"/>
      <c r="E90" s="704" t="s">
        <v>142</v>
      </c>
      <c r="F90" s="394" t="b">
        <f>IF(総括表!$B$4=総括表!$Q$5,基礎データ貼付用シート!E988)</f>
        <v>0</v>
      </c>
      <c r="G90" s="444" t="s">
        <v>753</v>
      </c>
      <c r="H90" s="730">
        <v>0.153</v>
      </c>
      <c r="I90" s="444" t="s">
        <v>754</v>
      </c>
      <c r="J90" s="731">
        <f t="shared" si="1"/>
        <v>0</v>
      </c>
      <c r="K90" s="322" t="s">
        <v>298</v>
      </c>
      <c r="L90" s="319"/>
    </row>
    <row r="91" spans="1:12" s="112" customFormat="1" ht="15" customHeight="1" x14ac:dyDescent="0.2">
      <c r="A91" s="319"/>
      <c r="B91" s="701"/>
      <c r="C91" s="702"/>
      <c r="D91" s="703" t="s">
        <v>480</v>
      </c>
      <c r="E91" s="704" t="s">
        <v>143</v>
      </c>
      <c r="F91" s="394" t="b">
        <f>IF(総括表!$B$4=総括表!$Q$4,基礎データ貼付用シート!E990)</f>
        <v>0</v>
      </c>
      <c r="G91" s="444" t="s">
        <v>753</v>
      </c>
      <c r="H91" s="730">
        <v>0.11799999999999999</v>
      </c>
      <c r="I91" s="444" t="s">
        <v>754</v>
      </c>
      <c r="J91" s="731">
        <f t="shared" si="1"/>
        <v>0</v>
      </c>
      <c r="K91" s="322" t="s">
        <v>295</v>
      </c>
      <c r="L91" s="319"/>
    </row>
    <row r="92" spans="1:12" s="112" customFormat="1" ht="15" customHeight="1" x14ac:dyDescent="0.2">
      <c r="A92" s="319"/>
      <c r="B92" s="701"/>
      <c r="C92" s="702"/>
      <c r="D92" s="705"/>
      <c r="E92" s="704" t="s">
        <v>142</v>
      </c>
      <c r="F92" s="394" t="b">
        <f>IF(総括表!$B$4=総括表!$Q$5,基礎データ貼付用シート!E990)</f>
        <v>0</v>
      </c>
      <c r="G92" s="444" t="s">
        <v>753</v>
      </c>
      <c r="H92" s="730">
        <v>0.10199999999999999</v>
      </c>
      <c r="I92" s="444" t="s">
        <v>754</v>
      </c>
      <c r="J92" s="731">
        <f t="shared" si="1"/>
        <v>0</v>
      </c>
      <c r="K92" s="322" t="s">
        <v>293</v>
      </c>
      <c r="L92" s="319"/>
    </row>
    <row r="93" spans="1:12" s="112" customFormat="1" ht="15" customHeight="1" x14ac:dyDescent="0.2">
      <c r="A93" s="319"/>
      <c r="B93" s="701"/>
      <c r="C93" s="702"/>
      <c r="D93" s="703" t="s">
        <v>479</v>
      </c>
      <c r="E93" s="704" t="s">
        <v>143</v>
      </c>
      <c r="F93" s="394" t="b">
        <f>IF(総括表!$B$4=総括表!$Q$4,基礎データ貼付用シート!E991)</f>
        <v>0</v>
      </c>
      <c r="G93" s="444" t="s">
        <v>753</v>
      </c>
      <c r="H93" s="730">
        <v>0.57099999999999995</v>
      </c>
      <c r="I93" s="444" t="s">
        <v>754</v>
      </c>
      <c r="J93" s="731">
        <f t="shared" si="1"/>
        <v>0</v>
      </c>
      <c r="K93" s="322" t="s">
        <v>291</v>
      </c>
      <c r="L93" s="319"/>
    </row>
    <row r="94" spans="1:12" s="112" customFormat="1" ht="15" customHeight="1" x14ac:dyDescent="0.2">
      <c r="A94" s="319"/>
      <c r="B94" s="701"/>
      <c r="C94" s="702"/>
      <c r="D94" s="705" t="s">
        <v>478</v>
      </c>
      <c r="E94" s="704" t="s">
        <v>142</v>
      </c>
      <c r="F94" s="394" t="b">
        <f>IF(総括表!$B$4=総括表!$Q$5,基礎データ貼付用シート!E991)</f>
        <v>0</v>
      </c>
      <c r="G94" s="444" t="s">
        <v>753</v>
      </c>
      <c r="H94" s="730">
        <v>0.42699999999999999</v>
      </c>
      <c r="I94" s="444" t="s">
        <v>754</v>
      </c>
      <c r="J94" s="731">
        <f t="shared" si="1"/>
        <v>0</v>
      </c>
      <c r="K94" s="322" t="s">
        <v>331</v>
      </c>
      <c r="L94" s="319"/>
    </row>
    <row r="95" spans="1:12" s="112" customFormat="1" ht="15" customHeight="1" x14ac:dyDescent="0.2">
      <c r="A95" s="319"/>
      <c r="B95" s="701"/>
      <c r="C95" s="702"/>
      <c r="D95" s="703" t="s">
        <v>522</v>
      </c>
      <c r="E95" s="704" t="s">
        <v>143</v>
      </c>
      <c r="F95" s="394" t="b">
        <f>IF(総括表!$B$4=総括表!$Q$4,基礎データ貼付用シート!E989)</f>
        <v>0</v>
      </c>
      <c r="G95" s="444" t="s">
        <v>753</v>
      </c>
      <c r="H95" s="730">
        <v>0.17799999999999999</v>
      </c>
      <c r="I95" s="444" t="s">
        <v>754</v>
      </c>
      <c r="J95" s="731">
        <f t="shared" si="1"/>
        <v>0</v>
      </c>
      <c r="K95" s="322" t="s">
        <v>330</v>
      </c>
      <c r="L95" s="319"/>
    </row>
    <row r="96" spans="1:12" s="112" customFormat="1" ht="15" customHeight="1" x14ac:dyDescent="0.2">
      <c r="A96" s="319"/>
      <c r="B96" s="708"/>
      <c r="C96" s="709"/>
      <c r="D96" s="705" t="s">
        <v>523</v>
      </c>
      <c r="E96" s="704" t="s">
        <v>142</v>
      </c>
      <c r="F96" s="394" t="b">
        <f>IF(総括表!$B$4=総括表!$Q$5,基礎データ貼付用シート!E989)</f>
        <v>0</v>
      </c>
      <c r="G96" s="444" t="s">
        <v>753</v>
      </c>
      <c r="H96" s="730">
        <v>0.153</v>
      </c>
      <c r="I96" s="444" t="s">
        <v>754</v>
      </c>
      <c r="J96" s="731">
        <f t="shared" ref="J96:J115" si="2">ROUND(F96*H96,0)</f>
        <v>0</v>
      </c>
      <c r="K96" s="322" t="s">
        <v>901</v>
      </c>
      <c r="L96" s="319"/>
    </row>
    <row r="97" spans="1:12" s="112" customFormat="1" ht="15" customHeight="1" x14ac:dyDescent="0.2">
      <c r="A97" s="319"/>
      <c r="B97" s="697">
        <v>11</v>
      </c>
      <c r="C97" s="698" t="s">
        <v>512</v>
      </c>
      <c r="D97" s="703" t="s">
        <v>483</v>
      </c>
      <c r="E97" s="704" t="s">
        <v>143</v>
      </c>
      <c r="F97" s="394" t="b">
        <f>IF(総括表!$B$4=総括表!$Q$4,基礎データ貼付用シート!E992)</f>
        <v>0</v>
      </c>
      <c r="G97" s="444" t="s">
        <v>753</v>
      </c>
      <c r="H97" s="730">
        <v>0.442</v>
      </c>
      <c r="I97" s="444" t="s">
        <v>754</v>
      </c>
      <c r="J97" s="731">
        <f t="shared" si="2"/>
        <v>0</v>
      </c>
      <c r="K97" s="322" t="s">
        <v>902</v>
      </c>
      <c r="L97" s="319"/>
    </row>
    <row r="98" spans="1:12" s="112" customFormat="1" ht="15" customHeight="1" x14ac:dyDescent="0.2">
      <c r="A98" s="319"/>
      <c r="B98" s="701"/>
      <c r="C98" s="702"/>
      <c r="D98" s="705"/>
      <c r="E98" s="704" t="s">
        <v>142</v>
      </c>
      <c r="F98" s="394" t="b">
        <f>IF(総括表!$B$4=総括表!$Q$5,基礎データ貼付用シート!E992)</f>
        <v>0</v>
      </c>
      <c r="G98" s="444" t="s">
        <v>753</v>
      </c>
      <c r="H98" s="730">
        <v>0.39</v>
      </c>
      <c r="I98" s="444" t="s">
        <v>754</v>
      </c>
      <c r="J98" s="731">
        <f t="shared" si="2"/>
        <v>0</v>
      </c>
      <c r="K98" s="322" t="s">
        <v>903</v>
      </c>
      <c r="L98" s="319"/>
    </row>
    <row r="99" spans="1:12" s="112" customFormat="1" ht="15" customHeight="1" x14ac:dyDescent="0.2">
      <c r="A99" s="319"/>
      <c r="B99" s="701"/>
      <c r="C99" s="702"/>
      <c r="D99" s="703" t="s">
        <v>482</v>
      </c>
      <c r="E99" s="704" t="s">
        <v>143</v>
      </c>
      <c r="F99" s="394" t="b">
        <f>IF(総括表!$B$4=総括表!$Q$4,基礎データ貼付用シート!E993)</f>
        <v>0</v>
      </c>
      <c r="G99" s="444" t="s">
        <v>753</v>
      </c>
      <c r="H99" s="730">
        <v>0.19</v>
      </c>
      <c r="I99" s="444" t="s">
        <v>754</v>
      </c>
      <c r="J99" s="731">
        <f t="shared" si="2"/>
        <v>0</v>
      </c>
      <c r="K99" s="322" t="s">
        <v>904</v>
      </c>
      <c r="L99" s="319"/>
    </row>
    <row r="100" spans="1:12" s="112" customFormat="1" ht="15" customHeight="1" x14ac:dyDescent="0.2">
      <c r="A100" s="319"/>
      <c r="B100" s="701"/>
      <c r="C100" s="702"/>
      <c r="D100" s="705"/>
      <c r="E100" s="704" t="s">
        <v>142</v>
      </c>
      <c r="F100" s="394" t="b">
        <f>IF(総括表!$B$4=総括表!$Q$5,基礎データ貼付用シート!E993)</f>
        <v>0</v>
      </c>
      <c r="G100" s="444" t="s">
        <v>753</v>
      </c>
      <c r="H100" s="730">
        <v>0.16700000000000001</v>
      </c>
      <c r="I100" s="444" t="s">
        <v>754</v>
      </c>
      <c r="J100" s="731">
        <f t="shared" si="2"/>
        <v>0</v>
      </c>
      <c r="K100" s="322" t="s">
        <v>893</v>
      </c>
      <c r="L100" s="319"/>
    </row>
    <row r="101" spans="1:12" s="112" customFormat="1" ht="15" customHeight="1" x14ac:dyDescent="0.2">
      <c r="A101" s="319"/>
      <c r="B101" s="701"/>
      <c r="C101" s="702"/>
      <c r="D101" s="703" t="s">
        <v>481</v>
      </c>
      <c r="E101" s="704" t="s">
        <v>143</v>
      </c>
      <c r="F101" s="394" t="b">
        <f>IF(総括表!$B$4=総括表!$Q$4,基礎データ貼付用シート!E994)</f>
        <v>0</v>
      </c>
      <c r="G101" s="444" t="s">
        <v>753</v>
      </c>
      <c r="H101" s="730">
        <v>0.19</v>
      </c>
      <c r="I101" s="444" t="s">
        <v>754</v>
      </c>
      <c r="J101" s="731">
        <f t="shared" si="2"/>
        <v>0</v>
      </c>
      <c r="K101" s="322" t="s">
        <v>894</v>
      </c>
      <c r="L101" s="319"/>
    </row>
    <row r="102" spans="1:12" s="112" customFormat="1" ht="15" customHeight="1" x14ac:dyDescent="0.2">
      <c r="A102" s="319"/>
      <c r="B102" s="701"/>
      <c r="C102" s="702"/>
      <c r="D102" s="705"/>
      <c r="E102" s="704" t="s">
        <v>142</v>
      </c>
      <c r="F102" s="394" t="b">
        <f>IF(総括表!$B$4=総括表!$Q$5,基礎データ貼付用シート!E994)</f>
        <v>0</v>
      </c>
      <c r="G102" s="444" t="s">
        <v>753</v>
      </c>
      <c r="H102" s="730">
        <v>0.16700000000000001</v>
      </c>
      <c r="I102" s="444" t="s">
        <v>754</v>
      </c>
      <c r="J102" s="731">
        <f t="shared" si="2"/>
        <v>0</v>
      </c>
      <c r="K102" s="322" t="s">
        <v>895</v>
      </c>
      <c r="L102" s="319"/>
    </row>
    <row r="103" spans="1:12" s="112" customFormat="1" ht="15" customHeight="1" x14ac:dyDescent="0.2">
      <c r="A103" s="319"/>
      <c r="B103" s="701"/>
      <c r="C103" s="702"/>
      <c r="D103" s="703" t="s">
        <v>480</v>
      </c>
      <c r="E103" s="704" t="s">
        <v>143</v>
      </c>
      <c r="F103" s="394" t="b">
        <f>IF(総括表!$B$4=総括表!$Q$4,基礎データ貼付用シート!E996)</f>
        <v>0</v>
      </c>
      <c r="G103" s="444" t="s">
        <v>753</v>
      </c>
      <c r="H103" s="730">
        <v>0.126</v>
      </c>
      <c r="I103" s="444" t="s">
        <v>754</v>
      </c>
      <c r="J103" s="731">
        <f t="shared" si="2"/>
        <v>0</v>
      </c>
      <c r="K103" s="322" t="s">
        <v>896</v>
      </c>
      <c r="L103" s="319"/>
    </row>
    <row r="104" spans="1:12" s="112" customFormat="1" ht="15" customHeight="1" x14ac:dyDescent="0.2">
      <c r="A104" s="319"/>
      <c r="B104" s="701"/>
      <c r="C104" s="702"/>
      <c r="D104" s="705"/>
      <c r="E104" s="704" t="s">
        <v>142</v>
      </c>
      <c r="F104" s="394" t="b">
        <f>IF(総括表!$B$4=総括表!$Q$5,基礎データ貼付用シート!E996)</f>
        <v>0</v>
      </c>
      <c r="G104" s="444" t="s">
        <v>753</v>
      </c>
      <c r="H104" s="730">
        <v>0.111</v>
      </c>
      <c r="I104" s="444" t="s">
        <v>754</v>
      </c>
      <c r="J104" s="731">
        <f t="shared" si="2"/>
        <v>0</v>
      </c>
      <c r="K104" s="322" t="s">
        <v>1002</v>
      </c>
      <c r="L104" s="319"/>
    </row>
    <row r="105" spans="1:12" s="112" customFormat="1" ht="15" customHeight="1" x14ac:dyDescent="0.2">
      <c r="A105" s="319"/>
      <c r="B105" s="701"/>
      <c r="C105" s="702"/>
      <c r="D105" s="703" t="s">
        <v>479</v>
      </c>
      <c r="E105" s="704" t="s">
        <v>143</v>
      </c>
      <c r="F105" s="394" t="b">
        <f>IF(総括表!$B$4=総括表!$Q$4,基礎データ貼付用シート!E1005)</f>
        <v>0</v>
      </c>
      <c r="G105" s="444" t="s">
        <v>753</v>
      </c>
      <c r="H105" s="730">
        <v>0.61499999999999999</v>
      </c>
      <c r="I105" s="444" t="s">
        <v>754</v>
      </c>
      <c r="J105" s="731">
        <f t="shared" si="2"/>
        <v>0</v>
      </c>
      <c r="K105" s="322" t="s">
        <v>1003</v>
      </c>
      <c r="L105" s="319"/>
    </row>
    <row r="106" spans="1:12" s="112" customFormat="1" ht="15" customHeight="1" x14ac:dyDescent="0.2">
      <c r="A106" s="319"/>
      <c r="B106" s="701"/>
      <c r="C106" s="702"/>
      <c r="D106" s="705" t="s">
        <v>478</v>
      </c>
      <c r="E106" s="704" t="s">
        <v>142</v>
      </c>
      <c r="F106" s="394" t="b">
        <f>IF(総括表!$B$4=総括表!$Q$5,基礎データ貼付用シート!E1005)</f>
        <v>0</v>
      </c>
      <c r="G106" s="444" t="s">
        <v>753</v>
      </c>
      <c r="H106" s="730">
        <v>0.48799999999999999</v>
      </c>
      <c r="I106" s="444" t="s">
        <v>754</v>
      </c>
      <c r="J106" s="731">
        <f t="shared" si="2"/>
        <v>0</v>
      </c>
      <c r="K106" s="322" t="s">
        <v>1004</v>
      </c>
      <c r="L106" s="319"/>
    </row>
    <row r="107" spans="1:12" s="112" customFormat="1" ht="15" customHeight="1" x14ac:dyDescent="0.2">
      <c r="A107" s="319"/>
      <c r="B107" s="701"/>
      <c r="C107" s="702"/>
      <c r="D107" s="703" t="s">
        <v>522</v>
      </c>
      <c r="E107" s="704" t="s">
        <v>143</v>
      </c>
      <c r="F107" s="394" t="b">
        <f>IF(総括表!$B$4=総括表!$Q$4,基礎データ貼付用シート!E995)</f>
        <v>0</v>
      </c>
      <c r="G107" s="444" t="s">
        <v>753</v>
      </c>
      <c r="H107" s="730">
        <v>0.19</v>
      </c>
      <c r="I107" s="444" t="s">
        <v>754</v>
      </c>
      <c r="J107" s="731">
        <f t="shared" si="2"/>
        <v>0</v>
      </c>
      <c r="K107" s="322" t="s">
        <v>1005</v>
      </c>
      <c r="L107" s="319"/>
    </row>
    <row r="108" spans="1:12" s="112" customFormat="1" ht="15" customHeight="1" x14ac:dyDescent="0.2">
      <c r="A108" s="319"/>
      <c r="B108" s="708"/>
      <c r="C108" s="709"/>
      <c r="D108" s="705" t="s">
        <v>523</v>
      </c>
      <c r="E108" s="704" t="s">
        <v>142</v>
      </c>
      <c r="F108" s="394" t="b">
        <f>IF(総括表!$B$4=総括表!$Q$5,基礎データ貼付用シート!E995)</f>
        <v>0</v>
      </c>
      <c r="G108" s="444" t="s">
        <v>753</v>
      </c>
      <c r="H108" s="730">
        <v>0.16700000000000001</v>
      </c>
      <c r="I108" s="444" t="s">
        <v>754</v>
      </c>
      <c r="J108" s="731">
        <f t="shared" si="2"/>
        <v>0</v>
      </c>
      <c r="K108" s="322" t="s">
        <v>1006</v>
      </c>
      <c r="L108" s="319"/>
    </row>
    <row r="109" spans="1:12" s="112" customFormat="1" ht="15" customHeight="1" x14ac:dyDescent="0.2">
      <c r="A109" s="319"/>
      <c r="B109" s="697">
        <v>12</v>
      </c>
      <c r="C109" s="698" t="s">
        <v>619</v>
      </c>
      <c r="D109" s="703" t="s">
        <v>483</v>
      </c>
      <c r="E109" s="704" t="s">
        <v>143</v>
      </c>
      <c r="F109" s="394" t="b">
        <f>IF(総括表!$B$4=総括表!$Q$4,基礎データ貼付用シート!E1006)</f>
        <v>0</v>
      </c>
      <c r="G109" s="444" t="s">
        <v>753</v>
      </c>
      <c r="H109" s="732">
        <v>0.46899999999999997</v>
      </c>
      <c r="I109" s="444" t="s">
        <v>754</v>
      </c>
      <c r="J109" s="731">
        <f t="shared" si="2"/>
        <v>0</v>
      </c>
      <c r="K109" s="322" t="s">
        <v>1007</v>
      </c>
      <c r="L109" s="319"/>
    </row>
    <row r="110" spans="1:12" s="112" customFormat="1" ht="15" customHeight="1" x14ac:dyDescent="0.2">
      <c r="A110" s="319"/>
      <c r="B110" s="701"/>
      <c r="C110" s="702"/>
      <c r="D110" s="705"/>
      <c r="E110" s="704" t="s">
        <v>142</v>
      </c>
      <c r="F110" s="394" t="b">
        <f>IF(総括表!$B$4=総括表!$Q$5,基礎データ貼付用シート!E1006)</f>
        <v>0</v>
      </c>
      <c r="G110" s="444" t="s">
        <v>753</v>
      </c>
      <c r="H110" s="732">
        <v>0.42299999999999999</v>
      </c>
      <c r="I110" s="444" t="s">
        <v>754</v>
      </c>
      <c r="J110" s="731">
        <f t="shared" si="2"/>
        <v>0</v>
      </c>
      <c r="K110" s="322" t="s">
        <v>1008</v>
      </c>
      <c r="L110" s="319"/>
    </row>
    <row r="111" spans="1:12" s="112" customFormat="1" ht="15" customHeight="1" x14ac:dyDescent="0.2">
      <c r="A111" s="319"/>
      <c r="B111" s="701"/>
      <c r="C111" s="702"/>
      <c r="D111" s="703" t="s">
        <v>482</v>
      </c>
      <c r="E111" s="704" t="s">
        <v>143</v>
      </c>
      <c r="F111" s="394" t="b">
        <f>IF(総括表!$B$4=総括表!$Q$4,基礎データ貼付用シート!E1007)</f>
        <v>0</v>
      </c>
      <c r="G111" s="444" t="s">
        <v>753</v>
      </c>
      <c r="H111" s="732">
        <v>0.20100000000000001</v>
      </c>
      <c r="I111" s="444" t="s">
        <v>754</v>
      </c>
      <c r="J111" s="731">
        <f t="shared" si="2"/>
        <v>0</v>
      </c>
      <c r="K111" s="322" t="s">
        <v>1009</v>
      </c>
      <c r="L111" s="319"/>
    </row>
    <row r="112" spans="1:12" s="112" customFormat="1" ht="15" customHeight="1" x14ac:dyDescent="0.2">
      <c r="A112" s="319"/>
      <c r="B112" s="701"/>
      <c r="C112" s="702"/>
      <c r="D112" s="705"/>
      <c r="E112" s="704" t="s">
        <v>142</v>
      </c>
      <c r="F112" s="394" t="b">
        <f>IF(総括表!$B$4=総括表!$Q$5,基礎データ貼付用シート!E1007)</f>
        <v>0</v>
      </c>
      <c r="G112" s="444" t="s">
        <v>753</v>
      </c>
      <c r="H112" s="732">
        <v>0.18099999999999999</v>
      </c>
      <c r="I112" s="444" t="s">
        <v>754</v>
      </c>
      <c r="J112" s="731">
        <f t="shared" si="2"/>
        <v>0</v>
      </c>
      <c r="K112" s="322" t="s">
        <v>1010</v>
      </c>
      <c r="L112" s="319"/>
    </row>
    <row r="113" spans="1:12" s="112" customFormat="1" ht="15" customHeight="1" x14ac:dyDescent="0.2">
      <c r="A113" s="319"/>
      <c r="B113" s="701"/>
      <c r="C113" s="702"/>
      <c r="D113" s="703" t="s">
        <v>481</v>
      </c>
      <c r="E113" s="704" t="s">
        <v>143</v>
      </c>
      <c r="F113" s="394" t="b">
        <f>IF(総括表!$B$4=総括表!$Q$4,基礎データ貼付用シート!E1008)</f>
        <v>0</v>
      </c>
      <c r="G113" s="444" t="s">
        <v>753</v>
      </c>
      <c r="H113" s="732">
        <v>0.20100000000000001</v>
      </c>
      <c r="I113" s="444" t="s">
        <v>754</v>
      </c>
      <c r="J113" s="731">
        <f t="shared" si="2"/>
        <v>0</v>
      </c>
      <c r="K113" s="322" t="s">
        <v>1011</v>
      </c>
      <c r="L113" s="319"/>
    </row>
    <row r="114" spans="1:12" s="112" customFormat="1" ht="15" customHeight="1" x14ac:dyDescent="0.2">
      <c r="A114" s="319"/>
      <c r="B114" s="701"/>
      <c r="C114" s="702"/>
      <c r="D114" s="705"/>
      <c r="E114" s="704" t="s">
        <v>142</v>
      </c>
      <c r="F114" s="394" t="b">
        <f>IF(総括表!$B$4=総括表!$Q$5,基礎データ貼付用シート!E1008)</f>
        <v>0</v>
      </c>
      <c r="G114" s="444" t="s">
        <v>753</v>
      </c>
      <c r="H114" s="732">
        <v>0.18099999999999999</v>
      </c>
      <c r="I114" s="444" t="s">
        <v>754</v>
      </c>
      <c r="J114" s="731">
        <f t="shared" si="2"/>
        <v>0</v>
      </c>
      <c r="K114" s="322" t="s">
        <v>1012</v>
      </c>
      <c r="L114" s="319"/>
    </row>
    <row r="115" spans="1:12" s="112" customFormat="1" ht="15" customHeight="1" x14ac:dyDescent="0.2">
      <c r="A115" s="319"/>
      <c r="B115" s="701"/>
      <c r="C115" s="702"/>
      <c r="D115" s="703" t="s">
        <v>480</v>
      </c>
      <c r="E115" s="704" t="s">
        <v>143</v>
      </c>
      <c r="F115" s="394" t="b">
        <f>IF(総括表!$B$4=総括表!$Q$4,基礎データ貼付用シート!E1010)</f>
        <v>0</v>
      </c>
      <c r="G115" s="444" t="s">
        <v>753</v>
      </c>
      <c r="H115" s="732">
        <v>0.13400000000000001</v>
      </c>
      <c r="I115" s="444" t="s">
        <v>754</v>
      </c>
      <c r="J115" s="731">
        <f t="shared" si="2"/>
        <v>0</v>
      </c>
      <c r="K115" s="322" t="s">
        <v>1013</v>
      </c>
      <c r="L115" s="319"/>
    </row>
    <row r="116" spans="1:12" s="112" customFormat="1" ht="15" customHeight="1" x14ac:dyDescent="0.2">
      <c r="A116" s="319"/>
      <c r="B116" s="701"/>
      <c r="C116" s="702"/>
      <c r="D116" s="705"/>
      <c r="E116" s="704" t="s">
        <v>142</v>
      </c>
      <c r="F116" s="394" t="b">
        <f>IF(総括表!$B$4=総括表!$Q$5,基礎データ貼付用シート!E1010)</f>
        <v>0</v>
      </c>
      <c r="G116" s="444" t="s">
        <v>753</v>
      </c>
      <c r="H116" s="732">
        <v>0.121</v>
      </c>
      <c r="I116" s="444" t="s">
        <v>754</v>
      </c>
      <c r="J116" s="731">
        <f>ROUND(F116*H116,0)</f>
        <v>0</v>
      </c>
      <c r="K116" s="322" t="s">
        <v>1014</v>
      </c>
      <c r="L116" s="319"/>
    </row>
    <row r="117" spans="1:12" s="112" customFormat="1" ht="15" customHeight="1" x14ac:dyDescent="0.2">
      <c r="A117" s="319"/>
      <c r="B117" s="701"/>
      <c r="C117" s="702"/>
      <c r="D117" s="703" t="s">
        <v>522</v>
      </c>
      <c r="E117" s="704" t="s">
        <v>143</v>
      </c>
      <c r="F117" s="394" t="b">
        <f>IF(総括表!$B$4=総括表!$Q$4,基礎データ貼付用シート!E1009)</f>
        <v>0</v>
      </c>
      <c r="G117" s="444" t="s">
        <v>753</v>
      </c>
      <c r="H117" s="732">
        <v>0.20100000000000001</v>
      </c>
      <c r="I117" s="444" t="s">
        <v>754</v>
      </c>
      <c r="J117" s="731">
        <f>ROUND(F117*H117,0)</f>
        <v>0</v>
      </c>
      <c r="K117" s="322" t="s">
        <v>1015</v>
      </c>
      <c r="L117" s="319"/>
    </row>
    <row r="118" spans="1:12" s="112" customFormat="1" ht="15" customHeight="1" x14ac:dyDescent="0.2">
      <c r="A118" s="319"/>
      <c r="B118" s="708"/>
      <c r="C118" s="709"/>
      <c r="D118" s="705" t="s">
        <v>523</v>
      </c>
      <c r="E118" s="704" t="s">
        <v>142</v>
      </c>
      <c r="F118" s="394" t="b">
        <f>IF(総括表!$B$4=総括表!$Q$5,基礎データ貼付用シート!E1009)</f>
        <v>0</v>
      </c>
      <c r="G118" s="444" t="s">
        <v>753</v>
      </c>
      <c r="H118" s="732">
        <v>0.18099999999999999</v>
      </c>
      <c r="I118" s="444" t="s">
        <v>754</v>
      </c>
      <c r="J118" s="731">
        <f>ROUND(F118*H118,0)</f>
        <v>0</v>
      </c>
      <c r="K118" s="322" t="s">
        <v>1016</v>
      </c>
      <c r="L118" s="319"/>
    </row>
    <row r="119" spans="1:12" s="112" customFormat="1" ht="15" customHeight="1" x14ac:dyDescent="0.2">
      <c r="A119" s="319"/>
      <c r="B119" s="697">
        <v>13</v>
      </c>
      <c r="C119" s="698" t="s">
        <v>710</v>
      </c>
      <c r="D119" s="703" t="s">
        <v>483</v>
      </c>
      <c r="E119" s="704" t="s">
        <v>143</v>
      </c>
      <c r="F119" s="394" t="b">
        <f>IF(総括表!$B$4=総括表!$Q$4,基礎データ貼付用シート!E1013)</f>
        <v>0</v>
      </c>
      <c r="G119" s="444" t="s">
        <v>753</v>
      </c>
      <c r="H119" s="730">
        <v>0.497</v>
      </c>
      <c r="I119" s="444" t="s">
        <v>754</v>
      </c>
      <c r="J119" s="731">
        <f t="shared" ref="J119:J126" si="3">ROUND(F119*H119,0)</f>
        <v>0</v>
      </c>
      <c r="K119" s="322" t="s">
        <v>1017</v>
      </c>
      <c r="L119" s="319"/>
    </row>
    <row r="120" spans="1:12" s="112" customFormat="1" ht="15" customHeight="1" x14ac:dyDescent="0.2">
      <c r="A120" s="319"/>
      <c r="B120" s="701"/>
      <c r="C120" s="702"/>
      <c r="D120" s="705"/>
      <c r="E120" s="704" t="s">
        <v>142</v>
      </c>
      <c r="F120" s="394" t="b">
        <f>IF(総括表!$B$4=総括表!$Q$5,基礎データ貼付用シート!E1013)</f>
        <v>0</v>
      </c>
      <c r="G120" s="444" t="s">
        <v>753</v>
      </c>
      <c r="H120" s="730">
        <v>0.47099999999999997</v>
      </c>
      <c r="I120" s="444" t="s">
        <v>754</v>
      </c>
      <c r="J120" s="731">
        <f t="shared" si="3"/>
        <v>0</v>
      </c>
      <c r="K120" s="322" t="s">
        <v>1018</v>
      </c>
      <c r="L120" s="319"/>
    </row>
    <row r="121" spans="1:12" s="112" customFormat="1" ht="15" customHeight="1" x14ac:dyDescent="0.2">
      <c r="A121" s="319"/>
      <c r="B121" s="701"/>
      <c r="C121" s="702"/>
      <c r="D121" s="703" t="s">
        <v>482</v>
      </c>
      <c r="E121" s="704" t="s">
        <v>143</v>
      </c>
      <c r="F121" s="394" t="b">
        <f>IF(総括表!$B$4=総括表!$Q$4,基礎データ貼付用シート!E1014)</f>
        <v>0</v>
      </c>
      <c r="G121" s="444" t="s">
        <v>753</v>
      </c>
      <c r="H121" s="730">
        <v>0.21299999999999999</v>
      </c>
      <c r="I121" s="444" t="s">
        <v>754</v>
      </c>
      <c r="J121" s="731">
        <f t="shared" si="3"/>
        <v>0</v>
      </c>
      <c r="K121" s="322" t="s">
        <v>1019</v>
      </c>
      <c r="L121" s="319"/>
    </row>
    <row r="122" spans="1:12" s="112" customFormat="1" ht="15" customHeight="1" x14ac:dyDescent="0.2">
      <c r="A122" s="319"/>
      <c r="B122" s="701"/>
      <c r="C122" s="702"/>
      <c r="D122" s="705"/>
      <c r="E122" s="704" t="s">
        <v>142</v>
      </c>
      <c r="F122" s="394" t="b">
        <f>IF(総括表!$B$4=総括表!$Q$5,基礎データ貼付用シート!E1014)</f>
        <v>0</v>
      </c>
      <c r="G122" s="444" t="s">
        <v>753</v>
      </c>
      <c r="H122" s="730">
        <v>0.20200000000000001</v>
      </c>
      <c r="I122" s="444" t="s">
        <v>754</v>
      </c>
      <c r="J122" s="731">
        <f t="shared" si="3"/>
        <v>0</v>
      </c>
      <c r="K122" s="322" t="s">
        <v>1020</v>
      </c>
      <c r="L122" s="319"/>
    </row>
    <row r="123" spans="1:12" s="112" customFormat="1" ht="15" customHeight="1" x14ac:dyDescent="0.2">
      <c r="A123" s="319"/>
      <c r="B123" s="701"/>
      <c r="C123" s="702"/>
      <c r="D123" s="703" t="s">
        <v>481</v>
      </c>
      <c r="E123" s="704" t="s">
        <v>143</v>
      </c>
      <c r="F123" s="394" t="b">
        <f>IF(総括表!$B$4=総括表!$Q$4,基礎データ貼付用シート!E1015)</f>
        <v>0</v>
      </c>
      <c r="G123" s="444" t="s">
        <v>753</v>
      </c>
      <c r="H123" s="730">
        <v>0.21299999999999999</v>
      </c>
      <c r="I123" s="444" t="s">
        <v>754</v>
      </c>
      <c r="J123" s="731">
        <f t="shared" si="3"/>
        <v>0</v>
      </c>
      <c r="K123" s="322" t="s">
        <v>1021</v>
      </c>
      <c r="L123" s="319"/>
    </row>
    <row r="124" spans="1:12" s="112" customFormat="1" ht="15" customHeight="1" x14ac:dyDescent="0.2">
      <c r="A124" s="319"/>
      <c r="B124" s="701"/>
      <c r="C124" s="702"/>
      <c r="D124" s="705"/>
      <c r="E124" s="704" t="s">
        <v>142</v>
      </c>
      <c r="F124" s="394" t="b">
        <f>IF(総括表!$B$4=総括表!$Q$5,基礎データ貼付用シート!E1015)</f>
        <v>0</v>
      </c>
      <c r="G124" s="444" t="s">
        <v>753</v>
      </c>
      <c r="H124" s="730">
        <v>0.20200000000000001</v>
      </c>
      <c r="I124" s="444" t="s">
        <v>754</v>
      </c>
      <c r="J124" s="731">
        <f t="shared" si="3"/>
        <v>0</v>
      </c>
      <c r="K124" s="322" t="s">
        <v>1022</v>
      </c>
      <c r="L124" s="319"/>
    </row>
    <row r="125" spans="1:12" s="112" customFormat="1" ht="15" customHeight="1" x14ac:dyDescent="0.2">
      <c r="A125" s="319"/>
      <c r="B125" s="701"/>
      <c r="C125" s="702"/>
      <c r="D125" s="703" t="s">
        <v>480</v>
      </c>
      <c r="E125" s="704" t="s">
        <v>143</v>
      </c>
      <c r="F125" s="394" t="b">
        <f>IF(総括表!$B$4=総括表!$Q$4,基礎データ貼付用シート!E1016)</f>
        <v>0</v>
      </c>
      <c r="G125" s="444" t="s">
        <v>753</v>
      </c>
      <c r="H125" s="730">
        <v>0.14199999999999999</v>
      </c>
      <c r="I125" s="444" t="s">
        <v>754</v>
      </c>
      <c r="J125" s="731">
        <f t="shared" si="3"/>
        <v>0</v>
      </c>
      <c r="K125" s="322" t="s">
        <v>1023</v>
      </c>
      <c r="L125" s="319"/>
    </row>
    <row r="126" spans="1:12" s="112" customFormat="1" ht="15" customHeight="1" x14ac:dyDescent="0.2">
      <c r="A126" s="319"/>
      <c r="B126" s="708"/>
      <c r="C126" s="709"/>
      <c r="D126" s="705"/>
      <c r="E126" s="704" t="s">
        <v>142</v>
      </c>
      <c r="F126" s="394" t="b">
        <f>IF(総括表!$B$4=総括表!$Q$5,基礎データ貼付用シート!E1016)</f>
        <v>0</v>
      </c>
      <c r="G126" s="444" t="s">
        <v>753</v>
      </c>
      <c r="H126" s="733">
        <v>0.13500000000000001</v>
      </c>
      <c r="I126" s="448" t="s">
        <v>754</v>
      </c>
      <c r="J126" s="734">
        <f t="shared" si="3"/>
        <v>0</v>
      </c>
      <c r="K126" s="322" t="s">
        <v>1024</v>
      </c>
      <c r="L126" s="319"/>
    </row>
    <row r="127" spans="1:12" s="112" customFormat="1" ht="15" customHeight="1" x14ac:dyDescent="0.2">
      <c r="A127" s="319"/>
      <c r="B127" s="697">
        <v>14</v>
      </c>
      <c r="C127" s="698" t="s">
        <v>741</v>
      </c>
      <c r="D127" s="703" t="s">
        <v>483</v>
      </c>
      <c r="E127" s="704" t="s">
        <v>143</v>
      </c>
      <c r="F127" s="394" t="b">
        <f>IF(総括表!$B$4=総括表!$Q$4,基礎データ貼付用シート!E1019)</f>
        <v>0</v>
      </c>
      <c r="G127" s="444" t="s">
        <v>753</v>
      </c>
      <c r="H127" s="730">
        <v>0.52700000000000002</v>
      </c>
      <c r="I127" s="444" t="s">
        <v>754</v>
      </c>
      <c r="J127" s="731">
        <f t="shared" ref="J127:J134" si="4">ROUND(F127*H127,0)</f>
        <v>0</v>
      </c>
      <c r="K127" s="322" t="s">
        <v>1025</v>
      </c>
      <c r="L127" s="319"/>
    </row>
    <row r="128" spans="1:12" s="112" customFormat="1" ht="15" customHeight="1" x14ac:dyDescent="0.2">
      <c r="A128" s="319"/>
      <c r="B128" s="701"/>
      <c r="C128" s="702"/>
      <c r="D128" s="705"/>
      <c r="E128" s="704" t="s">
        <v>142</v>
      </c>
      <c r="F128" s="394" t="b">
        <f>IF(総括表!$B$4=総括表!$Q$5,基礎データ貼付用シート!E1019)</f>
        <v>0</v>
      </c>
      <c r="G128" s="444" t="s">
        <v>753</v>
      </c>
      <c r="H128" s="730">
        <v>0.50800000000000001</v>
      </c>
      <c r="I128" s="444" t="s">
        <v>754</v>
      </c>
      <c r="J128" s="731">
        <f t="shared" si="4"/>
        <v>0</v>
      </c>
      <c r="K128" s="322" t="s">
        <v>1026</v>
      </c>
      <c r="L128" s="319"/>
    </row>
    <row r="129" spans="1:12" ht="15" customHeight="1" x14ac:dyDescent="0.2">
      <c r="A129" s="319"/>
      <c r="B129" s="701"/>
      <c r="C129" s="702"/>
      <c r="D129" s="703" t="s">
        <v>482</v>
      </c>
      <c r="E129" s="704" t="s">
        <v>143</v>
      </c>
      <c r="F129" s="394" t="b">
        <f>IF(総括表!$B$4=総括表!$Q$4,基礎データ貼付用シート!E1020)</f>
        <v>0</v>
      </c>
      <c r="G129" s="444" t="s">
        <v>753</v>
      </c>
      <c r="H129" s="730">
        <v>0.22600000000000001</v>
      </c>
      <c r="I129" s="444" t="s">
        <v>754</v>
      </c>
      <c r="J129" s="731">
        <f t="shared" si="4"/>
        <v>0</v>
      </c>
      <c r="K129" s="322" t="s">
        <v>1027</v>
      </c>
      <c r="L129" s="319"/>
    </row>
    <row r="130" spans="1:12" ht="15" customHeight="1" x14ac:dyDescent="0.2">
      <c r="A130" s="319"/>
      <c r="B130" s="701"/>
      <c r="C130" s="702"/>
      <c r="D130" s="705"/>
      <c r="E130" s="704" t="s">
        <v>142</v>
      </c>
      <c r="F130" s="394" t="b">
        <f>IF(総括表!$B$4=総括表!$Q$5,基礎データ貼付用シート!E1020)</f>
        <v>0</v>
      </c>
      <c r="G130" s="444" t="s">
        <v>753</v>
      </c>
      <c r="H130" s="730">
        <v>0.218</v>
      </c>
      <c r="I130" s="444" t="s">
        <v>754</v>
      </c>
      <c r="J130" s="731">
        <f t="shared" si="4"/>
        <v>0</v>
      </c>
      <c r="K130" s="322" t="s">
        <v>1028</v>
      </c>
      <c r="L130" s="319"/>
    </row>
    <row r="131" spans="1:12" ht="15" customHeight="1" x14ac:dyDescent="0.2">
      <c r="A131" s="319"/>
      <c r="B131" s="701"/>
      <c r="C131" s="702"/>
      <c r="D131" s="703" t="s">
        <v>481</v>
      </c>
      <c r="E131" s="704" t="s">
        <v>143</v>
      </c>
      <c r="F131" s="394" t="b">
        <f>IF(総括表!$B$4=総括表!$Q$4,基礎データ貼付用シート!E1021)</f>
        <v>0</v>
      </c>
      <c r="G131" s="444" t="s">
        <v>753</v>
      </c>
      <c r="H131" s="730">
        <v>0.22600000000000001</v>
      </c>
      <c r="I131" s="444" t="s">
        <v>754</v>
      </c>
      <c r="J131" s="731">
        <f t="shared" si="4"/>
        <v>0</v>
      </c>
      <c r="K131" s="322" t="s">
        <v>1029</v>
      </c>
      <c r="L131" s="319"/>
    </row>
    <row r="132" spans="1:12" ht="15" customHeight="1" x14ac:dyDescent="0.2">
      <c r="A132" s="319"/>
      <c r="B132" s="701"/>
      <c r="C132" s="702"/>
      <c r="D132" s="705"/>
      <c r="E132" s="704" t="s">
        <v>142</v>
      </c>
      <c r="F132" s="394" t="b">
        <f>IF(総括表!$B$4=総括表!$Q$5,基礎データ貼付用シート!E1021)</f>
        <v>0</v>
      </c>
      <c r="G132" s="444" t="s">
        <v>753</v>
      </c>
      <c r="H132" s="730">
        <v>0.218</v>
      </c>
      <c r="I132" s="444" t="s">
        <v>754</v>
      </c>
      <c r="J132" s="731">
        <f t="shared" si="4"/>
        <v>0</v>
      </c>
      <c r="K132" s="322" t="s">
        <v>1030</v>
      </c>
      <c r="L132" s="319"/>
    </row>
    <row r="133" spans="1:12" ht="15" customHeight="1" x14ac:dyDescent="0.2">
      <c r="A133" s="319"/>
      <c r="B133" s="701"/>
      <c r="C133" s="702"/>
      <c r="D133" s="703" t="s">
        <v>480</v>
      </c>
      <c r="E133" s="704" t="s">
        <v>143</v>
      </c>
      <c r="F133" s="394" t="b">
        <f>IF(総括表!$B$4=総括表!$Q$4,基礎データ貼付用シート!E1022)</f>
        <v>0</v>
      </c>
      <c r="G133" s="444" t="s">
        <v>753</v>
      </c>
      <c r="H133" s="730">
        <v>0.151</v>
      </c>
      <c r="I133" s="444" t="s">
        <v>754</v>
      </c>
      <c r="J133" s="731">
        <f t="shared" si="4"/>
        <v>0</v>
      </c>
      <c r="K133" s="322" t="s">
        <v>1031</v>
      </c>
      <c r="L133" s="319"/>
    </row>
    <row r="134" spans="1:12" ht="15" customHeight="1" x14ac:dyDescent="0.2">
      <c r="A134" s="319"/>
      <c r="B134" s="708"/>
      <c r="C134" s="709"/>
      <c r="D134" s="705"/>
      <c r="E134" s="704" t="s">
        <v>142</v>
      </c>
      <c r="F134" s="394" t="b">
        <f>IF(総括表!$B$4=総括表!$Q$5,基礎データ貼付用シート!E1022)</f>
        <v>0</v>
      </c>
      <c r="G134" s="444" t="s">
        <v>753</v>
      </c>
      <c r="H134" s="733">
        <v>0.14499999999999999</v>
      </c>
      <c r="I134" s="448" t="s">
        <v>754</v>
      </c>
      <c r="J134" s="734">
        <f t="shared" si="4"/>
        <v>0</v>
      </c>
      <c r="K134" s="322" t="s">
        <v>1032</v>
      </c>
      <c r="L134" s="319"/>
    </row>
    <row r="135" spans="1:12" s="112" customFormat="1" ht="15" customHeight="1" x14ac:dyDescent="0.2">
      <c r="A135" s="319"/>
      <c r="B135" s="697">
        <v>15</v>
      </c>
      <c r="C135" s="698" t="s">
        <v>808</v>
      </c>
      <c r="D135" s="703" t="s">
        <v>483</v>
      </c>
      <c r="E135" s="704" t="s">
        <v>143</v>
      </c>
      <c r="F135" s="394" t="b">
        <f>IF(総括表!$B$4=総括表!$Q$4,基礎データ貼付用シート!E1025)</f>
        <v>0</v>
      </c>
      <c r="G135" s="444" t="s">
        <v>117</v>
      </c>
      <c r="H135" s="735">
        <v>0.55500000000000005</v>
      </c>
      <c r="I135" s="444" t="s">
        <v>119</v>
      </c>
      <c r="J135" s="731">
        <f t="shared" ref="J135:J142" si="5">ROUND(F135*H135,0)</f>
        <v>0</v>
      </c>
      <c r="K135" s="322" t="s">
        <v>1033</v>
      </c>
      <c r="L135" s="319"/>
    </row>
    <row r="136" spans="1:12" s="112" customFormat="1" ht="15" customHeight="1" x14ac:dyDescent="0.2">
      <c r="A136" s="319"/>
      <c r="B136" s="701"/>
      <c r="C136" s="702"/>
      <c r="D136" s="705"/>
      <c r="E136" s="704" t="s">
        <v>142</v>
      </c>
      <c r="F136" s="394" t="b">
        <f>IF(総括表!$B$4=総括表!$Q$5,基礎データ貼付用シート!E1025)</f>
        <v>0</v>
      </c>
      <c r="G136" s="444" t="s">
        <v>117</v>
      </c>
      <c r="H136" s="730">
        <v>0.54100000000000004</v>
      </c>
      <c r="I136" s="444" t="s">
        <v>119</v>
      </c>
      <c r="J136" s="731">
        <f t="shared" si="5"/>
        <v>0</v>
      </c>
      <c r="K136" s="322" t="s">
        <v>1034</v>
      </c>
      <c r="L136" s="319"/>
    </row>
    <row r="137" spans="1:12" ht="15" customHeight="1" x14ac:dyDescent="0.2">
      <c r="A137" s="319"/>
      <c r="B137" s="701"/>
      <c r="C137" s="702"/>
      <c r="D137" s="703" t="s">
        <v>482</v>
      </c>
      <c r="E137" s="704" t="s">
        <v>143</v>
      </c>
      <c r="F137" s="394" t="b">
        <f>IF(総括表!$B$4=総括表!$Q$4,基礎データ貼付用シート!E1026)</f>
        <v>0</v>
      </c>
      <c r="G137" s="444" t="s">
        <v>117</v>
      </c>
      <c r="H137" s="730">
        <v>0.23799999999999999</v>
      </c>
      <c r="I137" s="444" t="s">
        <v>119</v>
      </c>
      <c r="J137" s="731">
        <f t="shared" si="5"/>
        <v>0</v>
      </c>
      <c r="K137" s="322" t="s">
        <v>1035</v>
      </c>
      <c r="L137" s="319"/>
    </row>
    <row r="138" spans="1:12" ht="15" customHeight="1" x14ac:dyDescent="0.2">
      <c r="A138" s="319"/>
      <c r="B138" s="701"/>
      <c r="C138" s="702"/>
      <c r="D138" s="705"/>
      <c r="E138" s="704" t="s">
        <v>142</v>
      </c>
      <c r="F138" s="394" t="b">
        <f>IF(総括表!$B$4=総括表!$Q$5,基礎データ貼付用シート!E1026)</f>
        <v>0</v>
      </c>
      <c r="G138" s="444" t="s">
        <v>117</v>
      </c>
      <c r="H138" s="730">
        <v>0.23200000000000001</v>
      </c>
      <c r="I138" s="444" t="s">
        <v>119</v>
      </c>
      <c r="J138" s="731">
        <f t="shared" si="5"/>
        <v>0</v>
      </c>
      <c r="K138" s="322" t="s">
        <v>1036</v>
      </c>
      <c r="L138" s="319"/>
    </row>
    <row r="139" spans="1:12" ht="15" customHeight="1" x14ac:dyDescent="0.2">
      <c r="A139" s="319"/>
      <c r="B139" s="701"/>
      <c r="C139" s="702"/>
      <c r="D139" s="703" t="s">
        <v>481</v>
      </c>
      <c r="E139" s="704" t="s">
        <v>143</v>
      </c>
      <c r="F139" s="394" t="b">
        <f>IF(総括表!$B$4=総括表!$Q$4,基礎データ貼付用シート!E1027)</f>
        <v>0</v>
      </c>
      <c r="G139" s="444" t="s">
        <v>117</v>
      </c>
      <c r="H139" s="730">
        <v>0.23799999999999999</v>
      </c>
      <c r="I139" s="444" t="s">
        <v>119</v>
      </c>
      <c r="J139" s="731">
        <f t="shared" si="5"/>
        <v>0</v>
      </c>
      <c r="K139" s="322" t="s">
        <v>1037</v>
      </c>
      <c r="L139" s="319"/>
    </row>
    <row r="140" spans="1:12" ht="15" customHeight="1" x14ac:dyDescent="0.2">
      <c r="A140" s="319"/>
      <c r="B140" s="701"/>
      <c r="C140" s="702"/>
      <c r="D140" s="705"/>
      <c r="E140" s="704" t="s">
        <v>142</v>
      </c>
      <c r="F140" s="394" t="b">
        <f>IF(総括表!$B$4=総括表!$Q$5,基礎データ貼付用シート!E1027)</f>
        <v>0</v>
      </c>
      <c r="G140" s="444" t="s">
        <v>117</v>
      </c>
      <c r="H140" s="730">
        <v>0.23200000000000001</v>
      </c>
      <c r="I140" s="444" t="s">
        <v>119</v>
      </c>
      <c r="J140" s="731">
        <f t="shared" si="5"/>
        <v>0</v>
      </c>
      <c r="K140" s="322" t="s">
        <v>1038</v>
      </c>
      <c r="L140" s="319"/>
    </row>
    <row r="141" spans="1:12" ht="15" customHeight="1" x14ac:dyDescent="0.2">
      <c r="A141" s="319"/>
      <c r="B141" s="701"/>
      <c r="C141" s="702"/>
      <c r="D141" s="703" t="s">
        <v>480</v>
      </c>
      <c r="E141" s="704" t="s">
        <v>143</v>
      </c>
      <c r="F141" s="394" t="b">
        <f>IF(総括表!$B$4=総括表!$Q$4,基礎データ貼付用シート!E1028)</f>
        <v>0</v>
      </c>
      <c r="G141" s="444" t="s">
        <v>117</v>
      </c>
      <c r="H141" s="730">
        <v>0.159</v>
      </c>
      <c r="I141" s="444" t="s">
        <v>119</v>
      </c>
      <c r="J141" s="731">
        <f t="shared" si="5"/>
        <v>0</v>
      </c>
      <c r="K141" s="322" t="s">
        <v>1039</v>
      </c>
      <c r="L141" s="319"/>
    </row>
    <row r="142" spans="1:12" ht="15" customHeight="1" x14ac:dyDescent="0.2">
      <c r="A142" s="319"/>
      <c r="B142" s="708"/>
      <c r="C142" s="709"/>
      <c r="D142" s="705"/>
      <c r="E142" s="704" t="s">
        <v>142</v>
      </c>
      <c r="F142" s="394" t="b">
        <f>IF(総括表!$B$4=総括表!$Q$5,基礎データ貼付用シート!E1028)</f>
        <v>0</v>
      </c>
      <c r="G142" s="444" t="s">
        <v>117</v>
      </c>
      <c r="H142" s="733">
        <v>0.155</v>
      </c>
      <c r="I142" s="448" t="s">
        <v>119</v>
      </c>
      <c r="J142" s="734">
        <f t="shared" si="5"/>
        <v>0</v>
      </c>
      <c r="K142" s="322" t="s">
        <v>1040</v>
      </c>
      <c r="L142" s="319"/>
    </row>
    <row r="143" spans="1:12" ht="15" customHeight="1" x14ac:dyDescent="0.2">
      <c r="A143" s="319"/>
      <c r="B143" s="697">
        <v>16</v>
      </c>
      <c r="C143" s="698" t="s">
        <v>884</v>
      </c>
      <c r="D143" s="703" t="s">
        <v>483</v>
      </c>
      <c r="E143" s="704" t="s">
        <v>143</v>
      </c>
      <c r="F143" s="394" t="b">
        <f>IF(総括表!$B$4=総括表!$Q$4,基礎データ貼付用シート!E1031)</f>
        <v>0</v>
      </c>
      <c r="G143" s="444" t="s">
        <v>117</v>
      </c>
      <c r="H143" s="735">
        <v>0.57899999999999996</v>
      </c>
      <c r="I143" s="444" t="s">
        <v>119</v>
      </c>
      <c r="J143" s="731">
        <f t="shared" ref="J143:J150" si="6">ROUND(F143*H143,0)</f>
        <v>0</v>
      </c>
      <c r="K143" s="322" t="s">
        <v>1041</v>
      </c>
      <c r="L143" s="319"/>
    </row>
    <row r="144" spans="1:12" ht="15" customHeight="1" x14ac:dyDescent="0.2">
      <c r="A144" s="319"/>
      <c r="B144" s="701"/>
      <c r="C144" s="702"/>
      <c r="D144" s="705"/>
      <c r="E144" s="704" t="s">
        <v>142</v>
      </c>
      <c r="F144" s="394" t="b">
        <f>IF(総括表!$B$4=総括表!$Q$5,基礎データ貼付用シート!E1031)</f>
        <v>0</v>
      </c>
      <c r="G144" s="444" t="s">
        <v>117</v>
      </c>
      <c r="H144" s="730">
        <v>0.56000000000000005</v>
      </c>
      <c r="I144" s="444" t="s">
        <v>119</v>
      </c>
      <c r="J144" s="731">
        <f t="shared" si="6"/>
        <v>0</v>
      </c>
      <c r="K144" s="322" t="s">
        <v>1042</v>
      </c>
      <c r="L144" s="319"/>
    </row>
    <row r="145" spans="1:12" ht="15" customHeight="1" x14ac:dyDescent="0.2">
      <c r="A145" s="319"/>
      <c r="B145" s="701"/>
      <c r="C145" s="702"/>
      <c r="D145" s="703" t="s">
        <v>482</v>
      </c>
      <c r="E145" s="704" t="s">
        <v>143</v>
      </c>
      <c r="F145" s="394" t="b">
        <f>IF(総括表!$B$4=総括表!$Q$4,基礎データ貼付用シート!E1032)</f>
        <v>0</v>
      </c>
      <c r="G145" s="444" t="s">
        <v>117</v>
      </c>
      <c r="H145" s="730">
        <v>0.248</v>
      </c>
      <c r="I145" s="444" t="s">
        <v>119</v>
      </c>
      <c r="J145" s="731">
        <f t="shared" si="6"/>
        <v>0</v>
      </c>
      <c r="K145" s="322" t="s">
        <v>1043</v>
      </c>
      <c r="L145" s="319"/>
    </row>
    <row r="146" spans="1:12" ht="15" customHeight="1" x14ac:dyDescent="0.2">
      <c r="A146" s="319"/>
      <c r="B146" s="701"/>
      <c r="C146" s="702"/>
      <c r="D146" s="705"/>
      <c r="E146" s="704" t="s">
        <v>142</v>
      </c>
      <c r="F146" s="394" t="b">
        <f>IF(総括表!$B$4=総括表!$Q$5,基礎データ貼付用シート!E1032)</f>
        <v>0</v>
      </c>
      <c r="G146" s="444" t="s">
        <v>117</v>
      </c>
      <c r="H146" s="730">
        <v>0.24</v>
      </c>
      <c r="I146" s="444" t="s">
        <v>119</v>
      </c>
      <c r="J146" s="731">
        <f>ROUND(F146*H146,0)</f>
        <v>0</v>
      </c>
      <c r="K146" s="322" t="s">
        <v>1044</v>
      </c>
      <c r="L146" s="319"/>
    </row>
    <row r="147" spans="1:12" ht="15" customHeight="1" x14ac:dyDescent="0.2">
      <c r="A147" s="319"/>
      <c r="B147" s="701"/>
      <c r="C147" s="702"/>
      <c r="D147" s="703" t="s">
        <v>481</v>
      </c>
      <c r="E147" s="704" t="s">
        <v>143</v>
      </c>
      <c r="F147" s="394" t="b">
        <f>IF(総括表!$B$4=総括表!$Q$4,基礎データ貼付用シート!E1033)</f>
        <v>0</v>
      </c>
      <c r="G147" s="444" t="s">
        <v>117</v>
      </c>
      <c r="H147" s="730">
        <v>0.248</v>
      </c>
      <c r="I147" s="444" t="s">
        <v>119</v>
      </c>
      <c r="J147" s="731">
        <f t="shared" si="6"/>
        <v>0</v>
      </c>
      <c r="K147" s="322" t="s">
        <v>1045</v>
      </c>
      <c r="L147" s="319"/>
    </row>
    <row r="148" spans="1:12" ht="15" customHeight="1" x14ac:dyDescent="0.2">
      <c r="A148" s="319"/>
      <c r="B148" s="701"/>
      <c r="C148" s="702"/>
      <c r="D148" s="705"/>
      <c r="E148" s="704" t="s">
        <v>142</v>
      </c>
      <c r="F148" s="394" t="b">
        <f>IF(総括表!$B$4=総括表!$Q$5,基礎データ貼付用シート!E1033)</f>
        <v>0</v>
      </c>
      <c r="G148" s="444" t="s">
        <v>117</v>
      </c>
      <c r="H148" s="730">
        <v>0.24</v>
      </c>
      <c r="I148" s="444" t="s">
        <v>119</v>
      </c>
      <c r="J148" s="731">
        <f t="shared" si="6"/>
        <v>0</v>
      </c>
      <c r="K148" s="322" t="s">
        <v>1046</v>
      </c>
      <c r="L148" s="319"/>
    </row>
    <row r="149" spans="1:12" ht="15" customHeight="1" x14ac:dyDescent="0.2">
      <c r="A149" s="319"/>
      <c r="B149" s="701"/>
      <c r="C149" s="702"/>
      <c r="D149" s="703" t="s">
        <v>480</v>
      </c>
      <c r="E149" s="704" t="s">
        <v>143</v>
      </c>
      <c r="F149" s="394" t="b">
        <f>IF(総括表!$B$4=総括表!$Q$4,基礎データ貼付用シート!E1034)</f>
        <v>0</v>
      </c>
      <c r="G149" s="444" t="s">
        <v>117</v>
      </c>
      <c r="H149" s="730">
        <v>0.16600000000000001</v>
      </c>
      <c r="I149" s="444" t="s">
        <v>119</v>
      </c>
      <c r="J149" s="731">
        <f t="shared" si="6"/>
        <v>0</v>
      </c>
      <c r="K149" s="322" t="s">
        <v>1047</v>
      </c>
      <c r="L149" s="319"/>
    </row>
    <row r="150" spans="1:12" ht="15" customHeight="1" x14ac:dyDescent="0.2">
      <c r="A150" s="319"/>
      <c r="B150" s="708"/>
      <c r="C150" s="709"/>
      <c r="D150" s="705"/>
      <c r="E150" s="704" t="s">
        <v>142</v>
      </c>
      <c r="F150" s="394" t="b">
        <f>IF(総括表!$B$4=総括表!$Q$5,基礎データ貼付用シート!E1034)</f>
        <v>0</v>
      </c>
      <c r="G150" s="444" t="s">
        <v>117</v>
      </c>
      <c r="H150" s="733">
        <v>0.16</v>
      </c>
      <c r="I150" s="448" t="s">
        <v>119</v>
      </c>
      <c r="J150" s="734">
        <f t="shared" si="6"/>
        <v>0</v>
      </c>
      <c r="K150" s="322" t="s">
        <v>1048</v>
      </c>
      <c r="L150" s="319"/>
    </row>
    <row r="151" spans="1:12" ht="15" customHeight="1" x14ac:dyDescent="0.2">
      <c r="A151" s="319"/>
      <c r="B151" s="697">
        <v>17</v>
      </c>
      <c r="C151" s="698" t="s">
        <v>915</v>
      </c>
      <c r="D151" s="703" t="s">
        <v>483</v>
      </c>
      <c r="E151" s="704" t="s">
        <v>143</v>
      </c>
      <c r="F151" s="394" t="b">
        <f>IF(総括表!$B$4=総括表!$Q$4,基礎データ貼付用シート!E1037)</f>
        <v>0</v>
      </c>
      <c r="G151" s="444" t="s">
        <v>117</v>
      </c>
      <c r="H151" s="735">
        <v>0.61</v>
      </c>
      <c r="I151" s="444" t="s">
        <v>119</v>
      </c>
      <c r="J151" s="731">
        <f>ROUND(F151*H151,0)</f>
        <v>0</v>
      </c>
      <c r="K151" s="322" t="s">
        <v>1049</v>
      </c>
      <c r="L151" s="319"/>
    </row>
    <row r="152" spans="1:12" ht="15" customHeight="1" x14ac:dyDescent="0.2">
      <c r="A152" s="319"/>
      <c r="B152" s="701"/>
      <c r="C152" s="702"/>
      <c r="D152" s="705"/>
      <c r="E152" s="704" t="s">
        <v>142</v>
      </c>
      <c r="F152" s="394" t="b">
        <f>IF(総括表!$B$4=総括表!$Q$5,基礎データ貼付用シート!E1037)</f>
        <v>0</v>
      </c>
      <c r="G152" s="444" t="s">
        <v>117</v>
      </c>
      <c r="H152" s="730">
        <v>0.59399999999999997</v>
      </c>
      <c r="I152" s="444" t="s">
        <v>119</v>
      </c>
      <c r="J152" s="731">
        <f>ROUND(F152*H152,0)</f>
        <v>0</v>
      </c>
      <c r="K152" s="322" t="s">
        <v>1050</v>
      </c>
      <c r="L152" s="319"/>
    </row>
    <row r="153" spans="1:12" ht="15" customHeight="1" x14ac:dyDescent="0.2">
      <c r="A153" s="319"/>
      <c r="B153" s="701"/>
      <c r="C153" s="702"/>
      <c r="D153" s="703" t="s">
        <v>482</v>
      </c>
      <c r="E153" s="704" t="s">
        <v>143</v>
      </c>
      <c r="F153" s="394" t="b">
        <f>IF(総括表!$B$4=総括表!$Q$4,基礎データ貼付用シート!E1038)</f>
        <v>0</v>
      </c>
      <c r="G153" s="444" t="s">
        <v>117</v>
      </c>
      <c r="H153" s="730">
        <v>0.26200000000000001</v>
      </c>
      <c r="I153" s="444" t="s">
        <v>119</v>
      </c>
      <c r="J153" s="731">
        <f>ROUND(F153*H153,0)</f>
        <v>0</v>
      </c>
      <c r="K153" s="322" t="s">
        <v>1051</v>
      </c>
      <c r="L153" s="319"/>
    </row>
    <row r="154" spans="1:12" ht="15" customHeight="1" x14ac:dyDescent="0.2">
      <c r="A154" s="319"/>
      <c r="B154" s="701"/>
      <c r="C154" s="702"/>
      <c r="D154" s="705"/>
      <c r="E154" s="704" t="s">
        <v>142</v>
      </c>
      <c r="F154" s="394" t="b">
        <f>IF(総括表!$B$4=総括表!$Q$5,基礎データ貼付用シート!E1038)</f>
        <v>0</v>
      </c>
      <c r="G154" s="444" t="s">
        <v>117</v>
      </c>
      <c r="H154" s="730">
        <v>0.255</v>
      </c>
      <c r="I154" s="444" t="s">
        <v>119</v>
      </c>
      <c r="J154" s="731">
        <f>ROUND(F154*H154,0)</f>
        <v>0</v>
      </c>
      <c r="K154" s="322" t="s">
        <v>1052</v>
      </c>
      <c r="L154" s="319"/>
    </row>
    <row r="155" spans="1:12" ht="15" customHeight="1" x14ac:dyDescent="0.2">
      <c r="A155" s="319"/>
      <c r="B155" s="701"/>
      <c r="C155" s="702"/>
      <c r="D155" s="703" t="s">
        <v>481</v>
      </c>
      <c r="E155" s="704" t="s">
        <v>143</v>
      </c>
      <c r="F155" s="394" t="b">
        <f>IF(総括表!$B$4=総括表!$Q$4,基礎データ貼付用シート!E1039)</f>
        <v>0</v>
      </c>
      <c r="G155" s="444" t="s">
        <v>117</v>
      </c>
      <c r="H155" s="730">
        <v>0.26200000000000001</v>
      </c>
      <c r="I155" s="444" t="s">
        <v>119</v>
      </c>
      <c r="J155" s="731">
        <f t="shared" ref="J155:J161" si="7">ROUND(F155*H155,0)</f>
        <v>0</v>
      </c>
      <c r="K155" s="322" t="s">
        <v>1053</v>
      </c>
      <c r="L155" s="319"/>
    </row>
    <row r="156" spans="1:12" ht="15" customHeight="1" x14ac:dyDescent="0.2">
      <c r="A156" s="319"/>
      <c r="B156" s="701"/>
      <c r="C156" s="702"/>
      <c r="D156" s="705"/>
      <c r="E156" s="704" t="s">
        <v>142</v>
      </c>
      <c r="F156" s="394" t="b">
        <f>IF(総括表!$B$4=総括表!$Q$5,基礎データ貼付用シート!E1039)</f>
        <v>0</v>
      </c>
      <c r="G156" s="444" t="s">
        <v>117</v>
      </c>
      <c r="H156" s="730">
        <v>0.255</v>
      </c>
      <c r="I156" s="444" t="s">
        <v>119</v>
      </c>
      <c r="J156" s="731">
        <f t="shared" si="7"/>
        <v>0</v>
      </c>
      <c r="K156" s="322" t="s">
        <v>1054</v>
      </c>
      <c r="L156" s="319"/>
    </row>
    <row r="157" spans="1:12" ht="15" customHeight="1" x14ac:dyDescent="0.2">
      <c r="A157" s="319"/>
      <c r="B157" s="701"/>
      <c r="C157" s="702"/>
      <c r="D157" s="703" t="s">
        <v>480</v>
      </c>
      <c r="E157" s="704" t="s">
        <v>143</v>
      </c>
      <c r="F157" s="394" t="b">
        <f>IF(総括表!$B$4=総括表!$Q$4,基礎データ貼付用シート!E1040)</f>
        <v>0</v>
      </c>
      <c r="G157" s="444" t="s">
        <v>117</v>
      </c>
      <c r="H157" s="730">
        <v>0.17399999999999999</v>
      </c>
      <c r="I157" s="444" t="s">
        <v>119</v>
      </c>
      <c r="J157" s="731">
        <f t="shared" si="7"/>
        <v>0</v>
      </c>
      <c r="K157" s="322" t="s">
        <v>1055</v>
      </c>
      <c r="L157" s="319"/>
    </row>
    <row r="158" spans="1:12" ht="15" customHeight="1" x14ac:dyDescent="0.2">
      <c r="A158" s="319"/>
      <c r="B158" s="708"/>
      <c r="C158" s="709"/>
      <c r="D158" s="705"/>
      <c r="E158" s="704" t="s">
        <v>142</v>
      </c>
      <c r="F158" s="394" t="b">
        <f>IF(総括表!$B$4=総括表!$Q$5,基礎データ貼付用シート!E1040)</f>
        <v>0</v>
      </c>
      <c r="G158" s="444" t="s">
        <v>117</v>
      </c>
      <c r="H158" s="733">
        <v>0.17</v>
      </c>
      <c r="I158" s="448" t="s">
        <v>119</v>
      </c>
      <c r="J158" s="734">
        <f t="shared" si="7"/>
        <v>0</v>
      </c>
      <c r="K158" s="322" t="s">
        <v>1056</v>
      </c>
      <c r="L158" s="319"/>
    </row>
    <row r="159" spans="1:12" ht="15" customHeight="1" x14ac:dyDescent="0.2">
      <c r="A159" s="319"/>
      <c r="B159" s="697">
        <v>18</v>
      </c>
      <c r="C159" s="698" t="s">
        <v>1067</v>
      </c>
      <c r="D159" s="703" t="s">
        <v>483</v>
      </c>
      <c r="E159" s="704" t="s">
        <v>143</v>
      </c>
      <c r="F159" s="394" t="b">
        <f>IF(総括表!$B$4=総括表!$Q$4,基礎データ貼付用シート!E1045)</f>
        <v>0</v>
      </c>
      <c r="G159" s="444" t="s">
        <v>117</v>
      </c>
      <c r="H159" s="735">
        <v>0.64</v>
      </c>
      <c r="I159" s="444" t="s">
        <v>119</v>
      </c>
      <c r="J159" s="731">
        <f t="shared" si="7"/>
        <v>0</v>
      </c>
      <c r="K159" s="322" t="s">
        <v>993</v>
      </c>
      <c r="L159" s="319"/>
    </row>
    <row r="160" spans="1:12" ht="15" customHeight="1" x14ac:dyDescent="0.2">
      <c r="A160" s="319"/>
      <c r="B160" s="701"/>
      <c r="C160" s="702"/>
      <c r="D160" s="705"/>
      <c r="E160" s="704" t="s">
        <v>142</v>
      </c>
      <c r="F160" s="394" t="b">
        <f>IF(総括表!$B$4=総括表!$Q$5,基礎データ貼付用シート!E1045)</f>
        <v>0</v>
      </c>
      <c r="G160" s="444" t="s">
        <v>117</v>
      </c>
      <c r="H160" s="730">
        <v>0.629</v>
      </c>
      <c r="I160" s="444" t="s">
        <v>119</v>
      </c>
      <c r="J160" s="731">
        <f t="shared" si="7"/>
        <v>0</v>
      </c>
      <c r="K160" s="322" t="s">
        <v>994</v>
      </c>
      <c r="L160" s="319"/>
    </row>
    <row r="161" spans="1:12" ht="15" customHeight="1" x14ac:dyDescent="0.2">
      <c r="A161" s="319"/>
      <c r="B161" s="701"/>
      <c r="C161" s="702"/>
      <c r="D161" s="703" t="s">
        <v>1177</v>
      </c>
      <c r="E161" s="704" t="s">
        <v>143</v>
      </c>
      <c r="F161" s="394" t="b">
        <f>IF(総括表!$B$4=総括表!$Q$4,基礎データ貼付用シート!E1046)</f>
        <v>0</v>
      </c>
      <c r="G161" s="444" t="s">
        <v>117</v>
      </c>
      <c r="H161" s="730">
        <v>0.45700000000000002</v>
      </c>
      <c r="I161" s="444" t="s">
        <v>119</v>
      </c>
      <c r="J161" s="731">
        <f t="shared" si="7"/>
        <v>0</v>
      </c>
      <c r="K161" s="322" t="s">
        <v>995</v>
      </c>
      <c r="L161" s="319"/>
    </row>
    <row r="162" spans="1:12" ht="15" customHeight="1" x14ac:dyDescent="0.2">
      <c r="A162" s="319"/>
      <c r="B162" s="701"/>
      <c r="C162" s="702"/>
      <c r="D162" s="705" t="s">
        <v>1178</v>
      </c>
      <c r="E162" s="704" t="s">
        <v>142</v>
      </c>
      <c r="F162" s="394" t="b">
        <f>IF(総括表!$B$4=総括表!$Q$5,基礎データ貼付用シート!E1046)</f>
        <v>0</v>
      </c>
      <c r="G162" s="444" t="s">
        <v>117</v>
      </c>
      <c r="H162" s="730">
        <v>0.44900000000000001</v>
      </c>
      <c r="I162" s="444" t="s">
        <v>119</v>
      </c>
      <c r="J162" s="731">
        <f t="shared" ref="J162:J200" si="8">ROUND(F162*H162,0)</f>
        <v>0</v>
      </c>
      <c r="K162" s="322" t="s">
        <v>996</v>
      </c>
      <c r="L162" s="319"/>
    </row>
    <row r="163" spans="1:12" ht="15" customHeight="1" x14ac:dyDescent="0.2">
      <c r="A163" s="319"/>
      <c r="B163" s="701"/>
      <c r="C163" s="702"/>
      <c r="D163" s="703" t="s">
        <v>1177</v>
      </c>
      <c r="E163" s="704" t="s">
        <v>143</v>
      </c>
      <c r="F163" s="394" t="b">
        <f>IF(総括表!$B$4=総括表!$Q$4,基礎データ貼付用シート!E1047)</f>
        <v>0</v>
      </c>
      <c r="G163" s="444" t="s">
        <v>117</v>
      </c>
      <c r="H163" s="730">
        <v>0.27400000000000002</v>
      </c>
      <c r="I163" s="444" t="s">
        <v>119</v>
      </c>
      <c r="J163" s="731">
        <f t="shared" si="8"/>
        <v>0</v>
      </c>
      <c r="K163" s="322" t="s">
        <v>997</v>
      </c>
      <c r="L163" s="319"/>
    </row>
    <row r="164" spans="1:12" ht="15" customHeight="1" x14ac:dyDescent="0.2">
      <c r="A164" s="319"/>
      <c r="B164" s="708"/>
      <c r="C164" s="709"/>
      <c r="D164" s="705" t="s">
        <v>1179</v>
      </c>
      <c r="E164" s="704" t="s">
        <v>142</v>
      </c>
      <c r="F164" s="394" t="b">
        <f>IF(総括表!$B$4=総括表!$Q$5,基礎データ貼付用シート!E1047)</f>
        <v>0</v>
      </c>
      <c r="G164" s="444" t="s">
        <v>117</v>
      </c>
      <c r="H164" s="730">
        <v>0.26900000000000002</v>
      </c>
      <c r="I164" s="444" t="s">
        <v>119</v>
      </c>
      <c r="J164" s="731">
        <f t="shared" si="8"/>
        <v>0</v>
      </c>
      <c r="K164" s="322" t="s">
        <v>998</v>
      </c>
      <c r="L164" s="319"/>
    </row>
    <row r="165" spans="1:12" ht="15" customHeight="1" x14ac:dyDescent="0.2">
      <c r="A165" s="319"/>
      <c r="B165" s="362">
        <v>19</v>
      </c>
      <c r="C165" s="330" t="s">
        <v>1259</v>
      </c>
      <c r="D165" s="710" t="s">
        <v>483</v>
      </c>
      <c r="E165" s="711" t="s">
        <v>143</v>
      </c>
      <c r="F165" s="394" t="b">
        <f>IF(総括表!$B$4=総括表!$Q$4,基礎データ貼付用シート!E1052)</f>
        <v>0</v>
      </c>
      <c r="G165" s="395" t="s">
        <v>4715</v>
      </c>
      <c r="H165" s="736">
        <v>0.67</v>
      </c>
      <c r="I165" s="395" t="s">
        <v>4716</v>
      </c>
      <c r="J165" s="397">
        <f t="shared" si="8"/>
        <v>0</v>
      </c>
      <c r="K165" s="322" t="s">
        <v>999</v>
      </c>
      <c r="L165" s="319"/>
    </row>
    <row r="166" spans="1:12" ht="15" customHeight="1" x14ac:dyDescent="0.2">
      <c r="A166" s="319"/>
      <c r="B166" s="706"/>
      <c r="C166" s="702"/>
      <c r="D166" s="705"/>
      <c r="E166" s="711" t="s">
        <v>142</v>
      </c>
      <c r="F166" s="394" t="b">
        <f>IF(総括表!$B$4=総括表!$Q$5,基礎データ貼付用シート!E1052)</f>
        <v>0</v>
      </c>
      <c r="G166" s="395" t="s">
        <v>4715</v>
      </c>
      <c r="H166" s="737">
        <v>0.66400000000000003</v>
      </c>
      <c r="I166" s="395" t="s">
        <v>4716</v>
      </c>
      <c r="J166" s="397">
        <f t="shared" si="8"/>
        <v>0</v>
      </c>
      <c r="K166" s="322" t="s">
        <v>1057</v>
      </c>
      <c r="L166" s="319"/>
    </row>
    <row r="167" spans="1:12" ht="15" customHeight="1" x14ac:dyDescent="0.2">
      <c r="A167" s="319"/>
      <c r="B167" s="706"/>
      <c r="C167" s="702"/>
      <c r="D167" s="710" t="s">
        <v>1177</v>
      </c>
      <c r="E167" s="711" t="s">
        <v>143</v>
      </c>
      <c r="F167" s="394" t="b">
        <f>IF(総括表!$B$4=総括表!$Q$4,基礎データ貼付用シート!E1053)</f>
        <v>0</v>
      </c>
      <c r="G167" s="395" t="s">
        <v>4715</v>
      </c>
      <c r="H167" s="737">
        <v>0.47899999999999998</v>
      </c>
      <c r="I167" s="395" t="s">
        <v>4716</v>
      </c>
      <c r="J167" s="397">
        <f t="shared" si="8"/>
        <v>0</v>
      </c>
      <c r="K167" s="322" t="s">
        <v>1058</v>
      </c>
      <c r="L167" s="319"/>
    </row>
    <row r="168" spans="1:12" ht="15" customHeight="1" x14ac:dyDescent="0.2">
      <c r="A168" s="319"/>
      <c r="B168" s="706"/>
      <c r="C168" s="702"/>
      <c r="D168" s="705" t="s">
        <v>1178</v>
      </c>
      <c r="E168" s="711" t="s">
        <v>142</v>
      </c>
      <c r="F168" s="394" t="b">
        <f>IF(総括表!$B$4=総括表!$Q$5,基礎データ貼付用シート!E1053)</f>
        <v>0</v>
      </c>
      <c r="G168" s="395" t="s">
        <v>4715</v>
      </c>
      <c r="H168" s="737">
        <v>0.47399999999999998</v>
      </c>
      <c r="I168" s="395" t="s">
        <v>4716</v>
      </c>
      <c r="J168" s="397">
        <f t="shared" si="8"/>
        <v>0</v>
      </c>
      <c r="K168" s="322" t="s">
        <v>1059</v>
      </c>
      <c r="L168" s="319"/>
    </row>
    <row r="169" spans="1:12" ht="15" customHeight="1" x14ac:dyDescent="0.2">
      <c r="A169" s="319"/>
      <c r="B169" s="706"/>
      <c r="C169" s="702"/>
      <c r="D169" s="710" t="s">
        <v>1177</v>
      </c>
      <c r="E169" s="711" t="s">
        <v>143</v>
      </c>
      <c r="F169" s="394" t="b">
        <f>IF(総括表!$B$4=総括表!$Q$4,基礎データ貼付用シート!E1054)</f>
        <v>0</v>
      </c>
      <c r="G169" s="395" t="s">
        <v>117</v>
      </c>
      <c r="H169" s="737">
        <v>0.28699999999999998</v>
      </c>
      <c r="I169" s="395" t="s">
        <v>119</v>
      </c>
      <c r="J169" s="397">
        <f t="shared" si="8"/>
        <v>0</v>
      </c>
      <c r="K169" s="322" t="s">
        <v>1060</v>
      </c>
      <c r="L169" s="319"/>
    </row>
    <row r="170" spans="1:12" ht="15" customHeight="1" x14ac:dyDescent="0.2">
      <c r="A170" s="319"/>
      <c r="B170" s="706"/>
      <c r="C170" s="702"/>
      <c r="D170" s="705" t="s">
        <v>1179</v>
      </c>
      <c r="E170" s="711" t="s">
        <v>142</v>
      </c>
      <c r="F170" s="394" t="b">
        <f>IF(総括表!$B$4=総括表!$Q$5,基礎データ貼付用シート!E1054)</f>
        <v>0</v>
      </c>
      <c r="G170" s="395" t="s">
        <v>117</v>
      </c>
      <c r="H170" s="737">
        <v>0.28499999999999998</v>
      </c>
      <c r="I170" s="395" t="s">
        <v>119</v>
      </c>
      <c r="J170" s="397">
        <f t="shared" si="8"/>
        <v>0</v>
      </c>
      <c r="K170" s="322" t="s">
        <v>1061</v>
      </c>
      <c r="L170" s="319"/>
    </row>
    <row r="171" spans="1:12" ht="15" customHeight="1" x14ac:dyDescent="0.2">
      <c r="A171" s="319"/>
      <c r="B171" s="706"/>
      <c r="C171" s="702"/>
      <c r="D171" s="710" t="s">
        <v>4717</v>
      </c>
      <c r="E171" s="711" t="s">
        <v>143</v>
      </c>
      <c r="F171" s="394" t="b">
        <f>IF(総括表!$B$4=総括表!$Q$4,基礎データ貼付用シート!E1057)</f>
        <v>0</v>
      </c>
      <c r="G171" s="395" t="s">
        <v>117</v>
      </c>
      <c r="H171" s="737">
        <v>0.67</v>
      </c>
      <c r="I171" s="395" t="s">
        <v>119</v>
      </c>
      <c r="J171" s="397">
        <f t="shared" si="8"/>
        <v>0</v>
      </c>
      <c r="K171" s="322" t="s">
        <v>1062</v>
      </c>
      <c r="L171" s="319"/>
    </row>
    <row r="172" spans="1:12" ht="15" customHeight="1" x14ac:dyDescent="0.2">
      <c r="A172" s="319"/>
      <c r="B172" s="706"/>
      <c r="C172" s="702"/>
      <c r="D172" s="705"/>
      <c r="E172" s="711" t="s">
        <v>142</v>
      </c>
      <c r="F172" s="394" t="b">
        <f>IF(総括表!$B$4=総括表!$Q$5,基礎データ貼付用シート!E1057)</f>
        <v>0</v>
      </c>
      <c r="G172" s="395" t="s">
        <v>117</v>
      </c>
      <c r="H172" s="737">
        <v>0.66400000000000003</v>
      </c>
      <c r="I172" s="395" t="s">
        <v>119</v>
      </c>
      <c r="J172" s="397">
        <f t="shared" si="8"/>
        <v>0</v>
      </c>
      <c r="K172" s="322" t="s">
        <v>1063</v>
      </c>
      <c r="L172" s="319"/>
    </row>
    <row r="173" spans="1:12" ht="15" customHeight="1" x14ac:dyDescent="0.2">
      <c r="A173" s="319"/>
      <c r="B173" s="706"/>
      <c r="C173" s="702"/>
      <c r="D173" s="710" t="s">
        <v>4718</v>
      </c>
      <c r="E173" s="711" t="s">
        <v>143</v>
      </c>
      <c r="F173" s="394" t="b">
        <f>IF(総括表!$B$4=総括表!$Q$4,基礎データ貼付用シート!E1058)</f>
        <v>0</v>
      </c>
      <c r="G173" s="395" t="s">
        <v>117</v>
      </c>
      <c r="H173" s="737">
        <v>0.67</v>
      </c>
      <c r="I173" s="395" t="s">
        <v>119</v>
      </c>
      <c r="J173" s="397">
        <f t="shared" si="8"/>
        <v>0</v>
      </c>
      <c r="K173" s="322" t="s">
        <v>5663</v>
      </c>
      <c r="L173" s="319"/>
    </row>
    <row r="174" spans="1:12" ht="15" customHeight="1" x14ac:dyDescent="0.2">
      <c r="A174" s="319"/>
      <c r="B174" s="708"/>
      <c r="C174" s="709"/>
      <c r="D174" s="705" t="s">
        <v>4719</v>
      </c>
      <c r="E174" s="711" t="s">
        <v>142</v>
      </c>
      <c r="F174" s="394" t="b">
        <f>IF(総括表!$B$4=総括表!$Q$5,基礎データ貼付用シート!E1058)</f>
        <v>0</v>
      </c>
      <c r="G174" s="395" t="s">
        <v>117</v>
      </c>
      <c r="H174" s="737">
        <v>0.66400000000000003</v>
      </c>
      <c r="I174" s="395" t="s">
        <v>119</v>
      </c>
      <c r="J174" s="397">
        <f t="shared" si="8"/>
        <v>0</v>
      </c>
      <c r="K174" s="322" t="s">
        <v>5664</v>
      </c>
      <c r="L174" s="319"/>
    </row>
    <row r="175" spans="1:12" ht="15" customHeight="1" x14ac:dyDescent="0.2">
      <c r="A175" s="319"/>
      <c r="B175" s="362">
        <v>20</v>
      </c>
      <c r="C175" s="330" t="s">
        <v>5216</v>
      </c>
      <c r="D175" s="710" t="s">
        <v>483</v>
      </c>
      <c r="E175" s="711" t="s">
        <v>143</v>
      </c>
      <c r="F175" s="394" t="b">
        <f>IF(総括表!$B$4=総括表!$Q$4,基礎データ貼付用シート!E1059)</f>
        <v>0</v>
      </c>
      <c r="G175" s="395" t="s">
        <v>4715</v>
      </c>
      <c r="H175" s="736">
        <v>0.7</v>
      </c>
      <c r="I175" s="395" t="s">
        <v>4716</v>
      </c>
      <c r="J175" s="397">
        <f t="shared" si="8"/>
        <v>0</v>
      </c>
      <c r="K175" s="322" t="s">
        <v>5665</v>
      </c>
      <c r="L175" s="319"/>
    </row>
    <row r="176" spans="1:12" ht="15" customHeight="1" x14ac:dyDescent="0.2">
      <c r="A176" s="319"/>
      <c r="B176" s="706"/>
      <c r="C176" s="702"/>
      <c r="D176" s="705"/>
      <c r="E176" s="711" t="s">
        <v>142</v>
      </c>
      <c r="F176" s="394" t="b">
        <f>IF(総括表!$B$4=総括表!$Q$5,基礎データ貼付用シート!E1059)</f>
        <v>0</v>
      </c>
      <c r="G176" s="395" t="s">
        <v>4715</v>
      </c>
      <c r="H176" s="737">
        <v>0.7</v>
      </c>
      <c r="I176" s="395" t="s">
        <v>4716</v>
      </c>
      <c r="J176" s="397">
        <f t="shared" si="8"/>
        <v>0</v>
      </c>
      <c r="K176" s="322" t="s">
        <v>5666</v>
      </c>
      <c r="L176" s="319"/>
    </row>
    <row r="177" spans="1:12" ht="15" customHeight="1" x14ac:dyDescent="0.2">
      <c r="A177" s="319"/>
      <c r="B177" s="706"/>
      <c r="C177" s="702"/>
      <c r="D177" s="710" t="s">
        <v>1177</v>
      </c>
      <c r="E177" s="711" t="s">
        <v>143</v>
      </c>
      <c r="F177" s="394" t="b">
        <f>IF(総括表!$B$4=総括表!$Q$4,基礎データ貼付用シート!E1060)</f>
        <v>0</v>
      </c>
      <c r="G177" s="395" t="s">
        <v>4715</v>
      </c>
      <c r="H177" s="737">
        <v>0.5</v>
      </c>
      <c r="I177" s="395" t="s">
        <v>4716</v>
      </c>
      <c r="J177" s="397">
        <f t="shared" si="8"/>
        <v>0</v>
      </c>
      <c r="K177" s="322" t="s">
        <v>5667</v>
      </c>
      <c r="L177" s="319"/>
    </row>
    <row r="178" spans="1:12" ht="15" customHeight="1" x14ac:dyDescent="0.2">
      <c r="A178" s="319"/>
      <c r="B178" s="706"/>
      <c r="C178" s="702"/>
      <c r="D178" s="705" t="s">
        <v>1178</v>
      </c>
      <c r="E178" s="711" t="s">
        <v>142</v>
      </c>
      <c r="F178" s="394" t="b">
        <f>IF(総括表!$B$4=総括表!$Q$5,基礎データ貼付用シート!E1060)</f>
        <v>0</v>
      </c>
      <c r="G178" s="395" t="s">
        <v>4715</v>
      </c>
      <c r="H178" s="737">
        <v>0.5</v>
      </c>
      <c r="I178" s="395" t="s">
        <v>4716</v>
      </c>
      <c r="J178" s="397">
        <f t="shared" si="8"/>
        <v>0</v>
      </c>
      <c r="K178" s="322" t="s">
        <v>5668</v>
      </c>
      <c r="L178" s="319"/>
    </row>
    <row r="179" spans="1:12" ht="15" customHeight="1" x14ac:dyDescent="0.2">
      <c r="A179" s="319"/>
      <c r="B179" s="706"/>
      <c r="C179" s="702"/>
      <c r="D179" s="710" t="s">
        <v>1177</v>
      </c>
      <c r="E179" s="711" t="s">
        <v>143</v>
      </c>
      <c r="F179" s="394" t="b">
        <f>IF(総括表!$B$4=総括表!$Q$4,基礎データ貼付用シート!E1061)</f>
        <v>0</v>
      </c>
      <c r="G179" s="395" t="s">
        <v>117</v>
      </c>
      <c r="H179" s="737">
        <v>0.3</v>
      </c>
      <c r="I179" s="395" t="s">
        <v>119</v>
      </c>
      <c r="J179" s="397">
        <f t="shared" si="8"/>
        <v>0</v>
      </c>
      <c r="K179" s="322" t="s">
        <v>5669</v>
      </c>
      <c r="L179" s="319"/>
    </row>
    <row r="180" spans="1:12" ht="15" customHeight="1" x14ac:dyDescent="0.2">
      <c r="A180" s="319"/>
      <c r="B180" s="706"/>
      <c r="C180" s="702"/>
      <c r="D180" s="705" t="s">
        <v>1179</v>
      </c>
      <c r="E180" s="711" t="s">
        <v>142</v>
      </c>
      <c r="F180" s="394" t="b">
        <f>IF(総括表!$B$4=総括表!$Q$5,基礎データ貼付用シート!E1061)</f>
        <v>0</v>
      </c>
      <c r="G180" s="395" t="s">
        <v>117</v>
      </c>
      <c r="H180" s="737">
        <v>0.3</v>
      </c>
      <c r="I180" s="395" t="s">
        <v>119</v>
      </c>
      <c r="J180" s="397">
        <f t="shared" si="8"/>
        <v>0</v>
      </c>
      <c r="K180" s="322" t="s">
        <v>5670</v>
      </c>
      <c r="L180" s="319"/>
    </row>
    <row r="181" spans="1:12" ht="15" customHeight="1" x14ac:dyDescent="0.2">
      <c r="A181" s="319"/>
      <c r="B181" s="706"/>
      <c r="C181" s="702"/>
      <c r="D181" s="710" t="s">
        <v>4717</v>
      </c>
      <c r="E181" s="711" t="s">
        <v>143</v>
      </c>
      <c r="F181" s="394" t="b">
        <f>IF(総括表!$B$4=総括表!$Q$4,基礎データ貼付用シート!E1064)</f>
        <v>0</v>
      </c>
      <c r="G181" s="395" t="s">
        <v>117</v>
      </c>
      <c r="H181" s="737">
        <v>0.7</v>
      </c>
      <c r="I181" s="395" t="s">
        <v>119</v>
      </c>
      <c r="J181" s="397">
        <f t="shared" si="8"/>
        <v>0</v>
      </c>
      <c r="K181" s="322" t="s">
        <v>5671</v>
      </c>
      <c r="L181" s="319"/>
    </row>
    <row r="182" spans="1:12" ht="15" customHeight="1" x14ac:dyDescent="0.2">
      <c r="A182" s="319"/>
      <c r="B182" s="706"/>
      <c r="C182" s="702"/>
      <c r="D182" s="705"/>
      <c r="E182" s="711" t="s">
        <v>142</v>
      </c>
      <c r="F182" s="394" t="b">
        <f>IF(総括表!$B$4=総括表!$Q$5,基礎データ貼付用シート!E1064)</f>
        <v>0</v>
      </c>
      <c r="G182" s="395" t="s">
        <v>117</v>
      </c>
      <c r="H182" s="737">
        <v>0.7</v>
      </c>
      <c r="I182" s="395" t="s">
        <v>119</v>
      </c>
      <c r="J182" s="397">
        <f t="shared" si="8"/>
        <v>0</v>
      </c>
      <c r="K182" s="322" t="s">
        <v>5672</v>
      </c>
      <c r="L182" s="319"/>
    </row>
    <row r="183" spans="1:12" ht="15" customHeight="1" x14ac:dyDescent="0.2">
      <c r="A183" s="319"/>
      <c r="B183" s="706"/>
      <c r="C183" s="702"/>
      <c r="D183" s="710" t="s">
        <v>4718</v>
      </c>
      <c r="E183" s="711" t="s">
        <v>143</v>
      </c>
      <c r="F183" s="394" t="b">
        <f>IF(総括表!$B$4=総括表!$Q$4,基礎データ貼付用シート!E1065)</f>
        <v>0</v>
      </c>
      <c r="G183" s="395" t="s">
        <v>117</v>
      </c>
      <c r="H183" s="737">
        <v>0.7</v>
      </c>
      <c r="I183" s="395" t="s">
        <v>119</v>
      </c>
      <c r="J183" s="397">
        <f t="shared" si="8"/>
        <v>0</v>
      </c>
      <c r="K183" s="322" t="s">
        <v>5673</v>
      </c>
      <c r="L183" s="319"/>
    </row>
    <row r="184" spans="1:12" ht="15" customHeight="1" x14ac:dyDescent="0.2">
      <c r="A184" s="319"/>
      <c r="B184" s="708"/>
      <c r="C184" s="709"/>
      <c r="D184" s="705" t="s">
        <v>4719</v>
      </c>
      <c r="E184" s="711" t="s">
        <v>142</v>
      </c>
      <c r="F184" s="394" t="b">
        <f>IF(総括表!$B$4=総括表!$Q$5,基礎データ貼付用シート!E1065)</f>
        <v>0</v>
      </c>
      <c r="G184" s="395" t="s">
        <v>117</v>
      </c>
      <c r="H184" s="737">
        <v>0.7</v>
      </c>
      <c r="I184" s="395" t="s">
        <v>119</v>
      </c>
      <c r="J184" s="397">
        <f t="shared" si="8"/>
        <v>0</v>
      </c>
      <c r="K184" s="322" t="s">
        <v>5674</v>
      </c>
      <c r="L184" s="319"/>
    </row>
    <row r="185" spans="1:12" ht="15" customHeight="1" x14ac:dyDescent="0.2">
      <c r="A185" s="319"/>
      <c r="B185" s="329">
        <v>21</v>
      </c>
      <c r="C185" s="330" t="s">
        <v>5612</v>
      </c>
      <c r="D185" s="712" t="s">
        <v>483</v>
      </c>
      <c r="E185" s="713" t="s">
        <v>143</v>
      </c>
      <c r="F185" s="394" t="b">
        <f>IF(総括表!$B$4=総括表!$Q$4,基礎データ貼付用シート!E1066)</f>
        <v>0</v>
      </c>
      <c r="G185" s="349" t="s">
        <v>117</v>
      </c>
      <c r="H185" s="738">
        <v>0.7</v>
      </c>
      <c r="I185" s="349" t="s">
        <v>119</v>
      </c>
      <c r="J185" s="350">
        <f t="shared" si="8"/>
        <v>0</v>
      </c>
      <c r="K185" s="322" t="s">
        <v>5675</v>
      </c>
      <c r="L185" s="319"/>
    </row>
    <row r="186" spans="1:12" ht="15" customHeight="1" x14ac:dyDescent="0.2">
      <c r="A186" s="319"/>
      <c r="B186" s="706"/>
      <c r="C186" s="702"/>
      <c r="D186" s="705"/>
      <c r="E186" s="713" t="s">
        <v>142</v>
      </c>
      <c r="F186" s="394" t="b">
        <f>IF(総括表!$B$4=総括表!$Q$5,基礎データ貼付用シート!E1066)</f>
        <v>0</v>
      </c>
      <c r="G186" s="349" t="s">
        <v>117</v>
      </c>
      <c r="H186" s="739">
        <v>0.7</v>
      </c>
      <c r="I186" s="349" t="s">
        <v>119</v>
      </c>
      <c r="J186" s="350">
        <f t="shared" si="8"/>
        <v>0</v>
      </c>
      <c r="K186" s="322" t="s">
        <v>5676</v>
      </c>
      <c r="L186" s="319"/>
    </row>
    <row r="187" spans="1:12" ht="15" customHeight="1" x14ac:dyDescent="0.2">
      <c r="A187" s="319"/>
      <c r="B187" s="706"/>
      <c r="C187" s="702"/>
      <c r="D187" s="712" t="s">
        <v>1177</v>
      </c>
      <c r="E187" s="713" t="s">
        <v>143</v>
      </c>
      <c r="F187" s="394" t="b">
        <f>IF(総括表!$B$4=総括表!$Q$4,基礎データ貼付用シート!E1067)</f>
        <v>0</v>
      </c>
      <c r="G187" s="349" t="s">
        <v>117</v>
      </c>
      <c r="H187" s="739">
        <v>0.5</v>
      </c>
      <c r="I187" s="349" t="s">
        <v>119</v>
      </c>
      <c r="J187" s="350">
        <f t="shared" si="8"/>
        <v>0</v>
      </c>
      <c r="K187" s="322" t="s">
        <v>5677</v>
      </c>
      <c r="L187" s="319"/>
    </row>
    <row r="188" spans="1:12" ht="15" customHeight="1" x14ac:dyDescent="0.2">
      <c r="A188" s="319"/>
      <c r="B188" s="706"/>
      <c r="C188" s="702"/>
      <c r="D188" s="705" t="s">
        <v>1178</v>
      </c>
      <c r="E188" s="713" t="s">
        <v>142</v>
      </c>
      <c r="F188" s="394" t="b">
        <f>IF(総括表!$B$4=総括表!$Q$5,基礎データ貼付用シート!E1067)</f>
        <v>0</v>
      </c>
      <c r="G188" s="349" t="s">
        <v>117</v>
      </c>
      <c r="H188" s="739">
        <v>0.5</v>
      </c>
      <c r="I188" s="349" t="s">
        <v>119</v>
      </c>
      <c r="J188" s="350">
        <f t="shared" si="8"/>
        <v>0</v>
      </c>
      <c r="K188" s="322" t="s">
        <v>5678</v>
      </c>
      <c r="L188" s="319"/>
    </row>
    <row r="189" spans="1:12" ht="15" customHeight="1" x14ac:dyDescent="0.2">
      <c r="A189" s="319"/>
      <c r="B189" s="706"/>
      <c r="C189" s="702"/>
      <c r="D189" s="712" t="s">
        <v>1177</v>
      </c>
      <c r="E189" s="713" t="s">
        <v>143</v>
      </c>
      <c r="F189" s="394" t="b">
        <f>IF(総括表!$B$4=総括表!$Q$4,基礎データ貼付用シート!E1068)</f>
        <v>0</v>
      </c>
      <c r="G189" s="349" t="s">
        <v>117</v>
      </c>
      <c r="H189" s="739">
        <v>0.3</v>
      </c>
      <c r="I189" s="349" t="s">
        <v>119</v>
      </c>
      <c r="J189" s="350">
        <f t="shared" si="8"/>
        <v>0</v>
      </c>
      <c r="K189" s="322" t="s">
        <v>5679</v>
      </c>
      <c r="L189" s="319"/>
    </row>
    <row r="190" spans="1:12" ht="15" customHeight="1" x14ac:dyDescent="0.2">
      <c r="A190" s="319"/>
      <c r="B190" s="706"/>
      <c r="C190" s="702"/>
      <c r="D190" s="705" t="s">
        <v>1179</v>
      </c>
      <c r="E190" s="713" t="s">
        <v>142</v>
      </c>
      <c r="F190" s="394" t="b">
        <f>IF(総括表!$B$4=総括表!$Q$5,基礎データ貼付用シート!E1068)</f>
        <v>0</v>
      </c>
      <c r="G190" s="349" t="s">
        <v>117</v>
      </c>
      <c r="H190" s="739">
        <v>0.3</v>
      </c>
      <c r="I190" s="349" t="s">
        <v>119</v>
      </c>
      <c r="J190" s="350">
        <f t="shared" si="8"/>
        <v>0</v>
      </c>
      <c r="K190" s="322" t="s">
        <v>5680</v>
      </c>
      <c r="L190" s="319"/>
    </row>
    <row r="191" spans="1:12" ht="15" customHeight="1" x14ac:dyDescent="0.2">
      <c r="A191" s="319"/>
      <c r="B191" s="706"/>
      <c r="C191" s="702"/>
      <c r="D191" s="712" t="s">
        <v>4717</v>
      </c>
      <c r="E191" s="713" t="s">
        <v>143</v>
      </c>
      <c r="F191" s="394" t="b">
        <f>IF(総括表!$B$4=総括表!$Q$4,基礎データ貼付用シート!E1071)</f>
        <v>0</v>
      </c>
      <c r="G191" s="349" t="s">
        <v>117</v>
      </c>
      <c r="H191" s="739">
        <v>0.7</v>
      </c>
      <c r="I191" s="349" t="s">
        <v>119</v>
      </c>
      <c r="J191" s="350">
        <f t="shared" si="8"/>
        <v>0</v>
      </c>
      <c r="K191" s="322" t="s">
        <v>5681</v>
      </c>
      <c r="L191" s="319"/>
    </row>
    <row r="192" spans="1:12" ht="15" customHeight="1" x14ac:dyDescent="0.2">
      <c r="A192" s="319"/>
      <c r="B192" s="706"/>
      <c r="C192" s="702"/>
      <c r="D192" s="705"/>
      <c r="E192" s="713" t="s">
        <v>142</v>
      </c>
      <c r="F192" s="394" t="b">
        <f>IF(総括表!$B$4=総括表!$Q$5,基礎データ貼付用シート!E1071)</f>
        <v>0</v>
      </c>
      <c r="G192" s="349" t="s">
        <v>117</v>
      </c>
      <c r="H192" s="739">
        <v>0.7</v>
      </c>
      <c r="I192" s="349" t="s">
        <v>119</v>
      </c>
      <c r="J192" s="350">
        <f t="shared" si="8"/>
        <v>0</v>
      </c>
      <c r="K192" s="322" t="s">
        <v>5682</v>
      </c>
      <c r="L192" s="319"/>
    </row>
    <row r="193" spans="1:12" ht="15" customHeight="1" x14ac:dyDescent="0.2">
      <c r="A193" s="319"/>
      <c r="B193" s="706"/>
      <c r="C193" s="702"/>
      <c r="D193" s="712" t="s">
        <v>4718</v>
      </c>
      <c r="E193" s="713" t="s">
        <v>143</v>
      </c>
      <c r="F193" s="394" t="b">
        <f>IF(総括表!$B$4=総括表!$Q$4,基礎データ貼付用シート!E1072)</f>
        <v>0</v>
      </c>
      <c r="G193" s="349" t="s">
        <v>117</v>
      </c>
      <c r="H193" s="739">
        <v>0.7</v>
      </c>
      <c r="I193" s="349" t="s">
        <v>119</v>
      </c>
      <c r="J193" s="350">
        <f t="shared" si="8"/>
        <v>0</v>
      </c>
      <c r="K193" s="322" t="s">
        <v>5683</v>
      </c>
      <c r="L193" s="319"/>
    </row>
    <row r="194" spans="1:12" ht="15" customHeight="1" x14ac:dyDescent="0.2">
      <c r="A194" s="319"/>
      <c r="B194" s="706"/>
      <c r="C194" s="702"/>
      <c r="D194" s="705" t="s">
        <v>4719</v>
      </c>
      <c r="E194" s="713" t="s">
        <v>142</v>
      </c>
      <c r="F194" s="394" t="b">
        <f>IF(総括表!$B$4=総括表!$Q$5,基礎データ貼付用シート!E1072)</f>
        <v>0</v>
      </c>
      <c r="G194" s="349" t="s">
        <v>117</v>
      </c>
      <c r="H194" s="739">
        <v>0.7</v>
      </c>
      <c r="I194" s="349" t="s">
        <v>119</v>
      </c>
      <c r="J194" s="350">
        <f t="shared" si="8"/>
        <v>0</v>
      </c>
      <c r="K194" s="322" t="s">
        <v>5684</v>
      </c>
      <c r="L194" s="319"/>
    </row>
    <row r="195" spans="1:12" ht="15" customHeight="1" x14ac:dyDescent="0.2">
      <c r="A195" s="319"/>
      <c r="B195" s="706"/>
      <c r="C195" s="365"/>
      <c r="D195" s="712" t="s">
        <v>5661</v>
      </c>
      <c r="E195" s="713" t="s">
        <v>143</v>
      </c>
      <c r="F195" s="394" t="b">
        <f>IF(総括表!$B$4=総括表!$Q$4,基礎データ貼付用シート!E1073)</f>
        <v>0</v>
      </c>
      <c r="G195" s="349" t="s">
        <v>117</v>
      </c>
      <c r="H195" s="739">
        <v>0.7</v>
      </c>
      <c r="I195" s="349" t="s">
        <v>119</v>
      </c>
      <c r="J195" s="350">
        <f t="shared" si="8"/>
        <v>0</v>
      </c>
      <c r="K195" s="322" t="s">
        <v>5685</v>
      </c>
      <c r="L195" s="319"/>
    </row>
    <row r="196" spans="1:12" ht="15" customHeight="1" x14ac:dyDescent="0.2">
      <c r="A196" s="319"/>
      <c r="B196" s="708"/>
      <c r="C196" s="714"/>
      <c r="D196" s="715" t="s">
        <v>5662</v>
      </c>
      <c r="E196" s="713" t="s">
        <v>142</v>
      </c>
      <c r="F196" s="394" t="b">
        <f>IF(総括表!$B$4=総括表!$Q$5,基礎データ貼付用シート!E1073)</f>
        <v>0</v>
      </c>
      <c r="G196" s="349" t="s">
        <v>117</v>
      </c>
      <c r="H196" s="739">
        <v>0.7</v>
      </c>
      <c r="I196" s="349" t="s">
        <v>119</v>
      </c>
      <c r="J196" s="350">
        <f t="shared" si="8"/>
        <v>0</v>
      </c>
      <c r="K196" s="322" t="s">
        <v>5686</v>
      </c>
      <c r="L196" s="319"/>
    </row>
    <row r="197" spans="1:12" ht="15" customHeight="1" x14ac:dyDescent="0.2">
      <c r="A197" s="319"/>
      <c r="B197" s="329">
        <v>22</v>
      </c>
      <c r="C197" s="330" t="s">
        <v>6145</v>
      </c>
      <c r="D197" s="712" t="s">
        <v>483</v>
      </c>
      <c r="E197" s="713" t="s">
        <v>143</v>
      </c>
      <c r="F197" s="394" t="b">
        <f>IF(総括表!$B$4=総括表!$Q$4,基礎データ貼付用シート!E1074)</f>
        <v>0</v>
      </c>
      <c r="G197" s="349" t="s">
        <v>117</v>
      </c>
      <c r="H197" s="738">
        <v>0.7</v>
      </c>
      <c r="I197" s="349" t="s">
        <v>119</v>
      </c>
      <c r="J197" s="350">
        <f t="shared" si="8"/>
        <v>0</v>
      </c>
      <c r="K197" s="322" t="s">
        <v>5687</v>
      </c>
      <c r="L197" s="319"/>
    </row>
    <row r="198" spans="1:12" ht="15" customHeight="1" x14ac:dyDescent="0.2">
      <c r="A198" s="319"/>
      <c r="B198" s="706"/>
      <c r="C198" s="702"/>
      <c r="D198" s="705"/>
      <c r="E198" s="713" t="s">
        <v>142</v>
      </c>
      <c r="F198" s="394" t="b">
        <f>IF(総括表!$B$4=総括表!$Q$5,基礎データ貼付用シート!E1074)</f>
        <v>0</v>
      </c>
      <c r="G198" s="349" t="s">
        <v>117</v>
      </c>
      <c r="H198" s="739">
        <v>0.7</v>
      </c>
      <c r="I198" s="349" t="s">
        <v>119</v>
      </c>
      <c r="J198" s="350">
        <f t="shared" si="8"/>
        <v>0</v>
      </c>
      <c r="K198" s="322" t="s">
        <v>5688</v>
      </c>
      <c r="L198" s="319"/>
    </row>
    <row r="199" spans="1:12" ht="15" customHeight="1" x14ac:dyDescent="0.2">
      <c r="A199" s="319"/>
      <c r="B199" s="706"/>
      <c r="C199" s="702"/>
      <c r="D199" s="712" t="s">
        <v>1177</v>
      </c>
      <c r="E199" s="713" t="s">
        <v>143</v>
      </c>
      <c r="F199" s="394" t="b">
        <f>IF(総括表!$B$4=総括表!$Q$4,基礎データ貼付用シート!E1075)</f>
        <v>0</v>
      </c>
      <c r="G199" s="349" t="s">
        <v>117</v>
      </c>
      <c r="H199" s="739">
        <v>0.5</v>
      </c>
      <c r="I199" s="349" t="s">
        <v>119</v>
      </c>
      <c r="J199" s="350">
        <f t="shared" si="8"/>
        <v>0</v>
      </c>
      <c r="K199" s="322" t="s">
        <v>5689</v>
      </c>
      <c r="L199" s="319"/>
    </row>
    <row r="200" spans="1:12" ht="15" customHeight="1" x14ac:dyDescent="0.2">
      <c r="A200" s="319"/>
      <c r="B200" s="706"/>
      <c r="C200" s="702"/>
      <c r="D200" s="705" t="s">
        <v>1178</v>
      </c>
      <c r="E200" s="713" t="s">
        <v>142</v>
      </c>
      <c r="F200" s="394" t="b">
        <f>IF(総括表!$B$4=総括表!$Q$5,基礎データ貼付用シート!E1075)</f>
        <v>0</v>
      </c>
      <c r="G200" s="349" t="s">
        <v>117</v>
      </c>
      <c r="H200" s="739">
        <v>0.5</v>
      </c>
      <c r="I200" s="349" t="s">
        <v>119</v>
      </c>
      <c r="J200" s="350">
        <f t="shared" si="8"/>
        <v>0</v>
      </c>
      <c r="K200" s="322" t="s">
        <v>5690</v>
      </c>
      <c r="L200" s="319"/>
    </row>
    <row r="201" spans="1:12" ht="15" customHeight="1" x14ac:dyDescent="0.2">
      <c r="A201" s="319"/>
      <c r="B201" s="706"/>
      <c r="C201" s="702"/>
      <c r="D201" s="712" t="s">
        <v>1177</v>
      </c>
      <c r="E201" s="713" t="s">
        <v>143</v>
      </c>
      <c r="F201" s="394" t="b">
        <f>IF(総括表!$B$4=総括表!$Q$4,基礎データ貼付用シート!E1076)</f>
        <v>0</v>
      </c>
      <c r="G201" s="349" t="s">
        <v>117</v>
      </c>
      <c r="H201" s="739">
        <v>0.3</v>
      </c>
      <c r="I201" s="349" t="s">
        <v>119</v>
      </c>
      <c r="J201" s="350">
        <f t="shared" ref="J201:J207" si="9">ROUND(F201*H201,0)</f>
        <v>0</v>
      </c>
      <c r="K201" s="322" t="s">
        <v>5691</v>
      </c>
      <c r="L201" s="319"/>
    </row>
    <row r="202" spans="1:12" ht="15" customHeight="1" x14ac:dyDescent="0.2">
      <c r="A202" s="319"/>
      <c r="B202" s="706"/>
      <c r="C202" s="702"/>
      <c r="D202" s="705" t="s">
        <v>6149</v>
      </c>
      <c r="E202" s="713" t="s">
        <v>142</v>
      </c>
      <c r="F202" s="394" t="b">
        <f>IF(総括表!$B$4=総括表!$Q$5,基礎データ貼付用シート!E1076)</f>
        <v>0</v>
      </c>
      <c r="G202" s="349" t="s">
        <v>117</v>
      </c>
      <c r="H202" s="739">
        <v>0.3</v>
      </c>
      <c r="I202" s="349" t="s">
        <v>119</v>
      </c>
      <c r="J202" s="350">
        <f t="shared" si="9"/>
        <v>0</v>
      </c>
      <c r="K202" s="322" t="s">
        <v>5694</v>
      </c>
      <c r="L202" s="319"/>
    </row>
    <row r="203" spans="1:12" ht="15" customHeight="1" x14ac:dyDescent="0.2">
      <c r="A203" s="319"/>
      <c r="B203" s="706"/>
      <c r="C203" s="702"/>
      <c r="D203" s="716" t="s">
        <v>1177</v>
      </c>
      <c r="E203" s="717" t="s">
        <v>6146</v>
      </c>
      <c r="F203" s="740" t="b">
        <f>IF(総括表!$B$4=総括表!$Q$4,基礎データ貼付用シート!E1077)</f>
        <v>0</v>
      </c>
      <c r="G203" s="741" t="s">
        <v>813</v>
      </c>
      <c r="H203" s="742">
        <v>0.7</v>
      </c>
      <c r="I203" s="741" t="s">
        <v>812</v>
      </c>
      <c r="J203" s="743">
        <f>ROUND(F203*H203,0)</f>
        <v>0</v>
      </c>
      <c r="K203" s="322" t="s">
        <v>5695</v>
      </c>
      <c r="L203" s="319"/>
    </row>
    <row r="204" spans="1:12" ht="15" customHeight="1" x14ac:dyDescent="0.2">
      <c r="A204" s="319"/>
      <c r="B204" s="706"/>
      <c r="C204" s="702"/>
      <c r="D204" s="716" t="s">
        <v>6148</v>
      </c>
      <c r="E204" s="717" t="s">
        <v>6147</v>
      </c>
      <c r="F204" s="740" t="b">
        <f>IF(総括表!$B$4=総括表!$Q$5,基礎データ貼付用シート!E1077)</f>
        <v>0</v>
      </c>
      <c r="G204" s="741" t="s">
        <v>813</v>
      </c>
      <c r="H204" s="742">
        <v>0.7</v>
      </c>
      <c r="I204" s="741" t="s">
        <v>812</v>
      </c>
      <c r="J204" s="743">
        <f>ROUND(F204*H204,0)</f>
        <v>0</v>
      </c>
      <c r="K204" s="322" t="s">
        <v>5696</v>
      </c>
      <c r="L204" s="319"/>
    </row>
    <row r="205" spans="1:12" ht="15" customHeight="1" x14ac:dyDescent="0.2">
      <c r="A205" s="319"/>
      <c r="B205" s="706"/>
      <c r="C205" s="702"/>
      <c r="D205" s="712" t="s">
        <v>4717</v>
      </c>
      <c r="E205" s="713" t="s">
        <v>143</v>
      </c>
      <c r="F205" s="394" t="b">
        <f>IF(総括表!$B$4=総括表!$Q$4,基礎データ貼付用シート!E1080)</f>
        <v>0</v>
      </c>
      <c r="G205" s="349" t="s">
        <v>117</v>
      </c>
      <c r="H205" s="739">
        <v>0.7</v>
      </c>
      <c r="I205" s="349" t="s">
        <v>119</v>
      </c>
      <c r="J205" s="350">
        <f t="shared" si="9"/>
        <v>0</v>
      </c>
      <c r="K205" s="322" t="s">
        <v>5697</v>
      </c>
      <c r="L205" s="319"/>
    </row>
    <row r="206" spans="1:12" ht="15" customHeight="1" x14ac:dyDescent="0.2">
      <c r="A206" s="319"/>
      <c r="B206" s="706"/>
      <c r="C206" s="702"/>
      <c r="D206" s="705"/>
      <c r="E206" s="713" t="s">
        <v>142</v>
      </c>
      <c r="F206" s="394" t="b">
        <f>IF(総括表!$B$4=総括表!$Q$5,基礎データ貼付用シート!E1080)</f>
        <v>0</v>
      </c>
      <c r="G206" s="349" t="s">
        <v>117</v>
      </c>
      <c r="H206" s="739">
        <v>0.7</v>
      </c>
      <c r="I206" s="349" t="s">
        <v>119</v>
      </c>
      <c r="J206" s="350">
        <f t="shared" si="9"/>
        <v>0</v>
      </c>
      <c r="K206" s="322" t="s">
        <v>5698</v>
      </c>
      <c r="L206" s="319"/>
    </row>
    <row r="207" spans="1:12" ht="15" customHeight="1" x14ac:dyDescent="0.2">
      <c r="A207" s="319"/>
      <c r="B207" s="706"/>
      <c r="C207" s="702"/>
      <c r="D207" s="712" t="s">
        <v>4718</v>
      </c>
      <c r="E207" s="713" t="s">
        <v>143</v>
      </c>
      <c r="F207" s="394" t="b">
        <f>IF(総括表!$B$4=総括表!$Q$4,基礎データ貼付用シート!E1081)</f>
        <v>0</v>
      </c>
      <c r="G207" s="349" t="s">
        <v>117</v>
      </c>
      <c r="H207" s="739">
        <v>0.7</v>
      </c>
      <c r="I207" s="349" t="s">
        <v>119</v>
      </c>
      <c r="J207" s="350">
        <f t="shared" si="9"/>
        <v>0</v>
      </c>
      <c r="K207" s="322" t="s">
        <v>6150</v>
      </c>
      <c r="L207" s="319"/>
    </row>
    <row r="208" spans="1:12" ht="15" customHeight="1" x14ac:dyDescent="0.2">
      <c r="A208" s="319"/>
      <c r="B208" s="708"/>
      <c r="C208" s="709"/>
      <c r="D208" s="705" t="s">
        <v>4719</v>
      </c>
      <c r="E208" s="713" t="s">
        <v>142</v>
      </c>
      <c r="F208" s="394" t="b">
        <f>IF(総括表!$B$4=総括表!$Q$5,基礎データ貼付用シート!E1081)</f>
        <v>0</v>
      </c>
      <c r="G208" s="349" t="s">
        <v>117</v>
      </c>
      <c r="H208" s="739">
        <v>0.7</v>
      </c>
      <c r="I208" s="349" t="s">
        <v>119</v>
      </c>
      <c r="J208" s="350">
        <f>ROUND(F208*H208,0)</f>
        <v>0</v>
      </c>
      <c r="K208" s="322" t="s">
        <v>6151</v>
      </c>
      <c r="L208" s="319"/>
    </row>
    <row r="209" spans="1:12" ht="15" customHeight="1" x14ac:dyDescent="0.2">
      <c r="A209" s="319"/>
      <c r="B209" s="329">
        <v>23</v>
      </c>
      <c r="C209" s="330" t="s">
        <v>6622</v>
      </c>
      <c r="D209" s="712" t="s">
        <v>483</v>
      </c>
      <c r="E209" s="713" t="s">
        <v>143</v>
      </c>
      <c r="F209" s="394" t="b">
        <f>IF(総括表!$B$4=総括表!$Q$4,基礎データ貼付用シート!E1082)</f>
        <v>0</v>
      </c>
      <c r="G209" s="349" t="s">
        <v>117</v>
      </c>
      <c r="H209" s="738">
        <v>0.7</v>
      </c>
      <c r="I209" s="349" t="s">
        <v>119</v>
      </c>
      <c r="J209" s="350">
        <f t="shared" ref="J209:J214" si="10">ROUND(F209*H209,0)</f>
        <v>0</v>
      </c>
      <c r="K209" s="322" t="s">
        <v>6152</v>
      </c>
      <c r="L209" s="947"/>
    </row>
    <row r="210" spans="1:12" ht="15" customHeight="1" x14ac:dyDescent="0.2">
      <c r="A210" s="319"/>
      <c r="B210" s="706"/>
      <c r="C210" s="702"/>
      <c r="D210" s="705"/>
      <c r="E210" s="713" t="s">
        <v>142</v>
      </c>
      <c r="F210" s="394" t="b">
        <f>IF(総括表!$B$4=総括表!$Q$5,基礎データ貼付用シート!E1082)</f>
        <v>0</v>
      </c>
      <c r="G210" s="349" t="s">
        <v>117</v>
      </c>
      <c r="H210" s="739">
        <v>0.7</v>
      </c>
      <c r="I210" s="349" t="s">
        <v>119</v>
      </c>
      <c r="J210" s="350">
        <f t="shared" si="10"/>
        <v>0</v>
      </c>
      <c r="K210" s="322" t="s">
        <v>6983</v>
      </c>
      <c r="L210" s="947"/>
    </row>
    <row r="211" spans="1:12" ht="15" customHeight="1" x14ac:dyDescent="0.2">
      <c r="A211" s="319"/>
      <c r="B211" s="706"/>
      <c r="C211" s="702"/>
      <c r="D211" s="712" t="s">
        <v>1177</v>
      </c>
      <c r="E211" s="713" t="s">
        <v>143</v>
      </c>
      <c r="F211" s="394" t="b">
        <f>IF(総括表!$B$4=総括表!$Q$4,基礎データ貼付用シート!E1083)</f>
        <v>0</v>
      </c>
      <c r="G211" s="349" t="s">
        <v>117</v>
      </c>
      <c r="H211" s="739">
        <v>0.5</v>
      </c>
      <c r="I211" s="349" t="s">
        <v>119</v>
      </c>
      <c r="J211" s="350">
        <f t="shared" si="10"/>
        <v>0</v>
      </c>
      <c r="K211" s="322" t="s">
        <v>6984</v>
      </c>
      <c r="L211" s="947"/>
    </row>
    <row r="212" spans="1:12" ht="15" customHeight="1" x14ac:dyDescent="0.2">
      <c r="A212" s="319"/>
      <c r="B212" s="706"/>
      <c r="C212" s="702"/>
      <c r="D212" s="705" t="s">
        <v>1178</v>
      </c>
      <c r="E212" s="713" t="s">
        <v>142</v>
      </c>
      <c r="F212" s="394" t="b">
        <f>IF(総括表!$B$4=総括表!$Q$5,基礎データ貼付用シート!E1083)</f>
        <v>0</v>
      </c>
      <c r="G212" s="349" t="s">
        <v>117</v>
      </c>
      <c r="H212" s="739">
        <v>0.5</v>
      </c>
      <c r="I212" s="349" t="s">
        <v>119</v>
      </c>
      <c r="J212" s="350">
        <f t="shared" si="10"/>
        <v>0</v>
      </c>
      <c r="K212" s="322" t="s">
        <v>6985</v>
      </c>
      <c r="L212" s="947"/>
    </row>
    <row r="213" spans="1:12" ht="15" customHeight="1" x14ac:dyDescent="0.2">
      <c r="A213" s="319"/>
      <c r="B213" s="706"/>
      <c r="C213" s="702"/>
      <c r="D213" s="712" t="s">
        <v>1177</v>
      </c>
      <c r="E213" s="713" t="s">
        <v>143</v>
      </c>
      <c r="F213" s="394" t="b">
        <f>IF(総括表!$B$4=総括表!$Q$4,基礎データ貼付用シート!E1084)</f>
        <v>0</v>
      </c>
      <c r="G213" s="349" t="s">
        <v>117</v>
      </c>
      <c r="H213" s="739">
        <v>0.3</v>
      </c>
      <c r="I213" s="349" t="s">
        <v>119</v>
      </c>
      <c r="J213" s="350">
        <f t="shared" si="10"/>
        <v>0</v>
      </c>
      <c r="K213" s="322" t="s">
        <v>6986</v>
      </c>
      <c r="L213" s="947"/>
    </row>
    <row r="214" spans="1:12" ht="15" customHeight="1" x14ac:dyDescent="0.2">
      <c r="A214" s="319"/>
      <c r="B214" s="706"/>
      <c r="C214" s="702"/>
      <c r="D214" s="705" t="s">
        <v>6149</v>
      </c>
      <c r="E214" s="713" t="s">
        <v>142</v>
      </c>
      <c r="F214" s="394" t="b">
        <f>IF(総括表!$B$4=総括表!$Q$5,基礎データ貼付用シート!E1084)</f>
        <v>0</v>
      </c>
      <c r="G214" s="349" t="s">
        <v>117</v>
      </c>
      <c r="H214" s="739">
        <v>0.3</v>
      </c>
      <c r="I214" s="349" t="s">
        <v>119</v>
      </c>
      <c r="J214" s="350">
        <f t="shared" si="10"/>
        <v>0</v>
      </c>
      <c r="K214" s="322" t="s">
        <v>6987</v>
      </c>
      <c r="L214" s="947"/>
    </row>
    <row r="215" spans="1:12" ht="15" customHeight="1" x14ac:dyDescent="0.2">
      <c r="A215" s="319"/>
      <c r="B215" s="706"/>
      <c r="C215" s="702"/>
      <c r="D215" s="716" t="s">
        <v>1177</v>
      </c>
      <c r="E215" s="717" t="s">
        <v>6146</v>
      </c>
      <c r="F215" s="740" t="b">
        <f>IF(総括表!$B$4=総括表!$Q$4,基礎データ貼付用シート!E1085)</f>
        <v>0</v>
      </c>
      <c r="G215" s="741" t="s">
        <v>813</v>
      </c>
      <c r="H215" s="742">
        <v>0.7</v>
      </c>
      <c r="I215" s="741" t="s">
        <v>812</v>
      </c>
      <c r="J215" s="743">
        <f>ROUND(F215*H215,0)</f>
        <v>0</v>
      </c>
      <c r="K215" s="322" t="s">
        <v>6988</v>
      </c>
      <c r="L215" s="947"/>
    </row>
    <row r="216" spans="1:12" ht="15" customHeight="1" x14ac:dyDescent="0.2">
      <c r="A216" s="319"/>
      <c r="B216" s="706"/>
      <c r="C216" s="702"/>
      <c r="D216" s="716" t="s">
        <v>6148</v>
      </c>
      <c r="E216" s="717" t="s">
        <v>6147</v>
      </c>
      <c r="F216" s="740" t="b">
        <f>IF(総括表!$B$4=総括表!$Q$5,基礎データ貼付用シート!E1085)</f>
        <v>0</v>
      </c>
      <c r="G216" s="741" t="s">
        <v>813</v>
      </c>
      <c r="H216" s="742">
        <v>0.7</v>
      </c>
      <c r="I216" s="741" t="s">
        <v>812</v>
      </c>
      <c r="J216" s="743">
        <f>ROUND(F216*H216,0)</f>
        <v>0</v>
      </c>
      <c r="K216" s="322" t="s">
        <v>6989</v>
      </c>
      <c r="L216" s="947"/>
    </row>
    <row r="217" spans="1:12" ht="15" customHeight="1" x14ac:dyDescent="0.2">
      <c r="A217" s="319"/>
      <c r="B217" s="706"/>
      <c r="C217" s="702"/>
      <c r="D217" s="712" t="s">
        <v>4717</v>
      </c>
      <c r="E217" s="713" t="s">
        <v>143</v>
      </c>
      <c r="F217" s="394" t="b">
        <f>IF(総括表!$B$4=総括表!$Q$4,基礎データ貼付用シート!E1088)</f>
        <v>0</v>
      </c>
      <c r="G217" s="349" t="s">
        <v>117</v>
      </c>
      <c r="H217" s="739">
        <v>0.7</v>
      </c>
      <c r="I217" s="349" t="s">
        <v>119</v>
      </c>
      <c r="J217" s="350">
        <f t="shared" ref="J217:J219" si="11">ROUND(F217*H217,0)</f>
        <v>0</v>
      </c>
      <c r="K217" s="322" t="s">
        <v>6990</v>
      </c>
      <c r="L217" s="947"/>
    </row>
    <row r="218" spans="1:12" ht="15" customHeight="1" x14ac:dyDescent="0.2">
      <c r="A218" s="319"/>
      <c r="B218" s="706"/>
      <c r="C218" s="702"/>
      <c r="D218" s="705"/>
      <c r="E218" s="713" t="s">
        <v>142</v>
      </c>
      <c r="F218" s="394" t="b">
        <f>IF(総括表!$B$4=総括表!$Q$5,基礎データ貼付用シート!E1088)</f>
        <v>0</v>
      </c>
      <c r="G218" s="349" t="s">
        <v>117</v>
      </c>
      <c r="H218" s="739">
        <v>0.7</v>
      </c>
      <c r="I218" s="349" t="s">
        <v>119</v>
      </c>
      <c r="J218" s="350">
        <f t="shared" si="11"/>
        <v>0</v>
      </c>
      <c r="K218" s="322" t="s">
        <v>6991</v>
      </c>
      <c r="L218" s="947"/>
    </row>
    <row r="219" spans="1:12" ht="15" customHeight="1" x14ac:dyDescent="0.2">
      <c r="A219" s="319"/>
      <c r="B219" s="706"/>
      <c r="C219" s="702"/>
      <c r="D219" s="712" t="s">
        <v>4718</v>
      </c>
      <c r="E219" s="713" t="s">
        <v>143</v>
      </c>
      <c r="F219" s="394" t="b">
        <f>IF(総括表!$B$4=総括表!$Q$4,基礎データ貼付用シート!E1089)</f>
        <v>0</v>
      </c>
      <c r="G219" s="349" t="s">
        <v>117</v>
      </c>
      <c r="H219" s="739">
        <v>0.7</v>
      </c>
      <c r="I219" s="349" t="s">
        <v>119</v>
      </c>
      <c r="J219" s="350">
        <f t="shared" si="11"/>
        <v>0</v>
      </c>
      <c r="K219" s="322" t="s">
        <v>6992</v>
      </c>
      <c r="L219" s="947"/>
    </row>
    <row r="220" spans="1:12" ht="15" customHeight="1" thickBot="1" x14ac:dyDescent="0.25">
      <c r="A220" s="319"/>
      <c r="B220" s="708"/>
      <c r="C220" s="709"/>
      <c r="D220" s="705" t="s">
        <v>4719</v>
      </c>
      <c r="E220" s="713" t="s">
        <v>142</v>
      </c>
      <c r="F220" s="394" t="b">
        <f>IF(総括表!$B$4=総括表!$Q$5,基礎データ貼付用シート!E1089)</f>
        <v>0</v>
      </c>
      <c r="G220" s="349" t="s">
        <v>117</v>
      </c>
      <c r="H220" s="739">
        <v>0.7</v>
      </c>
      <c r="I220" s="349" t="s">
        <v>119</v>
      </c>
      <c r="J220" s="350">
        <f>ROUND(F220*H220,0)</f>
        <v>0</v>
      </c>
      <c r="K220" s="322" t="s">
        <v>6993</v>
      </c>
      <c r="L220" s="947"/>
    </row>
    <row r="221" spans="1:12" s="112" customFormat="1" ht="15" customHeight="1" x14ac:dyDescent="0.2">
      <c r="A221" s="319"/>
      <c r="B221" s="365"/>
      <c r="C221" s="366"/>
      <c r="D221" s="365"/>
      <c r="E221" s="365"/>
      <c r="F221" s="117"/>
      <c r="G221" s="367"/>
      <c r="H221" s="1700" t="s">
        <v>6994</v>
      </c>
      <c r="I221" s="1701"/>
      <c r="J221" s="348"/>
      <c r="K221" s="322"/>
      <c r="L221" s="319"/>
    </row>
    <row r="222" spans="1:12" s="112" customFormat="1" ht="15" customHeight="1" thickBot="1" x14ac:dyDescent="0.25">
      <c r="A222" s="319"/>
      <c r="B222" s="322"/>
      <c r="C222" s="322"/>
      <c r="D222" s="322"/>
      <c r="E222" s="322"/>
      <c r="F222" s="368"/>
      <c r="G222" s="322"/>
      <c r="H222" s="1673" t="s">
        <v>118</v>
      </c>
      <c r="I222" s="1674"/>
      <c r="J222" s="356">
        <f>SUM(J38:J220)</f>
        <v>0</v>
      </c>
      <c r="K222" s="322" t="s">
        <v>4720</v>
      </c>
      <c r="L222" s="376" t="s">
        <v>6496</v>
      </c>
    </row>
    <row r="223" spans="1:12" s="112" customFormat="1" ht="15" customHeight="1" x14ac:dyDescent="0.2">
      <c r="A223" s="315"/>
      <c r="B223" s="315"/>
      <c r="C223" s="315"/>
      <c r="D223" s="315"/>
      <c r="E223" s="315"/>
      <c r="F223" s="357"/>
      <c r="G223" s="315"/>
      <c r="H223" s="541"/>
      <c r="I223" s="315"/>
      <c r="J223" s="357"/>
      <c r="K223" s="322"/>
      <c r="L223" s="315"/>
    </row>
    <row r="224" spans="1:12" s="112" customFormat="1" ht="15" customHeight="1" x14ac:dyDescent="0.2">
      <c r="A224" s="718" t="s">
        <v>760</v>
      </c>
      <c r="B224" s="319" t="s">
        <v>476</v>
      </c>
      <c r="C224" s="315"/>
      <c r="D224" s="315"/>
      <c r="E224" s="315"/>
      <c r="F224" s="357"/>
      <c r="G224" s="315"/>
      <c r="H224" s="315"/>
      <c r="I224" s="315"/>
      <c r="J224" s="357"/>
      <c r="K224" s="315"/>
      <c r="L224" s="315"/>
    </row>
    <row r="225" spans="1:12" s="112" customFormat="1" ht="15" customHeight="1" x14ac:dyDescent="0.2">
      <c r="A225" s="719"/>
      <c r="B225" s="319" t="s">
        <v>658</v>
      </c>
      <c r="C225" s="315"/>
      <c r="D225" s="315"/>
      <c r="E225" s="315"/>
      <c r="F225" s="357"/>
      <c r="G225" s="315"/>
      <c r="H225" s="315"/>
      <c r="I225" s="315"/>
      <c r="J225" s="357"/>
      <c r="K225" s="315"/>
      <c r="L225" s="315"/>
    </row>
    <row r="226" spans="1:12" s="112" customFormat="1" ht="15" customHeight="1" x14ac:dyDescent="0.2">
      <c r="A226" s="320"/>
      <c r="B226" s="315"/>
      <c r="C226" s="315"/>
      <c r="D226" s="315"/>
      <c r="E226" s="315"/>
      <c r="F226" s="357"/>
      <c r="G226" s="315"/>
      <c r="H226" s="315"/>
      <c r="I226" s="315"/>
      <c r="J226" s="357"/>
      <c r="K226" s="315"/>
      <c r="L226" s="315"/>
    </row>
    <row r="227" spans="1:12" s="112" customFormat="1" ht="15" customHeight="1" x14ac:dyDescent="0.2">
      <c r="A227" s="320"/>
      <c r="B227" s="1706" t="s">
        <v>163</v>
      </c>
      <c r="C227" s="1707"/>
      <c r="D227" s="1706" t="s">
        <v>139</v>
      </c>
      <c r="E227" s="1707"/>
      <c r="F227" s="695" t="s">
        <v>178</v>
      </c>
      <c r="G227" s="431"/>
      <c r="H227" s="431" t="s">
        <v>137</v>
      </c>
      <c r="I227" s="431"/>
      <c r="J227" s="695" t="s">
        <v>89</v>
      </c>
      <c r="K227" s="322"/>
      <c r="L227" s="315"/>
    </row>
    <row r="228" spans="1:12" s="112" customFormat="1" ht="15" customHeight="1" x14ac:dyDescent="0.2">
      <c r="A228" s="320"/>
      <c r="B228" s="359"/>
      <c r="C228" s="324"/>
      <c r="D228" s="325"/>
      <c r="E228" s="326"/>
      <c r="F228" s="720"/>
      <c r="G228" s="327"/>
      <c r="H228" s="327"/>
      <c r="I228" s="327"/>
      <c r="J228" s="361" t="s">
        <v>761</v>
      </c>
      <c r="K228" s="322"/>
      <c r="L228" s="315"/>
    </row>
    <row r="229" spans="1:12" s="112" customFormat="1" ht="15" customHeight="1" x14ac:dyDescent="0.2">
      <c r="A229" s="319"/>
      <c r="B229" s="697">
        <v>1</v>
      </c>
      <c r="C229" s="698" t="s">
        <v>122</v>
      </c>
      <c r="D229" s="721" t="s">
        <v>660</v>
      </c>
      <c r="E229" s="722" t="s">
        <v>143</v>
      </c>
      <c r="F229" s="401" t="b">
        <f>IF(総括表!$B$4=総括表!$Q$4,基礎データ貼付用シート!E997)</f>
        <v>0</v>
      </c>
      <c r="G229" s="744" t="s">
        <v>759</v>
      </c>
      <c r="H229" s="451">
        <v>0.245</v>
      </c>
      <c r="I229" s="448" t="s">
        <v>762</v>
      </c>
      <c r="J229" s="734">
        <f t="shared" ref="J229:J236" si="12">ROUND(F229*H229,0)</f>
        <v>0</v>
      </c>
      <c r="K229" s="322" t="s">
        <v>763</v>
      </c>
      <c r="L229" s="319"/>
    </row>
    <row r="230" spans="1:12" s="112" customFormat="1" ht="15" customHeight="1" x14ac:dyDescent="0.2">
      <c r="A230" s="319"/>
      <c r="B230" s="708"/>
      <c r="C230" s="709"/>
      <c r="D230" s="705"/>
      <c r="E230" s="722" t="s">
        <v>142</v>
      </c>
      <c r="F230" s="394" t="b">
        <f>IF(総括表!$B$4=総括表!$Q$5,基礎データ貼付用シート!E997)</f>
        <v>0</v>
      </c>
      <c r="G230" s="744" t="s">
        <v>759</v>
      </c>
      <c r="H230" s="451">
        <v>0.122</v>
      </c>
      <c r="I230" s="448" t="s">
        <v>762</v>
      </c>
      <c r="J230" s="734">
        <f t="shared" si="12"/>
        <v>0</v>
      </c>
      <c r="K230" s="322" t="s">
        <v>764</v>
      </c>
      <c r="L230" s="319"/>
    </row>
    <row r="231" spans="1:12" s="112" customFormat="1" ht="15" customHeight="1" x14ac:dyDescent="0.2">
      <c r="A231" s="319"/>
      <c r="B231" s="697">
        <v>2</v>
      </c>
      <c r="C231" s="698" t="s">
        <v>121</v>
      </c>
      <c r="D231" s="721" t="s">
        <v>660</v>
      </c>
      <c r="E231" s="722" t="s">
        <v>143</v>
      </c>
      <c r="F231" s="745" t="b">
        <f>IF(総括表!$B$4=総括表!$Q$4,基礎データ貼付用シート!E998)</f>
        <v>0</v>
      </c>
      <c r="G231" s="744" t="s">
        <v>759</v>
      </c>
      <c r="H231" s="451">
        <v>0.26700000000000002</v>
      </c>
      <c r="I231" s="448" t="s">
        <v>762</v>
      </c>
      <c r="J231" s="734">
        <f t="shared" si="12"/>
        <v>0</v>
      </c>
      <c r="K231" s="322" t="s">
        <v>765</v>
      </c>
      <c r="L231" s="319"/>
    </row>
    <row r="232" spans="1:12" s="112" customFormat="1" ht="15" customHeight="1" x14ac:dyDescent="0.2">
      <c r="A232" s="319"/>
      <c r="B232" s="708"/>
      <c r="C232" s="709"/>
      <c r="D232" s="705"/>
      <c r="E232" s="722" t="s">
        <v>142</v>
      </c>
      <c r="F232" s="394" t="b">
        <f>IF(総括表!$B$4=総括表!$Q$5,基礎データ貼付用シート!E998)</f>
        <v>0</v>
      </c>
      <c r="G232" s="744" t="s">
        <v>759</v>
      </c>
      <c r="H232" s="451">
        <v>0.13400000000000001</v>
      </c>
      <c r="I232" s="448" t="s">
        <v>762</v>
      </c>
      <c r="J232" s="734">
        <f t="shared" si="12"/>
        <v>0</v>
      </c>
      <c r="K232" s="322" t="s">
        <v>766</v>
      </c>
      <c r="L232" s="319"/>
    </row>
    <row r="233" spans="1:12" s="112" customFormat="1" ht="15" customHeight="1" x14ac:dyDescent="0.2">
      <c r="A233" s="319"/>
      <c r="B233" s="697">
        <v>3</v>
      </c>
      <c r="C233" s="698" t="s">
        <v>120</v>
      </c>
      <c r="D233" s="721" t="s">
        <v>660</v>
      </c>
      <c r="E233" s="704" t="s">
        <v>143</v>
      </c>
      <c r="F233" s="745" t="b">
        <f>IF(総括表!$B$4=総括表!$Q$4,基礎データ貼付用シート!E1000)</f>
        <v>0</v>
      </c>
      <c r="G233" s="444" t="s">
        <v>759</v>
      </c>
      <c r="H233" s="447">
        <v>0.27500000000000002</v>
      </c>
      <c r="I233" s="448" t="s">
        <v>762</v>
      </c>
      <c r="J233" s="734">
        <f t="shared" si="12"/>
        <v>0</v>
      </c>
      <c r="K233" s="322" t="s">
        <v>767</v>
      </c>
      <c r="L233" s="319"/>
    </row>
    <row r="234" spans="1:12" s="112" customFormat="1" ht="15" customHeight="1" x14ac:dyDescent="0.2">
      <c r="A234" s="319"/>
      <c r="B234" s="708"/>
      <c r="C234" s="709"/>
      <c r="D234" s="705"/>
      <c r="E234" s="704" t="s">
        <v>142</v>
      </c>
      <c r="F234" s="394" t="b">
        <f>IF(総括表!$B$4=総括表!$Q$5,基礎データ貼付用シート!E1000)</f>
        <v>0</v>
      </c>
      <c r="G234" s="444" t="s">
        <v>759</v>
      </c>
      <c r="H234" s="451">
        <v>0.224</v>
      </c>
      <c r="I234" s="448" t="s">
        <v>762</v>
      </c>
      <c r="J234" s="734">
        <f t="shared" si="12"/>
        <v>0</v>
      </c>
      <c r="K234" s="322" t="s">
        <v>768</v>
      </c>
      <c r="L234" s="319"/>
    </row>
    <row r="235" spans="1:12" s="112" customFormat="1" ht="15" customHeight="1" x14ac:dyDescent="0.2">
      <c r="A235" s="319"/>
      <c r="B235" s="697">
        <v>4</v>
      </c>
      <c r="C235" s="698" t="s">
        <v>475</v>
      </c>
      <c r="D235" s="721" t="s">
        <v>660</v>
      </c>
      <c r="E235" s="704" t="s">
        <v>143</v>
      </c>
      <c r="F235" s="394" t="b">
        <f>IF(総括表!$B$4=総括表!$Q$4,基礎データ貼付用シート!E1002)</f>
        <v>0</v>
      </c>
      <c r="G235" s="444" t="s">
        <v>759</v>
      </c>
      <c r="H235" s="451">
        <v>0.29599999999999999</v>
      </c>
      <c r="I235" s="448" t="s">
        <v>762</v>
      </c>
      <c r="J235" s="734">
        <f t="shared" si="12"/>
        <v>0</v>
      </c>
      <c r="K235" s="322" t="s">
        <v>769</v>
      </c>
      <c r="L235" s="319"/>
    </row>
    <row r="236" spans="1:12" s="112" customFormat="1" ht="15" customHeight="1" x14ac:dyDescent="0.2">
      <c r="A236" s="319"/>
      <c r="B236" s="708"/>
      <c r="C236" s="709"/>
      <c r="D236" s="705"/>
      <c r="E236" s="704" t="s">
        <v>142</v>
      </c>
      <c r="F236" s="394" t="b">
        <f>IF(総括表!$B$4=総括表!$Q$5,基礎データ貼付用シート!E1002)</f>
        <v>0</v>
      </c>
      <c r="G236" s="444" t="s">
        <v>759</v>
      </c>
      <c r="H236" s="451">
        <v>0.255</v>
      </c>
      <c r="I236" s="448" t="s">
        <v>762</v>
      </c>
      <c r="J236" s="734">
        <f t="shared" si="12"/>
        <v>0</v>
      </c>
      <c r="K236" s="322" t="s">
        <v>770</v>
      </c>
      <c r="L236" s="319"/>
    </row>
    <row r="237" spans="1:12" s="112" customFormat="1" ht="15" customHeight="1" x14ac:dyDescent="0.2">
      <c r="A237" s="319"/>
      <c r="B237" s="697">
        <v>5</v>
      </c>
      <c r="C237" s="698" t="s">
        <v>512</v>
      </c>
      <c r="D237" s="721" t="s">
        <v>660</v>
      </c>
      <c r="E237" s="704" t="s">
        <v>143</v>
      </c>
      <c r="F237" s="394" t="b">
        <f>IF(総括表!$B$4=総括表!$Q$4,基礎データ貼付用シート!E1004)</f>
        <v>0</v>
      </c>
      <c r="G237" s="444" t="s">
        <v>759</v>
      </c>
      <c r="H237" s="451">
        <v>0.316</v>
      </c>
      <c r="I237" s="448" t="s">
        <v>762</v>
      </c>
      <c r="J237" s="734">
        <f t="shared" ref="J237:J244" si="13">ROUND(F237*H237,0)</f>
        <v>0</v>
      </c>
      <c r="K237" s="322" t="s">
        <v>771</v>
      </c>
      <c r="L237" s="319"/>
    </row>
    <row r="238" spans="1:12" ht="15" customHeight="1" x14ac:dyDescent="0.2">
      <c r="A238" s="319"/>
      <c r="B238" s="708"/>
      <c r="C238" s="709"/>
      <c r="D238" s="705"/>
      <c r="E238" s="704" t="s">
        <v>142</v>
      </c>
      <c r="F238" s="394" t="b">
        <f>IF(総括表!$B$4=総括表!$Q$5,基礎データ貼付用シート!E1004)</f>
        <v>0</v>
      </c>
      <c r="G238" s="444" t="s">
        <v>759</v>
      </c>
      <c r="H238" s="451">
        <v>0.27800000000000002</v>
      </c>
      <c r="I238" s="448" t="s">
        <v>762</v>
      </c>
      <c r="J238" s="734">
        <f t="shared" si="13"/>
        <v>0</v>
      </c>
      <c r="K238" s="322" t="s">
        <v>772</v>
      </c>
      <c r="L238" s="319"/>
    </row>
    <row r="239" spans="1:12" ht="15" customHeight="1" x14ac:dyDescent="0.2">
      <c r="A239" s="319"/>
      <c r="B239" s="697">
        <v>6</v>
      </c>
      <c r="C239" s="698" t="s">
        <v>619</v>
      </c>
      <c r="D239" s="721" t="s">
        <v>660</v>
      </c>
      <c r="E239" s="704" t="s">
        <v>143</v>
      </c>
      <c r="F239" s="394" t="b">
        <f>IF(総括表!$B$4=総括表!$Q$4,基礎データ貼付用シート!E1012)</f>
        <v>0</v>
      </c>
      <c r="G239" s="444" t="s">
        <v>759</v>
      </c>
      <c r="H239" s="746">
        <v>0.33500000000000002</v>
      </c>
      <c r="I239" s="448" t="s">
        <v>762</v>
      </c>
      <c r="J239" s="734">
        <f t="shared" si="13"/>
        <v>0</v>
      </c>
      <c r="K239" s="322" t="s">
        <v>773</v>
      </c>
      <c r="L239" s="319"/>
    </row>
    <row r="240" spans="1:12" ht="15" customHeight="1" x14ac:dyDescent="0.2">
      <c r="A240" s="319"/>
      <c r="B240" s="708"/>
      <c r="C240" s="709"/>
      <c r="D240" s="705"/>
      <c r="E240" s="704" t="s">
        <v>142</v>
      </c>
      <c r="F240" s="394" t="b">
        <f>IF(総括表!$B$4=総括表!$Q$5,基礎データ貼付用シート!E1012)</f>
        <v>0</v>
      </c>
      <c r="G240" s="444" t="s">
        <v>759</v>
      </c>
      <c r="H240" s="746">
        <v>0.30199999999999999</v>
      </c>
      <c r="I240" s="448" t="s">
        <v>762</v>
      </c>
      <c r="J240" s="734">
        <f t="shared" si="13"/>
        <v>0</v>
      </c>
      <c r="K240" s="322" t="s">
        <v>774</v>
      </c>
      <c r="L240" s="319"/>
    </row>
    <row r="241" spans="1:12" ht="15" customHeight="1" x14ac:dyDescent="0.2">
      <c r="A241" s="319"/>
      <c r="B241" s="697">
        <v>7</v>
      </c>
      <c r="C241" s="698" t="s">
        <v>710</v>
      </c>
      <c r="D241" s="721" t="s">
        <v>660</v>
      </c>
      <c r="E241" s="704" t="s">
        <v>143</v>
      </c>
      <c r="F241" s="394" t="b">
        <f>IF(総括表!$B$4=総括表!$Q$4,基礎データ貼付用シート!E1018)</f>
        <v>0</v>
      </c>
      <c r="G241" s="444" t="s">
        <v>759</v>
      </c>
      <c r="H241" s="451">
        <v>0.35499999999999998</v>
      </c>
      <c r="I241" s="448" t="s">
        <v>762</v>
      </c>
      <c r="J241" s="734">
        <f t="shared" si="13"/>
        <v>0</v>
      </c>
      <c r="K241" s="322" t="s">
        <v>775</v>
      </c>
      <c r="L241" s="319"/>
    </row>
    <row r="242" spans="1:12" ht="15" customHeight="1" x14ac:dyDescent="0.2">
      <c r="A242" s="319"/>
      <c r="B242" s="708"/>
      <c r="C242" s="709"/>
      <c r="D242" s="705"/>
      <c r="E242" s="704" t="s">
        <v>142</v>
      </c>
      <c r="F242" s="394" t="b">
        <f>IF(総括表!$B$4=総括表!$Q$5,基礎データ貼付用シート!E1018)</f>
        <v>0</v>
      </c>
      <c r="G242" s="444" t="s">
        <v>759</v>
      </c>
      <c r="H242" s="451">
        <v>0.33700000000000002</v>
      </c>
      <c r="I242" s="448" t="s">
        <v>762</v>
      </c>
      <c r="J242" s="734">
        <f t="shared" si="13"/>
        <v>0</v>
      </c>
      <c r="K242" s="322" t="s">
        <v>776</v>
      </c>
      <c r="L242" s="319"/>
    </row>
    <row r="243" spans="1:12" s="112" customFormat="1" ht="15" customHeight="1" x14ac:dyDescent="0.2">
      <c r="A243" s="319"/>
      <c r="B243" s="697">
        <v>8</v>
      </c>
      <c r="C243" s="698" t="s">
        <v>741</v>
      </c>
      <c r="D243" s="721" t="s">
        <v>660</v>
      </c>
      <c r="E243" s="704" t="s">
        <v>143</v>
      </c>
      <c r="F243" s="394" t="b">
        <f>IF(総括表!$B$4=総括表!$Q$4,基礎データ貼付用シート!E1024)</f>
        <v>0</v>
      </c>
      <c r="G243" s="444" t="s">
        <v>759</v>
      </c>
      <c r="H243" s="451">
        <v>0.376</v>
      </c>
      <c r="I243" s="448" t="s">
        <v>762</v>
      </c>
      <c r="J243" s="734">
        <f t="shared" si="13"/>
        <v>0</v>
      </c>
      <c r="K243" s="322" t="s">
        <v>777</v>
      </c>
      <c r="L243" s="319"/>
    </row>
    <row r="244" spans="1:12" s="112" customFormat="1" ht="15" customHeight="1" x14ac:dyDescent="0.2">
      <c r="A244" s="319"/>
      <c r="B244" s="708"/>
      <c r="C244" s="709"/>
      <c r="D244" s="705"/>
      <c r="E244" s="704" t="s">
        <v>142</v>
      </c>
      <c r="F244" s="394" t="b">
        <f>IF(総括表!$B$4=総括表!$Q$5,基礎データ貼付用シート!E1024)</f>
        <v>0</v>
      </c>
      <c r="G244" s="444" t="s">
        <v>759</v>
      </c>
      <c r="H244" s="451">
        <v>0.36299999999999999</v>
      </c>
      <c r="I244" s="448" t="s">
        <v>762</v>
      </c>
      <c r="J244" s="734">
        <f t="shared" si="13"/>
        <v>0</v>
      </c>
      <c r="K244" s="322" t="s">
        <v>778</v>
      </c>
      <c r="L244" s="319"/>
    </row>
    <row r="245" spans="1:12" s="112" customFormat="1" ht="15" customHeight="1" x14ac:dyDescent="0.2">
      <c r="A245" s="319"/>
      <c r="B245" s="697">
        <v>9</v>
      </c>
      <c r="C245" s="698" t="s">
        <v>808</v>
      </c>
      <c r="D245" s="721" t="s">
        <v>660</v>
      </c>
      <c r="E245" s="704" t="s">
        <v>143</v>
      </c>
      <c r="F245" s="394" t="b">
        <f>IF(総括表!$B$4=総括表!$Q$4,基礎データ貼付用シート!E1030)</f>
        <v>0</v>
      </c>
      <c r="G245" s="444" t="s">
        <v>117</v>
      </c>
      <c r="H245" s="451">
        <v>0.39600000000000002</v>
      </c>
      <c r="I245" s="448" t="s">
        <v>119</v>
      </c>
      <c r="J245" s="734">
        <f t="shared" ref="J245:J254" si="14">ROUND(F245*H245,0)</f>
        <v>0</v>
      </c>
      <c r="K245" s="322" t="s">
        <v>868</v>
      </c>
      <c r="L245" s="319"/>
    </row>
    <row r="246" spans="1:12" s="112" customFormat="1" ht="15" customHeight="1" x14ac:dyDescent="0.2">
      <c r="A246" s="319"/>
      <c r="B246" s="708"/>
      <c r="C246" s="709"/>
      <c r="D246" s="705"/>
      <c r="E246" s="704" t="s">
        <v>142</v>
      </c>
      <c r="F246" s="394" t="b">
        <f>IF(総括表!$B$4=総括表!$Q$5,基礎データ貼付用シート!E1030)</f>
        <v>0</v>
      </c>
      <c r="G246" s="444" t="s">
        <v>117</v>
      </c>
      <c r="H246" s="451">
        <v>0.38700000000000001</v>
      </c>
      <c r="I246" s="448" t="s">
        <v>119</v>
      </c>
      <c r="J246" s="734">
        <f t="shared" si="14"/>
        <v>0</v>
      </c>
      <c r="K246" s="322" t="s">
        <v>869</v>
      </c>
      <c r="L246" s="319"/>
    </row>
    <row r="247" spans="1:12" s="112" customFormat="1" ht="15" customHeight="1" x14ac:dyDescent="0.2">
      <c r="A247" s="319"/>
      <c r="B247" s="697">
        <v>10</v>
      </c>
      <c r="C247" s="698" t="s">
        <v>884</v>
      </c>
      <c r="D247" s="721" t="s">
        <v>660</v>
      </c>
      <c r="E247" s="704" t="s">
        <v>143</v>
      </c>
      <c r="F247" s="394" t="b">
        <f>IF(総括表!$B$4=総括表!$Q$4,基礎データ貼付用シート!E1036)</f>
        <v>0</v>
      </c>
      <c r="G247" s="444" t="s">
        <v>117</v>
      </c>
      <c r="H247" s="451">
        <v>0.41399999999999998</v>
      </c>
      <c r="I247" s="448" t="s">
        <v>119</v>
      </c>
      <c r="J247" s="734">
        <f t="shared" si="14"/>
        <v>0</v>
      </c>
      <c r="K247" s="322" t="s">
        <v>911</v>
      </c>
      <c r="L247" s="319"/>
    </row>
    <row r="248" spans="1:12" s="112" customFormat="1" ht="15" customHeight="1" x14ac:dyDescent="0.2">
      <c r="A248" s="319"/>
      <c r="B248" s="708"/>
      <c r="C248" s="709"/>
      <c r="D248" s="705"/>
      <c r="E248" s="704" t="s">
        <v>142</v>
      </c>
      <c r="F248" s="394" t="b">
        <f>IF(総括表!$B$4=総括表!$Q$5,基礎データ貼付用シート!E1036)</f>
        <v>0</v>
      </c>
      <c r="G248" s="444" t="s">
        <v>117</v>
      </c>
      <c r="H248" s="451">
        <v>0.4</v>
      </c>
      <c r="I248" s="448" t="s">
        <v>119</v>
      </c>
      <c r="J248" s="734">
        <f t="shared" si="14"/>
        <v>0</v>
      </c>
      <c r="K248" s="322" t="s">
        <v>912</v>
      </c>
      <c r="L248" s="319"/>
    </row>
    <row r="249" spans="1:12" s="112" customFormat="1" ht="15" customHeight="1" x14ac:dyDescent="0.2">
      <c r="A249" s="319"/>
      <c r="B249" s="697">
        <v>11</v>
      </c>
      <c r="C249" s="698" t="s">
        <v>915</v>
      </c>
      <c r="D249" s="721" t="s">
        <v>660</v>
      </c>
      <c r="E249" s="704" t="s">
        <v>143</v>
      </c>
      <c r="F249" s="394" t="b">
        <f>IF(総括表!$B$4=総括表!$Q$4,基礎データ貼付用シート!E1042)</f>
        <v>0</v>
      </c>
      <c r="G249" s="444" t="s">
        <v>117</v>
      </c>
      <c r="H249" s="451">
        <v>0.436</v>
      </c>
      <c r="I249" s="448" t="s">
        <v>119</v>
      </c>
      <c r="J249" s="734">
        <f>ROUND(F249*H249,0)</f>
        <v>0</v>
      </c>
      <c r="K249" s="322" t="s">
        <v>1000</v>
      </c>
      <c r="L249" s="319"/>
    </row>
    <row r="250" spans="1:12" s="112" customFormat="1" ht="15" customHeight="1" x14ac:dyDescent="0.2">
      <c r="A250" s="319"/>
      <c r="B250" s="708"/>
      <c r="C250" s="709"/>
      <c r="D250" s="705"/>
      <c r="E250" s="704" t="s">
        <v>142</v>
      </c>
      <c r="F250" s="394" t="b">
        <f>IF(総括表!$B$4=総括表!$Q$5,基礎データ貼付用シート!E1042)</f>
        <v>0</v>
      </c>
      <c r="G250" s="444" t="s">
        <v>117</v>
      </c>
      <c r="H250" s="451">
        <v>0.42499999999999999</v>
      </c>
      <c r="I250" s="448" t="s">
        <v>119</v>
      </c>
      <c r="J250" s="734">
        <f>ROUND(F250*H250,0)</f>
        <v>0</v>
      </c>
      <c r="K250" s="322" t="s">
        <v>1001</v>
      </c>
      <c r="L250" s="319"/>
    </row>
    <row r="251" spans="1:12" s="112" customFormat="1" ht="15" customHeight="1" x14ac:dyDescent="0.2">
      <c r="A251" s="319"/>
      <c r="B251" s="697">
        <v>12</v>
      </c>
      <c r="C251" s="698" t="s">
        <v>1067</v>
      </c>
      <c r="D251" s="721" t="s">
        <v>660</v>
      </c>
      <c r="E251" s="704" t="s">
        <v>143</v>
      </c>
      <c r="F251" s="394" t="b">
        <f>IF(総括表!$B$4=総括表!$Q$4,基礎データ貼付用シート!E1049)</f>
        <v>0</v>
      </c>
      <c r="G251" s="444" t="s">
        <v>117</v>
      </c>
      <c r="H251" s="451">
        <v>0.45700000000000002</v>
      </c>
      <c r="I251" s="448" t="s">
        <v>119</v>
      </c>
      <c r="J251" s="734">
        <f t="shared" si="14"/>
        <v>0</v>
      </c>
      <c r="K251" s="322" t="s">
        <v>1180</v>
      </c>
      <c r="L251" s="319"/>
    </row>
    <row r="252" spans="1:12" s="112" customFormat="1" ht="15" customHeight="1" x14ac:dyDescent="0.2">
      <c r="A252" s="319"/>
      <c r="B252" s="708"/>
      <c r="C252" s="709"/>
      <c r="D252" s="705"/>
      <c r="E252" s="704" t="s">
        <v>142</v>
      </c>
      <c r="F252" s="394" t="b">
        <f>IF(総括表!$B$4=総括表!$Q$5,基礎データ貼付用シート!E1049)</f>
        <v>0</v>
      </c>
      <c r="G252" s="444" t="s">
        <v>117</v>
      </c>
      <c r="H252" s="451">
        <v>0.44900000000000001</v>
      </c>
      <c r="I252" s="448" t="s">
        <v>119</v>
      </c>
      <c r="J252" s="734">
        <f t="shared" si="14"/>
        <v>0</v>
      </c>
      <c r="K252" s="322" t="s">
        <v>1181</v>
      </c>
      <c r="L252" s="319"/>
    </row>
    <row r="253" spans="1:12" s="112" customFormat="1" ht="15" customHeight="1" x14ac:dyDescent="0.2">
      <c r="A253" s="319"/>
      <c r="B253" s="362">
        <v>13</v>
      </c>
      <c r="C253" s="330" t="s">
        <v>1259</v>
      </c>
      <c r="D253" s="723" t="s">
        <v>660</v>
      </c>
      <c r="E253" s="711" t="s">
        <v>143</v>
      </c>
      <c r="F253" s="394" t="b">
        <f>IF(総括表!$B$4=総括表!$Q$4,基礎データ貼付用シート!E1056)</f>
        <v>0</v>
      </c>
      <c r="G253" s="395" t="s">
        <v>117</v>
      </c>
      <c r="H253" s="747">
        <v>0.47899999999999998</v>
      </c>
      <c r="I253" s="379" t="s">
        <v>119</v>
      </c>
      <c r="J253" s="400">
        <f t="shared" si="14"/>
        <v>0</v>
      </c>
      <c r="K253" s="322" t="s">
        <v>4723</v>
      </c>
      <c r="L253" s="319"/>
    </row>
    <row r="254" spans="1:12" s="112" customFormat="1" ht="15" customHeight="1" x14ac:dyDescent="0.2">
      <c r="A254" s="319"/>
      <c r="B254" s="708"/>
      <c r="C254" s="709"/>
      <c r="D254" s="705"/>
      <c r="E254" s="711" t="s">
        <v>142</v>
      </c>
      <c r="F254" s="394" t="b">
        <f>IF(総括表!$B$4=総括表!$Q$5,基礎データ貼付用シート!E1056)</f>
        <v>0</v>
      </c>
      <c r="G254" s="395" t="s">
        <v>117</v>
      </c>
      <c r="H254" s="747">
        <v>0.47399999999999998</v>
      </c>
      <c r="I254" s="379" t="s">
        <v>119</v>
      </c>
      <c r="J254" s="400">
        <f t="shared" si="14"/>
        <v>0</v>
      </c>
      <c r="K254" s="322" t="s">
        <v>4724</v>
      </c>
      <c r="L254" s="319"/>
    </row>
    <row r="255" spans="1:12" s="112" customFormat="1" ht="15" customHeight="1" x14ac:dyDescent="0.2">
      <c r="A255" s="319"/>
      <c r="B255" s="362">
        <v>14</v>
      </c>
      <c r="C255" s="330" t="s">
        <v>5216</v>
      </c>
      <c r="D255" s="723" t="s">
        <v>660</v>
      </c>
      <c r="E255" s="711" t="s">
        <v>143</v>
      </c>
      <c r="F255" s="394" t="b">
        <f>IF(総括表!$B$4=総括表!$Q$4,基礎データ貼付用シート!E1063)</f>
        <v>0</v>
      </c>
      <c r="G255" s="395" t="s">
        <v>117</v>
      </c>
      <c r="H255" s="747">
        <v>0.5</v>
      </c>
      <c r="I255" s="379" t="s">
        <v>119</v>
      </c>
      <c r="J255" s="400">
        <f t="shared" ref="J255:J260" si="15">ROUND(F255*H255,0)</f>
        <v>0</v>
      </c>
      <c r="K255" s="322" t="s">
        <v>5208</v>
      </c>
      <c r="L255" s="319"/>
    </row>
    <row r="256" spans="1:12" s="112" customFormat="1" ht="15" customHeight="1" x14ac:dyDescent="0.2">
      <c r="A256" s="319"/>
      <c r="B256" s="708"/>
      <c r="C256" s="709"/>
      <c r="D256" s="705"/>
      <c r="E256" s="711" t="s">
        <v>142</v>
      </c>
      <c r="F256" s="394" t="b">
        <f>IF(総括表!$B$4=総括表!$Q$5,基礎データ貼付用シート!E1063)</f>
        <v>0</v>
      </c>
      <c r="G256" s="395" t="s">
        <v>117</v>
      </c>
      <c r="H256" s="747">
        <v>0.5</v>
      </c>
      <c r="I256" s="379" t="s">
        <v>119</v>
      </c>
      <c r="J256" s="400">
        <f t="shared" si="15"/>
        <v>0</v>
      </c>
      <c r="K256" s="322" t="s">
        <v>5209</v>
      </c>
      <c r="L256" s="319"/>
    </row>
    <row r="257" spans="1:12" s="112" customFormat="1" ht="15" customHeight="1" x14ac:dyDescent="0.2">
      <c r="A257" s="319"/>
      <c r="B257" s="329">
        <v>15</v>
      </c>
      <c r="C257" s="330" t="s">
        <v>5612</v>
      </c>
      <c r="D257" s="724" t="s">
        <v>660</v>
      </c>
      <c r="E257" s="713" t="s">
        <v>143</v>
      </c>
      <c r="F257" s="394" t="b">
        <f>IF(総括表!$B$4=総括表!$Q$4,基礎データ貼付用シート!E1070)</f>
        <v>0</v>
      </c>
      <c r="G257" s="349" t="s">
        <v>117</v>
      </c>
      <c r="H257" s="748">
        <v>0.5</v>
      </c>
      <c r="I257" s="351" t="s">
        <v>119</v>
      </c>
      <c r="J257" s="749">
        <f t="shared" si="15"/>
        <v>0</v>
      </c>
      <c r="K257" s="322" t="s">
        <v>5692</v>
      </c>
      <c r="L257" s="319"/>
    </row>
    <row r="258" spans="1:12" s="112" customFormat="1" ht="15" customHeight="1" x14ac:dyDescent="0.2">
      <c r="A258" s="319"/>
      <c r="B258" s="708"/>
      <c r="C258" s="709"/>
      <c r="D258" s="705"/>
      <c r="E258" s="713" t="s">
        <v>142</v>
      </c>
      <c r="F258" s="394" t="b">
        <f>IF(総括表!$B$4=総括表!$Q$5,基礎データ貼付用シート!E1070)</f>
        <v>0</v>
      </c>
      <c r="G258" s="349" t="s">
        <v>117</v>
      </c>
      <c r="H258" s="748">
        <v>0.5</v>
      </c>
      <c r="I258" s="351" t="s">
        <v>119</v>
      </c>
      <c r="J258" s="749">
        <f t="shared" si="15"/>
        <v>0</v>
      </c>
      <c r="K258" s="322" t="s">
        <v>5693</v>
      </c>
      <c r="L258" s="319"/>
    </row>
    <row r="259" spans="1:12" s="112" customFormat="1" ht="15" customHeight="1" x14ac:dyDescent="0.2">
      <c r="A259" s="319"/>
      <c r="B259" s="329">
        <v>16</v>
      </c>
      <c r="C259" s="330" t="s">
        <v>6145</v>
      </c>
      <c r="D259" s="724" t="s">
        <v>660</v>
      </c>
      <c r="E259" s="713" t="s">
        <v>143</v>
      </c>
      <c r="F259" s="394" t="b">
        <f>IF(総括表!$B$4=総括表!$Q$4,基礎データ貼付用シート!E1079)</f>
        <v>0</v>
      </c>
      <c r="G259" s="349" t="s">
        <v>117</v>
      </c>
      <c r="H259" s="748">
        <v>0.5</v>
      </c>
      <c r="I259" s="351" t="s">
        <v>119</v>
      </c>
      <c r="J259" s="749">
        <f t="shared" si="15"/>
        <v>0</v>
      </c>
      <c r="K259" s="322" t="s">
        <v>6153</v>
      </c>
      <c r="L259" s="319"/>
    </row>
    <row r="260" spans="1:12" s="112" customFormat="1" ht="15" customHeight="1" x14ac:dyDescent="0.2">
      <c r="A260" s="319"/>
      <c r="B260" s="708"/>
      <c r="C260" s="709"/>
      <c r="D260" s="705"/>
      <c r="E260" s="713" t="s">
        <v>142</v>
      </c>
      <c r="F260" s="394" t="b">
        <f>IF(総括表!$B$4=総括表!$Q$5,基礎データ貼付用シート!E1079)</f>
        <v>0</v>
      </c>
      <c r="G260" s="349" t="s">
        <v>117</v>
      </c>
      <c r="H260" s="748">
        <v>0.5</v>
      </c>
      <c r="I260" s="351" t="s">
        <v>119</v>
      </c>
      <c r="J260" s="749">
        <f t="shared" si="15"/>
        <v>0</v>
      </c>
      <c r="K260" s="322" t="s">
        <v>6154</v>
      </c>
      <c r="L260" s="319"/>
    </row>
    <row r="261" spans="1:12" s="112" customFormat="1" ht="15" customHeight="1" x14ac:dyDescent="0.2">
      <c r="A261" s="319"/>
      <c r="B261" s="329">
        <v>17</v>
      </c>
      <c r="C261" s="330" t="s">
        <v>6622</v>
      </c>
      <c r="D261" s="724" t="s">
        <v>660</v>
      </c>
      <c r="E261" s="713" t="s">
        <v>143</v>
      </c>
      <c r="F261" s="394" t="b">
        <f>IF(総括表!$B$4=総括表!$Q$4,基礎データ貼付用シート!E1087)</f>
        <v>0</v>
      </c>
      <c r="G261" s="349" t="s">
        <v>117</v>
      </c>
      <c r="H261" s="748">
        <v>0.5</v>
      </c>
      <c r="I261" s="351" t="s">
        <v>119</v>
      </c>
      <c r="J261" s="749">
        <f t="shared" ref="J261:J262" si="16">ROUND(F261*H261,0)</f>
        <v>0</v>
      </c>
      <c r="K261" s="322" t="s">
        <v>6995</v>
      </c>
      <c r="L261" s="947"/>
    </row>
    <row r="262" spans="1:12" s="112" customFormat="1" ht="15" customHeight="1" thickBot="1" x14ac:dyDescent="0.25">
      <c r="A262" s="319"/>
      <c r="B262" s="708"/>
      <c r="C262" s="709"/>
      <c r="D262" s="705"/>
      <c r="E262" s="713" t="s">
        <v>142</v>
      </c>
      <c r="F262" s="394" t="b">
        <f>IF(総括表!$B$4=総括表!$Q$5,基礎データ貼付用シート!E1087)</f>
        <v>0</v>
      </c>
      <c r="G262" s="349" t="s">
        <v>117</v>
      </c>
      <c r="H262" s="748">
        <v>0.5</v>
      </c>
      <c r="I262" s="351" t="s">
        <v>119</v>
      </c>
      <c r="J262" s="749">
        <f t="shared" si="16"/>
        <v>0</v>
      </c>
      <c r="K262" s="322" t="s">
        <v>6996</v>
      </c>
      <c r="L262" s="947"/>
    </row>
    <row r="263" spans="1:12" s="112" customFormat="1" ht="15" customHeight="1" x14ac:dyDescent="0.2">
      <c r="A263" s="319"/>
      <c r="B263" s="365"/>
      <c r="C263" s="366"/>
      <c r="D263" s="365"/>
      <c r="E263" s="365"/>
      <c r="F263" s="117"/>
      <c r="G263" s="367"/>
      <c r="H263" s="1700" t="s">
        <v>5832</v>
      </c>
      <c r="I263" s="1701"/>
      <c r="J263" s="348"/>
      <c r="K263" s="322"/>
      <c r="L263" s="319"/>
    </row>
    <row r="264" spans="1:12" s="112" customFormat="1" ht="15" customHeight="1" thickBot="1" x14ac:dyDescent="0.25">
      <c r="A264" s="319"/>
      <c r="B264" s="322"/>
      <c r="C264" s="322"/>
      <c r="D264" s="322"/>
      <c r="E264" s="322"/>
      <c r="F264" s="368"/>
      <c r="G264" s="322"/>
      <c r="H264" s="1673" t="s">
        <v>118</v>
      </c>
      <c r="I264" s="1674"/>
      <c r="J264" s="356">
        <f>SUM(J229:J262)</f>
        <v>0</v>
      </c>
      <c r="K264" s="725" t="s">
        <v>4725</v>
      </c>
      <c r="L264" s="376" t="s">
        <v>4721</v>
      </c>
    </row>
    <row r="265" spans="1:12" s="112" customFormat="1" ht="15" customHeight="1" x14ac:dyDescent="0.2">
      <c r="A265" s="319"/>
      <c r="B265" s="322"/>
      <c r="C265" s="322"/>
      <c r="D265" s="322"/>
      <c r="E265" s="322"/>
      <c r="F265" s="368"/>
      <c r="G265" s="369"/>
      <c r="H265" s="367"/>
      <c r="I265" s="367"/>
      <c r="J265" s="117"/>
      <c r="K265" s="322"/>
      <c r="L265" s="319"/>
    </row>
    <row r="266" spans="1:12" s="112" customFormat="1" ht="15" customHeight="1" x14ac:dyDescent="0.2">
      <c r="A266" s="718" t="s">
        <v>780</v>
      </c>
      <c r="B266" s="319" t="s">
        <v>476</v>
      </c>
      <c r="C266" s="315"/>
      <c r="D266" s="315"/>
      <c r="E266" s="315"/>
      <c r="F266" s="357"/>
      <c r="G266" s="315"/>
      <c r="H266" s="315"/>
      <c r="I266" s="315"/>
      <c r="J266" s="357"/>
      <c r="K266" s="315"/>
      <c r="L266" s="315"/>
    </row>
    <row r="267" spans="1:12" s="112" customFormat="1" ht="15" customHeight="1" x14ac:dyDescent="0.2">
      <c r="A267" s="719"/>
      <c r="B267" s="319" t="s">
        <v>659</v>
      </c>
      <c r="C267" s="315"/>
      <c r="D267" s="315"/>
      <c r="E267" s="315"/>
      <c r="F267" s="357"/>
      <c r="G267" s="315"/>
      <c r="H267" s="315"/>
      <c r="I267" s="315"/>
      <c r="J267" s="357"/>
      <c r="K267" s="315"/>
      <c r="L267" s="315"/>
    </row>
    <row r="268" spans="1:12" s="112" customFormat="1" ht="15" customHeight="1" x14ac:dyDescent="0.2">
      <c r="A268" s="320"/>
      <c r="B268" s="315"/>
      <c r="C268" s="315"/>
      <c r="D268" s="315"/>
      <c r="E268" s="315"/>
      <c r="F268" s="357"/>
      <c r="G268" s="315"/>
      <c r="H268" s="315"/>
      <c r="I268" s="315"/>
      <c r="J268" s="357"/>
      <c r="K268" s="315"/>
      <c r="L268" s="315"/>
    </row>
    <row r="269" spans="1:12" s="112" customFormat="1" ht="15" customHeight="1" x14ac:dyDescent="0.2">
      <c r="A269" s="320"/>
      <c r="B269" s="1706" t="s">
        <v>163</v>
      </c>
      <c r="C269" s="1707"/>
      <c r="D269" s="1706" t="s">
        <v>139</v>
      </c>
      <c r="E269" s="1707"/>
      <c r="F269" s="695" t="s">
        <v>178</v>
      </c>
      <c r="G269" s="431"/>
      <c r="H269" s="431" t="s">
        <v>137</v>
      </c>
      <c r="I269" s="431"/>
      <c r="J269" s="695" t="s">
        <v>89</v>
      </c>
      <c r="K269" s="322"/>
      <c r="L269" s="315"/>
    </row>
    <row r="270" spans="1:12" s="112" customFormat="1" ht="15" customHeight="1" x14ac:dyDescent="0.2">
      <c r="A270" s="320"/>
      <c r="B270" s="359"/>
      <c r="C270" s="324"/>
      <c r="D270" s="325"/>
      <c r="E270" s="326"/>
      <c r="F270" s="360"/>
      <c r="G270" s="327"/>
      <c r="H270" s="327"/>
      <c r="I270" s="327"/>
      <c r="J270" s="726" t="s">
        <v>761</v>
      </c>
      <c r="K270" s="322"/>
      <c r="L270" s="315"/>
    </row>
    <row r="271" spans="1:12" s="112" customFormat="1" ht="15" customHeight="1" x14ac:dyDescent="0.2">
      <c r="A271" s="319"/>
      <c r="B271" s="697">
        <v>1</v>
      </c>
      <c r="C271" s="698" t="s">
        <v>120</v>
      </c>
      <c r="D271" s="721" t="s">
        <v>661</v>
      </c>
      <c r="E271" s="704" t="s">
        <v>143</v>
      </c>
      <c r="F271" s="394" t="b">
        <f>IF(総括表!$B$4=総括表!$Q$4,基礎データ貼付用シート!E999)</f>
        <v>0</v>
      </c>
      <c r="G271" s="444" t="s">
        <v>759</v>
      </c>
      <c r="H271" s="451">
        <v>0.38500000000000001</v>
      </c>
      <c r="I271" s="448" t="s">
        <v>762</v>
      </c>
      <c r="J271" s="734">
        <f t="shared" ref="J271:J280" si="17">ROUND(F271*H271,0)</f>
        <v>0</v>
      </c>
      <c r="K271" s="322" t="s">
        <v>763</v>
      </c>
      <c r="L271" s="319"/>
    </row>
    <row r="272" spans="1:12" s="112" customFormat="1" ht="15" customHeight="1" x14ac:dyDescent="0.2">
      <c r="A272" s="319"/>
      <c r="B272" s="708"/>
      <c r="C272" s="709"/>
      <c r="D272" s="705"/>
      <c r="E272" s="704" t="s">
        <v>142</v>
      </c>
      <c r="F272" s="394" t="b">
        <f>IF(総括表!$B$4=総括表!$Q$5,基礎データ貼付用シート!E999)</f>
        <v>0</v>
      </c>
      <c r="G272" s="444" t="s">
        <v>759</v>
      </c>
      <c r="H272" s="451">
        <v>0.313</v>
      </c>
      <c r="I272" s="448" t="s">
        <v>762</v>
      </c>
      <c r="J272" s="734">
        <f t="shared" si="17"/>
        <v>0</v>
      </c>
      <c r="K272" s="322" t="s">
        <v>764</v>
      </c>
      <c r="L272" s="319"/>
    </row>
    <row r="273" spans="1:12" ht="15" customHeight="1" x14ac:dyDescent="0.2">
      <c r="A273" s="319"/>
      <c r="B273" s="697">
        <v>2</v>
      </c>
      <c r="C273" s="698" t="s">
        <v>475</v>
      </c>
      <c r="D273" s="721" t="s">
        <v>661</v>
      </c>
      <c r="E273" s="704" t="s">
        <v>143</v>
      </c>
      <c r="F273" s="394" t="b">
        <f>IF(総括表!$B$4=総括表!$Q$4,基礎データ貼付用シート!E1001)</f>
        <v>0</v>
      </c>
      <c r="G273" s="444" t="s">
        <v>759</v>
      </c>
      <c r="H273" s="451">
        <v>0.41399999999999998</v>
      </c>
      <c r="I273" s="448" t="s">
        <v>762</v>
      </c>
      <c r="J273" s="734">
        <f t="shared" si="17"/>
        <v>0</v>
      </c>
      <c r="K273" s="322" t="s">
        <v>765</v>
      </c>
      <c r="L273" s="319"/>
    </row>
    <row r="274" spans="1:12" ht="15" customHeight="1" x14ac:dyDescent="0.2">
      <c r="A274" s="319"/>
      <c r="B274" s="708"/>
      <c r="C274" s="709"/>
      <c r="D274" s="705"/>
      <c r="E274" s="704" t="s">
        <v>142</v>
      </c>
      <c r="F274" s="394" t="b">
        <f>IF(総括表!$B$4=総括表!$Q$5,基礎データ貼付用シート!E1001)</f>
        <v>0</v>
      </c>
      <c r="G274" s="444" t="s">
        <v>759</v>
      </c>
      <c r="H274" s="451">
        <v>0.35599999999999998</v>
      </c>
      <c r="I274" s="448" t="s">
        <v>762</v>
      </c>
      <c r="J274" s="734">
        <f t="shared" si="17"/>
        <v>0</v>
      </c>
      <c r="K274" s="322" t="s">
        <v>766</v>
      </c>
      <c r="L274" s="319"/>
    </row>
    <row r="275" spans="1:12" ht="15" customHeight="1" x14ac:dyDescent="0.2">
      <c r="A275" s="319"/>
      <c r="B275" s="697">
        <v>3</v>
      </c>
      <c r="C275" s="698" t="s">
        <v>512</v>
      </c>
      <c r="D275" s="721" t="s">
        <v>661</v>
      </c>
      <c r="E275" s="704" t="s">
        <v>143</v>
      </c>
      <c r="F275" s="394" t="b">
        <f>IF(総括表!$B$4=総括表!$Q$4,基礎データ貼付用シート!E1003)</f>
        <v>0</v>
      </c>
      <c r="G275" s="444" t="s">
        <v>759</v>
      </c>
      <c r="H275" s="451">
        <v>0.442</v>
      </c>
      <c r="I275" s="448" t="s">
        <v>762</v>
      </c>
      <c r="J275" s="734">
        <f t="shared" si="17"/>
        <v>0</v>
      </c>
      <c r="K275" s="322" t="s">
        <v>767</v>
      </c>
      <c r="L275" s="319"/>
    </row>
    <row r="276" spans="1:12" ht="15" customHeight="1" x14ac:dyDescent="0.2">
      <c r="A276" s="319"/>
      <c r="B276" s="708"/>
      <c r="C276" s="709"/>
      <c r="D276" s="705"/>
      <c r="E276" s="704" t="s">
        <v>142</v>
      </c>
      <c r="F276" s="394" t="b">
        <f>IF(総括表!$B$4=総括表!$Q$5,基礎データ貼付用シート!E1003)</f>
        <v>0</v>
      </c>
      <c r="G276" s="444" t="s">
        <v>759</v>
      </c>
      <c r="H276" s="451">
        <v>0.39</v>
      </c>
      <c r="I276" s="448" t="s">
        <v>762</v>
      </c>
      <c r="J276" s="734">
        <f t="shared" si="17"/>
        <v>0</v>
      </c>
      <c r="K276" s="322" t="s">
        <v>768</v>
      </c>
      <c r="L276" s="319"/>
    </row>
    <row r="277" spans="1:12" ht="15" customHeight="1" x14ac:dyDescent="0.2">
      <c r="A277" s="319"/>
      <c r="B277" s="697">
        <v>4</v>
      </c>
      <c r="C277" s="698" t="s">
        <v>619</v>
      </c>
      <c r="D277" s="721" t="s">
        <v>661</v>
      </c>
      <c r="E277" s="704" t="s">
        <v>143</v>
      </c>
      <c r="F277" s="394" t="b">
        <f>IF(総括表!$B$4=総括表!$Q$4,基礎データ貼付用シート!E1011)</f>
        <v>0</v>
      </c>
      <c r="G277" s="444" t="s">
        <v>759</v>
      </c>
      <c r="H277" s="746">
        <v>0.46899999999999997</v>
      </c>
      <c r="I277" s="448" t="s">
        <v>762</v>
      </c>
      <c r="J277" s="734">
        <f>ROUND(F277*H277,0)</f>
        <v>0</v>
      </c>
      <c r="K277" s="322" t="s">
        <v>769</v>
      </c>
      <c r="L277" s="319"/>
    </row>
    <row r="278" spans="1:12" ht="15" customHeight="1" x14ac:dyDescent="0.2">
      <c r="A278" s="319"/>
      <c r="B278" s="708"/>
      <c r="C278" s="709"/>
      <c r="D278" s="705"/>
      <c r="E278" s="704" t="s">
        <v>142</v>
      </c>
      <c r="F278" s="394" t="b">
        <f>IF(総括表!$B$4=総括表!$Q$5,基礎データ貼付用シート!E1011)</f>
        <v>0</v>
      </c>
      <c r="G278" s="444" t="s">
        <v>759</v>
      </c>
      <c r="H278" s="537">
        <v>0.42299999999999999</v>
      </c>
      <c r="I278" s="444" t="s">
        <v>762</v>
      </c>
      <c r="J278" s="731">
        <f>ROUND(F278*H278,0)</f>
        <v>0</v>
      </c>
      <c r="K278" s="322" t="s">
        <v>770</v>
      </c>
      <c r="L278" s="319"/>
    </row>
    <row r="279" spans="1:12" ht="15" customHeight="1" x14ac:dyDescent="0.2">
      <c r="A279" s="319"/>
      <c r="B279" s="697">
        <v>5</v>
      </c>
      <c r="C279" s="698" t="s">
        <v>710</v>
      </c>
      <c r="D279" s="721" t="s">
        <v>661</v>
      </c>
      <c r="E279" s="704" t="s">
        <v>143</v>
      </c>
      <c r="F279" s="394" t="b">
        <f>IF(総括表!$B$4=総括表!$Q$4,基礎データ貼付用シート!E1017)</f>
        <v>0</v>
      </c>
      <c r="G279" s="444" t="s">
        <v>759</v>
      </c>
      <c r="H279" s="451">
        <v>0.497</v>
      </c>
      <c r="I279" s="448" t="s">
        <v>762</v>
      </c>
      <c r="J279" s="734">
        <f t="shared" si="17"/>
        <v>0</v>
      </c>
      <c r="K279" s="322" t="s">
        <v>771</v>
      </c>
      <c r="L279" s="319"/>
    </row>
    <row r="280" spans="1:12" ht="15" customHeight="1" x14ac:dyDescent="0.2">
      <c r="A280" s="319"/>
      <c r="B280" s="708"/>
      <c r="C280" s="709"/>
      <c r="D280" s="705"/>
      <c r="E280" s="704" t="s">
        <v>142</v>
      </c>
      <c r="F280" s="394" t="b">
        <f>IF(総括表!$B$4=総括表!$Q$5,基礎データ貼付用シート!E1017)</f>
        <v>0</v>
      </c>
      <c r="G280" s="444" t="s">
        <v>759</v>
      </c>
      <c r="H280" s="451">
        <v>0.47099999999999997</v>
      </c>
      <c r="I280" s="448" t="s">
        <v>762</v>
      </c>
      <c r="J280" s="734">
        <f t="shared" si="17"/>
        <v>0</v>
      </c>
      <c r="K280" s="322" t="s">
        <v>772</v>
      </c>
      <c r="L280" s="319"/>
    </row>
    <row r="281" spans="1:12" ht="15" customHeight="1" x14ac:dyDescent="0.2">
      <c r="A281" s="319"/>
      <c r="B281" s="697">
        <v>6</v>
      </c>
      <c r="C281" s="698" t="s">
        <v>741</v>
      </c>
      <c r="D281" s="721" t="s">
        <v>661</v>
      </c>
      <c r="E281" s="704" t="s">
        <v>143</v>
      </c>
      <c r="F281" s="394" t="b">
        <f>IF(総括表!$B$4=総括表!$Q$4,基礎データ貼付用シート!E1023)</f>
        <v>0</v>
      </c>
      <c r="G281" s="444" t="s">
        <v>759</v>
      </c>
      <c r="H281" s="451">
        <v>0.52700000000000002</v>
      </c>
      <c r="I281" s="448" t="s">
        <v>762</v>
      </c>
      <c r="J281" s="734">
        <f t="shared" ref="J281:J288" si="18">ROUND(F281*H281,0)</f>
        <v>0</v>
      </c>
      <c r="K281" s="322" t="s">
        <v>773</v>
      </c>
      <c r="L281" s="319"/>
    </row>
    <row r="282" spans="1:12" ht="15" customHeight="1" x14ac:dyDescent="0.2">
      <c r="A282" s="319"/>
      <c r="B282" s="708"/>
      <c r="C282" s="709"/>
      <c r="D282" s="705"/>
      <c r="E282" s="704" t="s">
        <v>142</v>
      </c>
      <c r="F282" s="394" t="b">
        <f>IF(総括表!$B$4=総括表!$Q$5,基礎データ貼付用シート!E1023)</f>
        <v>0</v>
      </c>
      <c r="G282" s="444" t="s">
        <v>759</v>
      </c>
      <c r="H282" s="451">
        <v>0.50800000000000001</v>
      </c>
      <c r="I282" s="448" t="s">
        <v>762</v>
      </c>
      <c r="J282" s="734">
        <f t="shared" si="18"/>
        <v>0</v>
      </c>
      <c r="K282" s="322" t="s">
        <v>774</v>
      </c>
      <c r="L282" s="319"/>
    </row>
    <row r="283" spans="1:12" ht="15" customHeight="1" x14ac:dyDescent="0.2">
      <c r="A283" s="319"/>
      <c r="B283" s="697">
        <v>7</v>
      </c>
      <c r="C283" s="698" t="s">
        <v>808</v>
      </c>
      <c r="D283" s="721" t="s">
        <v>661</v>
      </c>
      <c r="E283" s="704" t="s">
        <v>143</v>
      </c>
      <c r="F283" s="394" t="b">
        <f>IF(総括表!$B$4=総括表!$Q$4,基礎データ貼付用シート!E1029)</f>
        <v>0</v>
      </c>
      <c r="G283" s="444" t="s">
        <v>117</v>
      </c>
      <c r="H283" s="451">
        <v>0.55500000000000005</v>
      </c>
      <c r="I283" s="448" t="s">
        <v>119</v>
      </c>
      <c r="J283" s="734">
        <f t="shared" si="18"/>
        <v>0</v>
      </c>
      <c r="K283" s="322" t="s">
        <v>870</v>
      </c>
      <c r="L283" s="319"/>
    </row>
    <row r="284" spans="1:12" ht="15" customHeight="1" x14ac:dyDescent="0.2">
      <c r="A284" s="319"/>
      <c r="B284" s="708"/>
      <c r="C284" s="709"/>
      <c r="D284" s="705"/>
      <c r="E284" s="704" t="s">
        <v>142</v>
      </c>
      <c r="F284" s="394" t="b">
        <f>IF(総括表!$B$4=総括表!$Q$5,基礎データ貼付用シート!E1029)</f>
        <v>0</v>
      </c>
      <c r="G284" s="444" t="s">
        <v>117</v>
      </c>
      <c r="H284" s="451">
        <v>0.54100000000000004</v>
      </c>
      <c r="I284" s="448" t="s">
        <v>119</v>
      </c>
      <c r="J284" s="734">
        <f t="shared" si="18"/>
        <v>0</v>
      </c>
      <c r="K284" s="322" t="s">
        <v>871</v>
      </c>
      <c r="L284" s="319"/>
    </row>
    <row r="285" spans="1:12" ht="15" customHeight="1" x14ac:dyDescent="0.2">
      <c r="A285" s="319"/>
      <c r="B285" s="697">
        <v>8</v>
      </c>
      <c r="C285" s="698" t="s">
        <v>884</v>
      </c>
      <c r="D285" s="721" t="s">
        <v>661</v>
      </c>
      <c r="E285" s="704" t="s">
        <v>143</v>
      </c>
      <c r="F285" s="394" t="b">
        <f>IF(総括表!$B$4=総括表!$Q$4,基礎データ貼付用シート!E1035)</f>
        <v>0</v>
      </c>
      <c r="G285" s="444" t="s">
        <v>117</v>
      </c>
      <c r="H285" s="451">
        <v>0.57899999999999996</v>
      </c>
      <c r="I285" s="448" t="s">
        <v>119</v>
      </c>
      <c r="J285" s="734">
        <f t="shared" si="18"/>
        <v>0</v>
      </c>
      <c r="K285" s="322" t="s">
        <v>913</v>
      </c>
      <c r="L285" s="319"/>
    </row>
    <row r="286" spans="1:12" ht="15" customHeight="1" x14ac:dyDescent="0.2">
      <c r="A286" s="319"/>
      <c r="B286" s="708"/>
      <c r="C286" s="709"/>
      <c r="D286" s="705"/>
      <c r="E286" s="704" t="s">
        <v>142</v>
      </c>
      <c r="F286" s="394" t="b">
        <f>IF(総括表!$B$4=総括表!$Q$5,基礎データ貼付用シート!E1035)</f>
        <v>0</v>
      </c>
      <c r="G286" s="444" t="s">
        <v>117</v>
      </c>
      <c r="H286" s="451">
        <v>0.56000000000000005</v>
      </c>
      <c r="I286" s="448" t="s">
        <v>119</v>
      </c>
      <c r="J286" s="734">
        <f t="shared" si="18"/>
        <v>0</v>
      </c>
      <c r="K286" s="322" t="s">
        <v>914</v>
      </c>
      <c r="L286" s="319"/>
    </row>
    <row r="287" spans="1:12" ht="15" customHeight="1" x14ac:dyDescent="0.2">
      <c r="A287" s="319"/>
      <c r="B287" s="697">
        <v>9</v>
      </c>
      <c r="C287" s="698" t="s">
        <v>915</v>
      </c>
      <c r="D287" s="721" t="s">
        <v>661</v>
      </c>
      <c r="E287" s="704" t="s">
        <v>143</v>
      </c>
      <c r="F287" s="394" t="b">
        <f>IF(総括表!$B$4=総括表!$Q$4,基礎データ貼付用シート!E1041)</f>
        <v>0</v>
      </c>
      <c r="G287" s="444" t="s">
        <v>117</v>
      </c>
      <c r="H287" s="451">
        <v>0.61</v>
      </c>
      <c r="I287" s="448" t="s">
        <v>119</v>
      </c>
      <c r="J287" s="734">
        <f t="shared" si="18"/>
        <v>0</v>
      </c>
      <c r="K287" s="322" t="s">
        <v>566</v>
      </c>
      <c r="L287" s="319"/>
    </row>
    <row r="288" spans="1:12" ht="15" customHeight="1" x14ac:dyDescent="0.2">
      <c r="A288" s="319"/>
      <c r="B288" s="708"/>
      <c r="C288" s="709"/>
      <c r="D288" s="705"/>
      <c r="E288" s="704" t="s">
        <v>142</v>
      </c>
      <c r="F288" s="394" t="b">
        <f>IF(総括表!$B$4=総括表!$Q$5,基礎データ貼付用シート!E1041)</f>
        <v>0</v>
      </c>
      <c r="G288" s="444" t="s">
        <v>117</v>
      </c>
      <c r="H288" s="451">
        <v>0.59399999999999997</v>
      </c>
      <c r="I288" s="448" t="s">
        <v>119</v>
      </c>
      <c r="J288" s="734">
        <f t="shared" si="18"/>
        <v>0</v>
      </c>
      <c r="K288" s="322" t="s">
        <v>565</v>
      </c>
      <c r="L288" s="319"/>
    </row>
    <row r="289" spans="1:12" ht="15" customHeight="1" x14ac:dyDescent="0.2">
      <c r="A289" s="319"/>
      <c r="B289" s="697">
        <v>10</v>
      </c>
      <c r="C289" s="698" t="s">
        <v>1067</v>
      </c>
      <c r="D289" s="721" t="s">
        <v>661</v>
      </c>
      <c r="E289" s="704" t="s">
        <v>143</v>
      </c>
      <c r="F289" s="394" t="b">
        <f>IF(総括表!$B$4=総括表!$Q$4,基礎データ貼付用シート!E1048)</f>
        <v>0</v>
      </c>
      <c r="G289" s="444" t="s">
        <v>117</v>
      </c>
      <c r="H289" s="451">
        <v>0.64</v>
      </c>
      <c r="I289" s="448" t="s">
        <v>119</v>
      </c>
      <c r="J289" s="734">
        <f t="shared" ref="J289:J298" si="19">ROUND(F289*H289,0)</f>
        <v>0</v>
      </c>
      <c r="K289" s="322" t="s">
        <v>564</v>
      </c>
      <c r="L289" s="319"/>
    </row>
    <row r="290" spans="1:12" ht="15" customHeight="1" x14ac:dyDescent="0.2">
      <c r="A290" s="319"/>
      <c r="B290" s="708"/>
      <c r="C290" s="709"/>
      <c r="D290" s="705"/>
      <c r="E290" s="704" t="s">
        <v>142</v>
      </c>
      <c r="F290" s="394" t="b">
        <f>IF(総括表!$B$4=総括表!$Q$5,基礎データ貼付用シート!E1048)</f>
        <v>0</v>
      </c>
      <c r="G290" s="444" t="s">
        <v>117</v>
      </c>
      <c r="H290" s="451">
        <v>0.629</v>
      </c>
      <c r="I290" s="448" t="s">
        <v>119</v>
      </c>
      <c r="J290" s="734">
        <f t="shared" si="19"/>
        <v>0</v>
      </c>
      <c r="K290" s="322" t="s">
        <v>1182</v>
      </c>
      <c r="L290" s="319"/>
    </row>
    <row r="291" spans="1:12" ht="15" customHeight="1" x14ac:dyDescent="0.2">
      <c r="A291" s="319"/>
      <c r="B291" s="362">
        <v>11</v>
      </c>
      <c r="C291" s="330" t="s">
        <v>1259</v>
      </c>
      <c r="D291" s="723" t="s">
        <v>661</v>
      </c>
      <c r="E291" s="711" t="s">
        <v>143</v>
      </c>
      <c r="F291" s="394" t="b">
        <f>IF(総括表!$B$4=総括表!$Q$4,基礎データ貼付用シート!E1055)</f>
        <v>0</v>
      </c>
      <c r="G291" s="395" t="s">
        <v>117</v>
      </c>
      <c r="H291" s="747">
        <v>0.67</v>
      </c>
      <c r="I291" s="379" t="s">
        <v>119</v>
      </c>
      <c r="J291" s="400">
        <f t="shared" si="19"/>
        <v>0</v>
      </c>
      <c r="K291" s="322" t="s">
        <v>562</v>
      </c>
      <c r="L291" s="319"/>
    </row>
    <row r="292" spans="1:12" ht="15" customHeight="1" x14ac:dyDescent="0.2">
      <c r="A292" s="319"/>
      <c r="B292" s="708"/>
      <c r="C292" s="709"/>
      <c r="D292" s="705"/>
      <c r="E292" s="711" t="s">
        <v>142</v>
      </c>
      <c r="F292" s="394" t="b">
        <f>IF(総括表!$B$4=総括表!$Q$5,基礎データ貼付用シート!E1055)</f>
        <v>0</v>
      </c>
      <c r="G292" s="395" t="s">
        <v>117</v>
      </c>
      <c r="H292" s="747">
        <v>0.66400000000000003</v>
      </c>
      <c r="I292" s="379" t="s">
        <v>119</v>
      </c>
      <c r="J292" s="400">
        <f t="shared" si="19"/>
        <v>0</v>
      </c>
      <c r="K292" s="322" t="s">
        <v>561</v>
      </c>
      <c r="L292" s="319"/>
    </row>
    <row r="293" spans="1:12" ht="15" customHeight="1" x14ac:dyDescent="0.2">
      <c r="A293" s="319"/>
      <c r="B293" s="362">
        <v>12</v>
      </c>
      <c r="C293" s="330" t="s">
        <v>5216</v>
      </c>
      <c r="D293" s="723" t="s">
        <v>661</v>
      </c>
      <c r="E293" s="711" t="s">
        <v>143</v>
      </c>
      <c r="F293" s="394" t="b">
        <f>IF(総括表!$B$4=総括表!$Q$4,基礎データ貼付用シート!E1062)</f>
        <v>0</v>
      </c>
      <c r="G293" s="395" t="s">
        <v>117</v>
      </c>
      <c r="H293" s="747">
        <v>0.7</v>
      </c>
      <c r="I293" s="379" t="s">
        <v>119</v>
      </c>
      <c r="J293" s="400">
        <f t="shared" si="19"/>
        <v>0</v>
      </c>
      <c r="K293" s="322" t="s">
        <v>674</v>
      </c>
      <c r="L293" s="319"/>
    </row>
    <row r="294" spans="1:12" ht="15" customHeight="1" x14ac:dyDescent="0.2">
      <c r="A294" s="319"/>
      <c r="B294" s="708"/>
      <c r="C294" s="709"/>
      <c r="D294" s="705"/>
      <c r="E294" s="711" t="s">
        <v>142</v>
      </c>
      <c r="F294" s="394" t="b">
        <f>IF(総括表!$B$4=総括表!$Q$5,基礎データ貼付用シート!E1062)</f>
        <v>0</v>
      </c>
      <c r="G294" s="395" t="s">
        <v>117</v>
      </c>
      <c r="H294" s="747">
        <v>0.7</v>
      </c>
      <c r="I294" s="379" t="s">
        <v>119</v>
      </c>
      <c r="J294" s="400">
        <f t="shared" si="19"/>
        <v>0</v>
      </c>
      <c r="K294" s="322" t="s">
        <v>740</v>
      </c>
      <c r="L294" s="319"/>
    </row>
    <row r="295" spans="1:12" ht="15" customHeight="1" x14ac:dyDescent="0.2">
      <c r="A295" s="319"/>
      <c r="B295" s="329">
        <v>13</v>
      </c>
      <c r="C295" s="330" t="s">
        <v>5612</v>
      </c>
      <c r="D295" s="724" t="s">
        <v>661</v>
      </c>
      <c r="E295" s="713" t="s">
        <v>143</v>
      </c>
      <c r="F295" s="394" t="b">
        <f>IF(総括表!$B$4=総括表!$Q$4,基礎データ貼付用シート!E1069)</f>
        <v>0</v>
      </c>
      <c r="G295" s="349" t="s">
        <v>117</v>
      </c>
      <c r="H295" s="748">
        <v>0.7</v>
      </c>
      <c r="I295" s="351" t="s">
        <v>119</v>
      </c>
      <c r="J295" s="749">
        <f t="shared" si="19"/>
        <v>0</v>
      </c>
      <c r="K295" s="322" t="s">
        <v>580</v>
      </c>
      <c r="L295" s="319"/>
    </row>
    <row r="296" spans="1:12" ht="15" customHeight="1" x14ac:dyDescent="0.2">
      <c r="A296" s="319"/>
      <c r="B296" s="708"/>
      <c r="C296" s="709"/>
      <c r="D296" s="705"/>
      <c r="E296" s="713" t="s">
        <v>142</v>
      </c>
      <c r="F296" s="394" t="b">
        <f>IF(総括表!$B$4=総括表!$Q$5,基礎データ貼付用シート!E1069)</f>
        <v>0</v>
      </c>
      <c r="G296" s="349" t="s">
        <v>117</v>
      </c>
      <c r="H296" s="748">
        <v>0.7</v>
      </c>
      <c r="I296" s="351" t="s">
        <v>119</v>
      </c>
      <c r="J296" s="749">
        <f t="shared" si="19"/>
        <v>0</v>
      </c>
      <c r="K296" s="322" t="s">
        <v>579</v>
      </c>
      <c r="L296" s="319"/>
    </row>
    <row r="297" spans="1:12" ht="15" customHeight="1" x14ac:dyDescent="0.2">
      <c r="A297" s="319"/>
      <c r="B297" s="329">
        <v>14</v>
      </c>
      <c r="C297" s="330" t="s">
        <v>6145</v>
      </c>
      <c r="D297" s="724" t="s">
        <v>661</v>
      </c>
      <c r="E297" s="713" t="s">
        <v>143</v>
      </c>
      <c r="F297" s="394" t="b">
        <f>IF(総括表!$B$4=総括表!$Q$4,基礎データ貼付用シート!E1078)</f>
        <v>0</v>
      </c>
      <c r="G297" s="349" t="s">
        <v>117</v>
      </c>
      <c r="H297" s="748">
        <v>0.7</v>
      </c>
      <c r="I297" s="351" t="s">
        <v>119</v>
      </c>
      <c r="J297" s="749">
        <f t="shared" si="19"/>
        <v>0</v>
      </c>
      <c r="K297" s="322" t="s">
        <v>578</v>
      </c>
      <c r="L297" s="319"/>
    </row>
    <row r="298" spans="1:12" ht="15" customHeight="1" x14ac:dyDescent="0.2">
      <c r="A298" s="319"/>
      <c r="B298" s="708"/>
      <c r="C298" s="709"/>
      <c r="D298" s="705"/>
      <c r="E298" s="713" t="s">
        <v>142</v>
      </c>
      <c r="F298" s="394" t="b">
        <f>IF(総括表!$B$4=総括表!$Q$5,基礎データ貼付用シート!E1078)</f>
        <v>0</v>
      </c>
      <c r="G298" s="349" t="s">
        <v>117</v>
      </c>
      <c r="H298" s="748">
        <v>0.7</v>
      </c>
      <c r="I298" s="351" t="s">
        <v>119</v>
      </c>
      <c r="J298" s="749">
        <f t="shared" si="19"/>
        <v>0</v>
      </c>
      <c r="K298" s="322" t="s">
        <v>577</v>
      </c>
      <c r="L298" s="319"/>
    </row>
    <row r="299" spans="1:12" ht="15" customHeight="1" x14ac:dyDescent="0.2">
      <c r="A299" s="319"/>
      <c r="B299" s="329">
        <v>15</v>
      </c>
      <c r="C299" s="330" t="s">
        <v>6622</v>
      </c>
      <c r="D299" s="724" t="s">
        <v>661</v>
      </c>
      <c r="E299" s="713" t="s">
        <v>143</v>
      </c>
      <c r="F299" s="394" t="b">
        <f>IF(総括表!$B$4=総括表!$Q$4,基礎データ貼付用シート!E1086)</f>
        <v>0</v>
      </c>
      <c r="G299" s="349" t="s">
        <v>117</v>
      </c>
      <c r="H299" s="748">
        <v>0.7</v>
      </c>
      <c r="I299" s="351" t="s">
        <v>119</v>
      </c>
      <c r="J299" s="749">
        <f t="shared" ref="J299:J300" si="20">ROUND(F299*H299,0)</f>
        <v>0</v>
      </c>
      <c r="K299" s="322" t="s">
        <v>576</v>
      </c>
      <c r="L299" s="947"/>
    </row>
    <row r="300" spans="1:12" ht="15" customHeight="1" thickBot="1" x14ac:dyDescent="0.25">
      <c r="A300" s="319"/>
      <c r="B300" s="708"/>
      <c r="C300" s="709"/>
      <c r="D300" s="705"/>
      <c r="E300" s="713" t="s">
        <v>142</v>
      </c>
      <c r="F300" s="394" t="b">
        <f>IF(総括表!$B$4=総括表!$Q$5,基礎データ貼付用シート!E1086)</f>
        <v>0</v>
      </c>
      <c r="G300" s="349" t="s">
        <v>117</v>
      </c>
      <c r="H300" s="748">
        <v>0.7</v>
      </c>
      <c r="I300" s="351" t="s">
        <v>119</v>
      </c>
      <c r="J300" s="749">
        <f t="shared" si="20"/>
        <v>0</v>
      </c>
      <c r="K300" s="322" t="s">
        <v>575</v>
      </c>
      <c r="L300" s="947"/>
    </row>
    <row r="301" spans="1:12" ht="15" customHeight="1" x14ac:dyDescent="0.2">
      <c r="A301" s="319"/>
      <c r="B301" s="365"/>
      <c r="C301" s="366"/>
      <c r="D301" s="365"/>
      <c r="E301" s="365"/>
      <c r="F301" s="117"/>
      <c r="G301" s="367"/>
      <c r="H301" s="1700" t="s">
        <v>6998</v>
      </c>
      <c r="I301" s="1701"/>
      <c r="J301" s="348"/>
      <c r="K301" s="322"/>
      <c r="L301" s="319"/>
    </row>
    <row r="302" spans="1:12" ht="15" customHeight="1" thickBot="1" x14ac:dyDescent="0.25">
      <c r="A302" s="319"/>
      <c r="B302" s="322"/>
      <c r="C302" s="322"/>
      <c r="D302" s="322"/>
      <c r="E302" s="322"/>
      <c r="F302" s="368"/>
      <c r="G302" s="322"/>
      <c r="H302" s="1673" t="s">
        <v>118</v>
      </c>
      <c r="I302" s="1674"/>
      <c r="J302" s="356">
        <f>SUM(J271:J300)</f>
        <v>0</v>
      </c>
      <c r="K302" s="725" t="s">
        <v>4727</v>
      </c>
      <c r="L302" s="376" t="s">
        <v>4721</v>
      </c>
    </row>
    <row r="303" spans="1:12" ht="15" customHeight="1" x14ac:dyDescent="0.2">
      <c r="A303" s="315"/>
      <c r="B303" s="315"/>
      <c r="C303" s="315"/>
      <c r="D303" s="315"/>
      <c r="E303" s="315"/>
      <c r="F303" s="357"/>
      <c r="G303" s="315"/>
      <c r="H303" s="541"/>
      <c r="I303" s="315"/>
      <c r="J303" s="357"/>
      <c r="K303" s="322"/>
      <c r="L303" s="315"/>
    </row>
    <row r="304" spans="1:12" s="112" customFormat="1" ht="15" customHeight="1" x14ac:dyDescent="0.2">
      <c r="A304" s="718" t="s">
        <v>1126</v>
      </c>
      <c r="B304" s="319" t="s">
        <v>1129</v>
      </c>
      <c r="C304" s="315"/>
      <c r="D304" s="315"/>
      <c r="E304" s="315"/>
      <c r="F304" s="357"/>
      <c r="G304" s="315"/>
      <c r="H304" s="315"/>
      <c r="I304" s="315"/>
      <c r="J304" s="357"/>
      <c r="K304" s="315"/>
      <c r="L304" s="315"/>
    </row>
    <row r="305" spans="1:12" s="112" customFormat="1" ht="15" customHeight="1" x14ac:dyDescent="0.2">
      <c r="A305" s="719"/>
      <c r="B305" s="319" t="s">
        <v>1128</v>
      </c>
      <c r="C305" s="315"/>
      <c r="D305" s="315"/>
      <c r="E305" s="315"/>
      <c r="F305" s="357"/>
      <c r="G305" s="315"/>
      <c r="H305" s="315"/>
      <c r="I305" s="315"/>
      <c r="J305" s="357"/>
      <c r="K305" s="315"/>
      <c r="L305" s="315"/>
    </row>
    <row r="306" spans="1:12" s="112" customFormat="1" ht="15" customHeight="1" x14ac:dyDescent="0.2">
      <c r="A306" s="320"/>
      <c r="B306" s="315"/>
      <c r="C306" s="315"/>
      <c r="D306" s="315"/>
      <c r="E306" s="315"/>
      <c r="F306" s="357"/>
      <c r="G306" s="315"/>
      <c r="H306" s="315"/>
      <c r="I306" s="315"/>
      <c r="J306" s="357"/>
      <c r="K306" s="315"/>
      <c r="L306" s="315"/>
    </row>
    <row r="307" spans="1:12" s="112" customFormat="1" ht="15" customHeight="1" x14ac:dyDescent="0.2">
      <c r="A307" s="320"/>
      <c r="B307" s="1706" t="s">
        <v>163</v>
      </c>
      <c r="C307" s="1707"/>
      <c r="D307" s="1706" t="s">
        <v>139</v>
      </c>
      <c r="E307" s="1707"/>
      <c r="F307" s="695" t="s">
        <v>178</v>
      </c>
      <c r="G307" s="431"/>
      <c r="H307" s="431" t="s">
        <v>137</v>
      </c>
      <c r="I307" s="431"/>
      <c r="J307" s="695" t="s">
        <v>89</v>
      </c>
      <c r="K307" s="322"/>
      <c r="L307" s="315"/>
    </row>
    <row r="308" spans="1:12" s="112" customFormat="1" ht="15" customHeight="1" x14ac:dyDescent="0.2">
      <c r="A308" s="320"/>
      <c r="B308" s="359"/>
      <c r="C308" s="324"/>
      <c r="D308" s="325"/>
      <c r="E308" s="326"/>
      <c r="F308" s="360"/>
      <c r="G308" s="327"/>
      <c r="H308" s="327"/>
      <c r="I308" s="327"/>
      <c r="J308" s="726" t="s">
        <v>136</v>
      </c>
      <c r="K308" s="322"/>
      <c r="L308" s="315"/>
    </row>
    <row r="309" spans="1:12" s="112" customFormat="1" ht="15" customHeight="1" x14ac:dyDescent="0.2">
      <c r="A309" s="319"/>
      <c r="B309" s="697">
        <v>1</v>
      </c>
      <c r="C309" s="698" t="s">
        <v>915</v>
      </c>
      <c r="D309" s="721" t="s">
        <v>1127</v>
      </c>
      <c r="E309" s="704" t="s">
        <v>143</v>
      </c>
      <c r="F309" s="394" t="b">
        <f>IF(総括表!$B$4=総括表!$Q$4,基礎データ貼付用シート!E1043)</f>
        <v>0</v>
      </c>
      <c r="G309" s="444" t="s">
        <v>117</v>
      </c>
      <c r="H309" s="451">
        <v>0.61</v>
      </c>
      <c r="I309" s="448" t="s">
        <v>119</v>
      </c>
      <c r="J309" s="734">
        <f>ROUND(F309*H309,0)</f>
        <v>0</v>
      </c>
      <c r="K309" s="322" t="s">
        <v>134</v>
      </c>
      <c r="L309" s="319"/>
    </row>
    <row r="310" spans="1:12" s="112" customFormat="1" ht="15" customHeight="1" x14ac:dyDescent="0.2">
      <c r="A310" s="319"/>
      <c r="B310" s="708"/>
      <c r="C310" s="709"/>
      <c r="D310" s="705"/>
      <c r="E310" s="704" t="s">
        <v>142</v>
      </c>
      <c r="F310" s="394" t="b">
        <f>IF(総括表!$B$4=総括表!$Q$5,基礎データ貼付用シート!E1043)</f>
        <v>0</v>
      </c>
      <c r="G310" s="444" t="s">
        <v>117</v>
      </c>
      <c r="H310" s="451">
        <v>0.59399999999999997</v>
      </c>
      <c r="I310" s="448" t="s">
        <v>119</v>
      </c>
      <c r="J310" s="734">
        <f>ROUND(F310*H310,0)</f>
        <v>0</v>
      </c>
      <c r="K310" s="322" t="s">
        <v>132</v>
      </c>
      <c r="L310" s="319"/>
    </row>
    <row r="311" spans="1:12" s="112" customFormat="1" ht="15" customHeight="1" x14ac:dyDescent="0.2">
      <c r="A311" s="319"/>
      <c r="B311" s="697">
        <v>2</v>
      </c>
      <c r="C311" s="698" t="s">
        <v>1067</v>
      </c>
      <c r="D311" s="721" t="s">
        <v>1127</v>
      </c>
      <c r="E311" s="704" t="s">
        <v>143</v>
      </c>
      <c r="F311" s="394" t="b">
        <f>IF(総括表!$B$4=総括表!$Q$4,基礎データ貼付用シート!E1050)</f>
        <v>0</v>
      </c>
      <c r="G311" s="444" t="s">
        <v>117</v>
      </c>
      <c r="H311" s="451">
        <v>0.64</v>
      </c>
      <c r="I311" s="448" t="s">
        <v>119</v>
      </c>
      <c r="J311" s="734">
        <f>ROUND(F311*H311,0)</f>
        <v>0</v>
      </c>
      <c r="K311" s="322" t="s">
        <v>130</v>
      </c>
      <c r="L311" s="319"/>
    </row>
    <row r="312" spans="1:12" s="112" customFormat="1" ht="15" customHeight="1" thickBot="1" x14ac:dyDescent="0.25">
      <c r="A312" s="319"/>
      <c r="B312" s="708"/>
      <c r="C312" s="709"/>
      <c r="D312" s="705"/>
      <c r="E312" s="704" t="s">
        <v>142</v>
      </c>
      <c r="F312" s="394" t="b">
        <f>IF(総括表!$B$4=総括表!$Q$5,基礎データ貼付用シート!E1050)</f>
        <v>0</v>
      </c>
      <c r="G312" s="444" t="s">
        <v>117</v>
      </c>
      <c r="H312" s="451">
        <v>0.629</v>
      </c>
      <c r="I312" s="448" t="s">
        <v>119</v>
      </c>
      <c r="J312" s="734">
        <f>ROUND(F312*H312,0)</f>
        <v>0</v>
      </c>
      <c r="K312" s="322" t="s">
        <v>538</v>
      </c>
      <c r="L312" s="319"/>
    </row>
    <row r="313" spans="1:12" ht="15" customHeight="1" x14ac:dyDescent="0.2">
      <c r="A313" s="319"/>
      <c r="B313" s="365"/>
      <c r="C313" s="366"/>
      <c r="D313" s="365"/>
      <c r="E313" s="365"/>
      <c r="F313" s="117"/>
      <c r="G313" s="367"/>
      <c r="H313" s="1788" t="s">
        <v>1183</v>
      </c>
      <c r="I313" s="1789"/>
      <c r="J313" s="727"/>
      <c r="K313" s="322"/>
      <c r="L313" s="319"/>
    </row>
    <row r="314" spans="1:12" ht="15" customHeight="1" thickBot="1" x14ac:dyDescent="0.25">
      <c r="A314" s="319"/>
      <c r="B314" s="322"/>
      <c r="C314" s="322"/>
      <c r="D314" s="322"/>
      <c r="E314" s="322"/>
      <c r="F314" s="368"/>
      <c r="G314" s="322"/>
      <c r="H314" s="1673" t="s">
        <v>118</v>
      </c>
      <c r="I314" s="1674"/>
      <c r="J314" s="356">
        <f>SUM(J309:J312)</f>
        <v>0</v>
      </c>
      <c r="K314" s="725" t="s">
        <v>548</v>
      </c>
      <c r="L314" s="376" t="s">
        <v>117</v>
      </c>
    </row>
    <row r="315" spans="1:12" ht="15" customHeight="1" x14ac:dyDescent="0.2">
      <c r="A315" s="315"/>
      <c r="B315" s="315"/>
      <c r="C315" s="315"/>
      <c r="D315" s="315"/>
      <c r="E315" s="315"/>
      <c r="F315" s="357"/>
      <c r="G315" s="315"/>
      <c r="H315" s="541"/>
      <c r="I315" s="315"/>
      <c r="J315" s="357"/>
      <c r="K315" s="322"/>
      <c r="L315" s="315"/>
    </row>
    <row r="316" spans="1:12" s="112" customFormat="1" ht="15" customHeight="1" x14ac:dyDescent="0.2">
      <c r="A316" s="718" t="s">
        <v>546</v>
      </c>
      <c r="B316" s="319" t="s">
        <v>1130</v>
      </c>
      <c r="C316" s="315"/>
      <c r="D316" s="315"/>
      <c r="E316" s="315"/>
      <c r="F316" s="357"/>
      <c r="G316" s="315"/>
      <c r="H316" s="315"/>
      <c r="I316" s="315"/>
      <c r="J316" s="357"/>
      <c r="K316" s="315"/>
      <c r="L316" s="315"/>
    </row>
    <row r="317" spans="1:12" s="112" customFormat="1" ht="15" customHeight="1" x14ac:dyDescent="0.2">
      <c r="A317" s="719"/>
      <c r="B317" s="319" t="s">
        <v>1128</v>
      </c>
      <c r="C317" s="315"/>
      <c r="D317" s="315"/>
      <c r="E317" s="315"/>
      <c r="F317" s="357"/>
      <c r="G317" s="315"/>
      <c r="H317" s="315"/>
      <c r="I317" s="315"/>
      <c r="J317" s="357"/>
      <c r="K317" s="315"/>
      <c r="L317" s="315"/>
    </row>
    <row r="318" spans="1:12" s="112" customFormat="1" ht="15" customHeight="1" x14ac:dyDescent="0.2">
      <c r="A318" s="320"/>
      <c r="B318" s="315"/>
      <c r="C318" s="315"/>
      <c r="D318" s="315"/>
      <c r="E318" s="315"/>
      <c r="F318" s="357"/>
      <c r="G318" s="315"/>
      <c r="H318" s="315"/>
      <c r="I318" s="315"/>
      <c r="J318" s="357"/>
      <c r="K318" s="315"/>
      <c r="L318" s="315"/>
    </row>
    <row r="319" spans="1:12" s="112" customFormat="1" ht="15" customHeight="1" x14ac:dyDescent="0.2">
      <c r="A319" s="320"/>
      <c r="B319" s="1706" t="s">
        <v>163</v>
      </c>
      <c r="C319" s="1707"/>
      <c r="D319" s="1706" t="s">
        <v>139</v>
      </c>
      <c r="E319" s="1707"/>
      <c r="F319" s="695" t="s">
        <v>178</v>
      </c>
      <c r="G319" s="431"/>
      <c r="H319" s="431" t="s">
        <v>137</v>
      </c>
      <c r="I319" s="431"/>
      <c r="J319" s="695" t="s">
        <v>89</v>
      </c>
      <c r="K319" s="322"/>
      <c r="L319" s="315"/>
    </row>
    <row r="320" spans="1:12" s="112" customFormat="1" ht="15" customHeight="1" x14ac:dyDescent="0.2">
      <c r="A320" s="320"/>
      <c r="B320" s="359"/>
      <c r="C320" s="324"/>
      <c r="D320" s="325"/>
      <c r="E320" s="326"/>
      <c r="F320" s="360"/>
      <c r="G320" s="327"/>
      <c r="H320" s="327"/>
      <c r="I320" s="327"/>
      <c r="J320" s="726" t="s">
        <v>136</v>
      </c>
      <c r="K320" s="322"/>
      <c r="L320" s="315"/>
    </row>
    <row r="321" spans="1:12" s="112" customFormat="1" ht="15" customHeight="1" x14ac:dyDescent="0.2">
      <c r="A321" s="319"/>
      <c r="B321" s="697">
        <v>1</v>
      </c>
      <c r="C321" s="698" t="s">
        <v>915</v>
      </c>
      <c r="D321" s="721" t="s">
        <v>1131</v>
      </c>
      <c r="E321" s="704" t="s">
        <v>143</v>
      </c>
      <c r="F321" s="394" t="b">
        <f>IF(総括表!$B$4=総括表!$Q$4,基礎データ貼付用シート!E1044)</f>
        <v>0</v>
      </c>
      <c r="G321" s="444" t="s">
        <v>117</v>
      </c>
      <c r="H321" s="451">
        <v>0.436</v>
      </c>
      <c r="I321" s="448" t="s">
        <v>119</v>
      </c>
      <c r="J321" s="734">
        <f>ROUND(F321*H321,0)</f>
        <v>0</v>
      </c>
      <c r="K321" s="322" t="s">
        <v>134</v>
      </c>
      <c r="L321" s="319"/>
    </row>
    <row r="322" spans="1:12" s="112" customFormat="1" ht="15" customHeight="1" x14ac:dyDescent="0.2">
      <c r="A322" s="319"/>
      <c r="B322" s="708"/>
      <c r="C322" s="709"/>
      <c r="D322" s="705"/>
      <c r="E322" s="704" t="s">
        <v>142</v>
      </c>
      <c r="F322" s="394" t="b">
        <f>IF(総括表!$B$4=総括表!$Q$5,基礎データ貼付用シート!E1044)</f>
        <v>0</v>
      </c>
      <c r="G322" s="444" t="s">
        <v>117</v>
      </c>
      <c r="H322" s="451">
        <v>0.42499999999999999</v>
      </c>
      <c r="I322" s="448" t="s">
        <v>119</v>
      </c>
      <c r="J322" s="734">
        <f>ROUND(F322*H322,0)</f>
        <v>0</v>
      </c>
      <c r="K322" s="322" t="s">
        <v>132</v>
      </c>
      <c r="L322" s="319"/>
    </row>
    <row r="323" spans="1:12" s="112" customFormat="1" ht="15" customHeight="1" x14ac:dyDescent="0.2">
      <c r="A323" s="319"/>
      <c r="B323" s="697">
        <v>2</v>
      </c>
      <c r="C323" s="698" t="s">
        <v>1067</v>
      </c>
      <c r="D323" s="721" t="s">
        <v>1131</v>
      </c>
      <c r="E323" s="704" t="s">
        <v>143</v>
      </c>
      <c r="F323" s="394" t="b">
        <f>IF(総括表!$B$4=総括表!$Q$4,基礎データ貼付用シート!E1051)</f>
        <v>0</v>
      </c>
      <c r="G323" s="444" t="s">
        <v>117</v>
      </c>
      <c r="H323" s="451">
        <v>0.45700000000000002</v>
      </c>
      <c r="I323" s="448" t="s">
        <v>119</v>
      </c>
      <c r="J323" s="734">
        <f>ROUND(F323*H323,0)</f>
        <v>0</v>
      </c>
      <c r="K323" s="322" t="s">
        <v>130</v>
      </c>
      <c r="L323" s="319"/>
    </row>
    <row r="324" spans="1:12" s="112" customFormat="1" ht="15" customHeight="1" thickBot="1" x14ac:dyDescent="0.25">
      <c r="A324" s="319"/>
      <c r="B324" s="708"/>
      <c r="C324" s="709"/>
      <c r="D324" s="705"/>
      <c r="E324" s="704" t="s">
        <v>142</v>
      </c>
      <c r="F324" s="394" t="b">
        <f>IF(総括表!$B$4=総括表!$Q$5,基礎データ貼付用シート!E1051)</f>
        <v>0</v>
      </c>
      <c r="G324" s="444" t="s">
        <v>117</v>
      </c>
      <c r="H324" s="451">
        <v>0.44900000000000001</v>
      </c>
      <c r="I324" s="448" t="s">
        <v>119</v>
      </c>
      <c r="J324" s="734">
        <f>ROUND(F324*H324,0)</f>
        <v>0</v>
      </c>
      <c r="K324" s="322" t="s">
        <v>538</v>
      </c>
      <c r="L324" s="319"/>
    </row>
    <row r="325" spans="1:12" ht="15" customHeight="1" x14ac:dyDescent="0.2">
      <c r="A325" s="319"/>
      <c r="B325" s="365"/>
      <c r="C325" s="366"/>
      <c r="D325" s="365"/>
      <c r="E325" s="365"/>
      <c r="F325" s="117"/>
      <c r="G325" s="367"/>
      <c r="H325" s="1788" t="s">
        <v>1183</v>
      </c>
      <c r="I325" s="1789"/>
      <c r="J325" s="727"/>
      <c r="K325" s="322"/>
      <c r="L325" s="319"/>
    </row>
    <row r="326" spans="1:12" ht="15" customHeight="1" thickBot="1" x14ac:dyDescent="0.25">
      <c r="A326" s="319"/>
      <c r="B326" s="322"/>
      <c r="C326" s="322"/>
      <c r="D326" s="322"/>
      <c r="E326" s="322"/>
      <c r="F326" s="368"/>
      <c r="G326" s="322"/>
      <c r="H326" s="1673" t="s">
        <v>118</v>
      </c>
      <c r="I326" s="1674"/>
      <c r="J326" s="356">
        <f>SUM(J321:J324)</f>
        <v>0</v>
      </c>
      <c r="K326" s="725" t="s">
        <v>547</v>
      </c>
      <c r="L326" s="376" t="s">
        <v>117</v>
      </c>
    </row>
    <row r="327" spans="1:12" ht="15" customHeight="1" thickBot="1" x14ac:dyDescent="0.25">
      <c r="A327" s="315"/>
      <c r="B327" s="315"/>
      <c r="C327" s="315"/>
      <c r="D327" s="315"/>
      <c r="E327" s="315"/>
      <c r="F327" s="357"/>
      <c r="G327" s="315"/>
      <c r="H327" s="541"/>
      <c r="I327" s="315"/>
      <c r="J327" s="357"/>
      <c r="K327" s="322"/>
      <c r="L327" s="315"/>
    </row>
    <row r="328" spans="1:12" ht="15" customHeight="1" x14ac:dyDescent="0.2">
      <c r="A328" s="315"/>
      <c r="B328" s="315"/>
      <c r="C328" s="315"/>
      <c r="D328" s="315"/>
      <c r="E328" s="315"/>
      <c r="F328" s="357"/>
      <c r="G328" s="315"/>
      <c r="H328" s="1788" t="s">
        <v>1066</v>
      </c>
      <c r="I328" s="1789"/>
      <c r="J328" s="727"/>
      <c r="K328" s="315"/>
      <c r="L328" s="315"/>
    </row>
    <row r="329" spans="1:12" ht="14.5" thickBot="1" x14ac:dyDescent="0.25">
      <c r="A329" s="315"/>
      <c r="B329" s="315"/>
      <c r="C329" s="315"/>
      <c r="D329" s="315"/>
      <c r="E329" s="315"/>
      <c r="F329" s="357"/>
      <c r="G329" s="315"/>
      <c r="H329" s="1702" t="s">
        <v>477</v>
      </c>
      <c r="I329" s="1703"/>
      <c r="J329" s="356">
        <f>SUMIF(L7:L326,"*",J7:J326)</f>
        <v>0</v>
      </c>
      <c r="K329" s="322" t="s">
        <v>781</v>
      </c>
      <c r="L329" s="315"/>
    </row>
  </sheetData>
  <sheetProtection autoFilter="0"/>
  <customSheetViews>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3"/>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4"/>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30">
    <mergeCell ref="B307:C307"/>
    <mergeCell ref="D307:E307"/>
    <mergeCell ref="H313:I313"/>
    <mergeCell ref="H314:I314"/>
    <mergeCell ref="B319:C319"/>
    <mergeCell ref="D319:E319"/>
    <mergeCell ref="B269:C269"/>
    <mergeCell ref="D269:E269"/>
    <mergeCell ref="B227:C227"/>
    <mergeCell ref="H301:I301"/>
    <mergeCell ref="H302:I302"/>
    <mergeCell ref="D227:E227"/>
    <mergeCell ref="H328:I328"/>
    <mergeCell ref="H329:I329"/>
    <mergeCell ref="H221:I221"/>
    <mergeCell ref="H222:I222"/>
    <mergeCell ref="H263:I263"/>
    <mergeCell ref="H264:I264"/>
    <mergeCell ref="H325:I325"/>
    <mergeCell ref="H326:I326"/>
    <mergeCell ref="A1:B1"/>
    <mergeCell ref="C1:E1"/>
    <mergeCell ref="I1:K1"/>
    <mergeCell ref="B5:E7"/>
    <mergeCell ref="B12:E14"/>
    <mergeCell ref="B24:E25"/>
    <mergeCell ref="B36:C36"/>
    <mergeCell ref="D36:E36"/>
    <mergeCell ref="B19:E21"/>
    <mergeCell ref="B27:E29"/>
  </mergeCells>
  <phoneticPr fontId="3"/>
  <dataValidations count="1">
    <dataValidation type="custom" allowBlank="1" showInputMessage="1" showErrorMessage="1" sqref="H38:H220 H321:H324 H309:H312 H229:H262 H271:H300"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7" manualBreakCount="7">
    <brk id="45" max="10" man="1"/>
    <brk id="86" max="10" man="1"/>
    <brk id="128" max="10" man="1"/>
    <brk id="176" max="10" man="1"/>
    <brk id="201" max="10" man="1"/>
    <brk id="250" max="10" man="1"/>
    <brk id="287"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45"/>
  <sheetViews>
    <sheetView view="pageBreakPreview" zoomScaleNormal="100" zoomScaleSheetLayoutView="100" workbookViewId="0">
      <selection activeCell="O77" sqref="O77"/>
    </sheetView>
  </sheetViews>
  <sheetFormatPr defaultColWidth="9" defaultRowHeight="18.75" customHeight="1" x14ac:dyDescent="0.2"/>
  <cols>
    <col min="1" max="1" width="3.90625" style="106" customWidth="1"/>
    <col min="2" max="2" width="4.453125" style="106" customWidth="1"/>
    <col min="3" max="3" width="7.453125" style="106" bestFit="1" customWidth="1"/>
    <col min="4" max="5" width="10.6328125" style="106" customWidth="1"/>
    <col min="6" max="6" width="11.90625" style="119" customWidth="1"/>
    <col min="7" max="7" width="2" style="106" bestFit="1" customWidth="1"/>
    <col min="8" max="8" width="11.90625" style="138" customWidth="1"/>
    <col min="9" max="9" width="2" style="106" bestFit="1" customWidth="1"/>
    <col min="10" max="10" width="11.90625" style="119" customWidth="1"/>
    <col min="11" max="11" width="4" style="106" customWidth="1"/>
    <col min="12" max="16384" width="9" style="106"/>
  </cols>
  <sheetData>
    <row r="1" spans="1:13" ht="18.75" customHeight="1" x14ac:dyDescent="0.2">
      <c r="A1" s="1708" t="s">
        <v>154</v>
      </c>
      <c r="B1" s="1709"/>
      <c r="C1" s="1708" t="s">
        <v>28</v>
      </c>
      <c r="D1" s="1710"/>
      <c r="E1" s="1709"/>
      <c r="F1" s="357"/>
      <c r="G1" s="315"/>
      <c r="H1" s="540" t="s">
        <v>153</v>
      </c>
      <c r="I1" s="1680">
        <f>総括表!H4</f>
        <v>0</v>
      </c>
      <c r="J1" s="1680"/>
      <c r="K1" s="1680"/>
    </row>
    <row r="2" spans="1:13" ht="18.75" customHeight="1" x14ac:dyDescent="0.2">
      <c r="A2" s="315"/>
      <c r="B2" s="315"/>
      <c r="C2" s="315"/>
      <c r="D2" s="315"/>
      <c r="E2" s="315"/>
      <c r="F2" s="357"/>
      <c r="G2" s="315"/>
      <c r="H2" s="541"/>
      <c r="I2" s="315"/>
      <c r="J2" s="358"/>
      <c r="K2" s="315"/>
    </row>
    <row r="3" spans="1:13" ht="18.75" customHeight="1" x14ac:dyDescent="0.2">
      <c r="A3" s="318" t="s">
        <v>4742</v>
      </c>
      <c r="B3" s="319" t="s">
        <v>485</v>
      </c>
      <c r="C3" s="750"/>
      <c r="D3" s="750"/>
      <c r="E3" s="750"/>
      <c r="F3" s="357"/>
      <c r="G3" s="315"/>
      <c r="H3" s="750"/>
      <c r="I3" s="315"/>
      <c r="J3" s="357"/>
      <c r="K3" s="315"/>
    </row>
    <row r="4" spans="1:13" ht="11.25" customHeight="1" x14ac:dyDescent="0.2">
      <c r="A4" s="320"/>
      <c r="B4" s="750"/>
      <c r="C4" s="750"/>
      <c r="D4" s="750"/>
      <c r="E4" s="750"/>
      <c r="F4" s="357" t="s">
        <v>605</v>
      </c>
      <c r="G4" s="315"/>
      <c r="H4" s="750"/>
      <c r="I4" s="315"/>
      <c r="J4" s="357"/>
      <c r="K4" s="315"/>
    </row>
    <row r="5" spans="1:13" ht="11.25" customHeight="1" x14ac:dyDescent="0.2">
      <c r="A5" s="320"/>
      <c r="B5" s="1739" t="s">
        <v>7324</v>
      </c>
      <c r="C5" s="1739"/>
      <c r="D5" s="1739"/>
      <c r="E5" s="1739"/>
      <c r="F5" s="357"/>
      <c r="G5" s="315"/>
      <c r="H5" s="750"/>
      <c r="I5" s="315"/>
      <c r="J5" s="357"/>
      <c r="K5" s="315"/>
    </row>
    <row r="6" spans="1:13" s="112" customFormat="1" ht="15" customHeight="1" thickBot="1" x14ac:dyDescent="0.25">
      <c r="A6" s="318"/>
      <c r="B6" s="1739"/>
      <c r="C6" s="1739"/>
      <c r="D6" s="1739"/>
      <c r="E6" s="1739"/>
      <c r="F6" s="347"/>
      <c r="G6" s="319"/>
      <c r="H6" s="693" t="s">
        <v>159</v>
      </c>
      <c r="I6" s="319"/>
      <c r="J6" s="347"/>
      <c r="K6" s="319"/>
    </row>
    <row r="7" spans="1:13" s="112" customFormat="1" ht="18.75" customHeight="1" thickTop="1" thickBot="1" x14ac:dyDescent="0.25">
      <c r="A7" s="318"/>
      <c r="B7" s="1739"/>
      <c r="C7" s="1739"/>
      <c r="D7" s="1739"/>
      <c r="E7" s="1739"/>
      <c r="F7" s="136"/>
      <c r="G7" s="1207" t="s">
        <v>532</v>
      </c>
      <c r="H7" s="757">
        <v>0.6</v>
      </c>
      <c r="I7" s="1207" t="s">
        <v>531</v>
      </c>
      <c r="J7" s="729">
        <f>ROUND(F7*H7,0)</f>
        <v>0</v>
      </c>
      <c r="K7" s="322" t="s">
        <v>586</v>
      </c>
      <c r="L7" s="376" t="s">
        <v>532</v>
      </c>
      <c r="M7" s="202"/>
    </row>
    <row r="8" spans="1:13" ht="15" customHeight="1" thickTop="1" x14ac:dyDescent="0.2">
      <c r="A8" s="320"/>
      <c r="B8" s="751"/>
      <c r="C8" s="751"/>
      <c r="D8" s="751"/>
      <c r="E8" s="751"/>
      <c r="F8" s="357"/>
      <c r="G8" s="315"/>
      <c r="H8" s="750"/>
      <c r="I8" s="315"/>
      <c r="J8" s="694" t="s">
        <v>177</v>
      </c>
      <c r="K8" s="315"/>
    </row>
    <row r="9" spans="1:13" ht="11.25" customHeight="1" x14ac:dyDescent="0.2">
      <c r="A9" s="320"/>
      <c r="B9" s="751"/>
      <c r="C9" s="751"/>
      <c r="D9" s="751"/>
      <c r="E9" s="751"/>
      <c r="F9" s="357"/>
      <c r="G9" s="315"/>
      <c r="H9" s="750"/>
      <c r="I9" s="315"/>
      <c r="J9" s="357"/>
      <c r="K9" s="315"/>
    </row>
    <row r="10" spans="1:13" ht="18.75" customHeight="1" x14ac:dyDescent="0.2">
      <c r="A10" s="318" t="s">
        <v>4743</v>
      </c>
      <c r="B10" s="458" t="s">
        <v>656</v>
      </c>
      <c r="C10" s="751"/>
      <c r="D10" s="751"/>
      <c r="E10" s="751"/>
      <c r="F10" s="357"/>
      <c r="G10" s="315"/>
      <c r="H10" s="750"/>
      <c r="I10" s="315"/>
      <c r="J10" s="357"/>
      <c r="K10" s="315"/>
    </row>
    <row r="11" spans="1:13" ht="11.25" customHeight="1" x14ac:dyDescent="0.2">
      <c r="A11" s="320"/>
      <c r="B11" s="751"/>
      <c r="C11" s="751"/>
      <c r="D11" s="751"/>
      <c r="E11" s="751"/>
      <c r="F11" s="357"/>
      <c r="G11" s="315"/>
      <c r="H11" s="750"/>
      <c r="I11" s="315"/>
      <c r="J11" s="357"/>
      <c r="K11" s="315"/>
    </row>
    <row r="12" spans="1:13" ht="15" customHeight="1" x14ac:dyDescent="0.2">
      <c r="A12" s="320"/>
      <c r="B12" s="1739" t="s">
        <v>7325</v>
      </c>
      <c r="C12" s="1739"/>
      <c r="D12" s="1739"/>
      <c r="E12" s="1739"/>
      <c r="F12" s="357"/>
      <c r="G12" s="315"/>
      <c r="H12" s="750"/>
      <c r="I12" s="315"/>
      <c r="J12" s="357"/>
      <c r="K12" s="315"/>
    </row>
    <row r="13" spans="1:13" s="112" customFormat="1" ht="15" customHeight="1" thickBot="1" x14ac:dyDescent="0.25">
      <c r="A13" s="318"/>
      <c r="B13" s="1739"/>
      <c r="C13" s="1739"/>
      <c r="D13" s="1739"/>
      <c r="E13" s="1739"/>
      <c r="F13" s="347"/>
      <c r="G13" s="319"/>
      <c r="H13" s="693" t="s">
        <v>159</v>
      </c>
      <c r="I13" s="319"/>
      <c r="J13" s="347"/>
      <c r="K13" s="319"/>
    </row>
    <row r="14" spans="1:13" s="112" customFormat="1" ht="18.75" customHeight="1" thickTop="1" thickBot="1" x14ac:dyDescent="0.25">
      <c r="A14" s="318"/>
      <c r="B14" s="1739"/>
      <c r="C14" s="1739"/>
      <c r="D14" s="1739"/>
      <c r="E14" s="1739"/>
      <c r="F14" s="136"/>
      <c r="G14" s="1207" t="s">
        <v>532</v>
      </c>
      <c r="H14" s="757">
        <v>1</v>
      </c>
      <c r="I14" s="1207" t="s">
        <v>531</v>
      </c>
      <c r="J14" s="729">
        <f>ROUND(F14*H14,0)</f>
        <v>0</v>
      </c>
      <c r="K14" s="322" t="s">
        <v>585</v>
      </c>
      <c r="L14" s="376" t="s">
        <v>532</v>
      </c>
      <c r="M14" s="106"/>
    </row>
    <row r="15" spans="1:13" ht="15" customHeight="1" thickTop="1" x14ac:dyDescent="0.2">
      <c r="A15" s="320"/>
      <c r="B15" s="751"/>
      <c r="C15" s="751"/>
      <c r="D15" s="751"/>
      <c r="E15" s="751"/>
      <c r="F15" s="357"/>
      <c r="G15" s="315"/>
      <c r="H15" s="750"/>
      <c r="I15" s="315"/>
      <c r="J15" s="694" t="s">
        <v>177</v>
      </c>
      <c r="K15" s="315"/>
    </row>
    <row r="16" spans="1:13" ht="11.25" customHeight="1" x14ac:dyDescent="0.2">
      <c r="A16" s="320"/>
      <c r="B16" s="751"/>
      <c r="C16" s="751"/>
      <c r="D16" s="751"/>
      <c r="E16" s="751"/>
      <c r="F16" s="357"/>
      <c r="G16" s="315"/>
      <c r="H16" s="750"/>
      <c r="I16" s="315"/>
      <c r="J16" s="357"/>
      <c r="K16" s="315"/>
    </row>
    <row r="17" spans="1:13" ht="18.75" customHeight="1" x14ac:dyDescent="0.2">
      <c r="A17" s="318" t="s">
        <v>4744</v>
      </c>
      <c r="B17" s="458" t="s">
        <v>484</v>
      </c>
      <c r="C17" s="751"/>
      <c r="D17" s="751"/>
      <c r="E17" s="751"/>
      <c r="F17" s="357"/>
      <c r="G17" s="315"/>
      <c r="H17" s="750"/>
      <c r="I17" s="315"/>
      <c r="J17" s="357"/>
      <c r="K17" s="315"/>
    </row>
    <row r="18" spans="1:13" ht="11.25" customHeight="1" x14ac:dyDescent="0.2">
      <c r="A18" s="320"/>
      <c r="B18" s="751"/>
      <c r="C18" s="751"/>
      <c r="D18" s="751"/>
      <c r="E18" s="751"/>
      <c r="F18" s="357"/>
      <c r="G18" s="315"/>
      <c r="H18" s="750"/>
      <c r="I18" s="315"/>
      <c r="J18" s="357"/>
      <c r="K18" s="315"/>
    </row>
    <row r="19" spans="1:13" ht="11.25" customHeight="1" x14ac:dyDescent="0.2">
      <c r="A19" s="320"/>
      <c r="B19" s="1739" t="s">
        <v>7326</v>
      </c>
      <c r="C19" s="1739"/>
      <c r="D19" s="1739"/>
      <c r="E19" s="1739"/>
      <c r="F19" s="357"/>
      <c r="G19" s="315"/>
      <c r="H19" s="750"/>
      <c r="I19" s="315"/>
      <c r="J19" s="357"/>
      <c r="K19" s="315"/>
    </row>
    <row r="20" spans="1:13" s="112" customFormat="1" ht="15" customHeight="1" thickBot="1" x14ac:dyDescent="0.25">
      <c r="A20" s="318"/>
      <c r="B20" s="1739"/>
      <c r="C20" s="1739"/>
      <c r="D20" s="1739"/>
      <c r="E20" s="1739"/>
      <c r="F20" s="347"/>
      <c r="G20" s="319"/>
      <c r="H20" s="693" t="s">
        <v>159</v>
      </c>
      <c r="I20" s="319"/>
      <c r="J20" s="347"/>
      <c r="K20" s="319"/>
    </row>
    <row r="21" spans="1:13" s="112" customFormat="1" ht="18.75" customHeight="1" thickTop="1" thickBot="1" x14ac:dyDescent="0.25">
      <c r="A21" s="318"/>
      <c r="B21" s="1739"/>
      <c r="C21" s="1739"/>
      <c r="D21" s="1739"/>
      <c r="E21" s="1739"/>
      <c r="F21" s="136"/>
      <c r="G21" s="1207" t="s">
        <v>532</v>
      </c>
      <c r="H21" s="757">
        <v>0.7</v>
      </c>
      <c r="I21" s="1207" t="s">
        <v>531</v>
      </c>
      <c r="J21" s="729">
        <f>ROUND(F21*H21,0)</f>
        <v>0</v>
      </c>
      <c r="K21" s="322" t="s">
        <v>591</v>
      </c>
      <c r="L21" s="376" t="s">
        <v>532</v>
      </c>
      <c r="M21" s="202"/>
    </row>
    <row r="22" spans="1:13" ht="15" customHeight="1" thickTop="1" x14ac:dyDescent="0.2">
      <c r="A22" s="320"/>
      <c r="B22" s="751"/>
      <c r="C22" s="751"/>
      <c r="D22" s="751"/>
      <c r="E22" s="751"/>
      <c r="F22" s="357"/>
      <c r="G22" s="315"/>
      <c r="H22" s="750"/>
      <c r="I22" s="315"/>
      <c r="J22" s="694" t="s">
        <v>177</v>
      </c>
      <c r="K22" s="315"/>
    </row>
    <row r="23" spans="1:13" ht="11.25" customHeight="1" x14ac:dyDescent="0.2">
      <c r="A23" s="320"/>
      <c r="B23" s="751"/>
      <c r="C23" s="751"/>
      <c r="D23" s="751"/>
      <c r="E23" s="751"/>
      <c r="F23" s="357"/>
      <c r="G23" s="315"/>
      <c r="H23" s="750"/>
      <c r="I23" s="315"/>
      <c r="J23" s="357"/>
      <c r="K23" s="315"/>
    </row>
    <row r="24" spans="1:13" s="112" customFormat="1" ht="15" customHeight="1" thickBot="1" x14ac:dyDescent="0.25">
      <c r="A24" s="318"/>
      <c r="B24" s="1739" t="s">
        <v>7327</v>
      </c>
      <c r="C24" s="1739"/>
      <c r="D24" s="1739"/>
      <c r="E24" s="1739"/>
      <c r="F24" s="347"/>
      <c r="G24" s="319"/>
      <c r="H24" s="693" t="s">
        <v>159</v>
      </c>
      <c r="I24" s="319"/>
      <c r="J24" s="347"/>
      <c r="K24" s="319"/>
    </row>
    <row r="25" spans="1:13" s="112" customFormat="1" ht="18.75" customHeight="1" thickTop="1" thickBot="1" x14ac:dyDescent="0.25">
      <c r="A25" s="318"/>
      <c r="B25" s="1739"/>
      <c r="C25" s="1739"/>
      <c r="D25" s="1739"/>
      <c r="E25" s="1739"/>
      <c r="F25" s="136"/>
      <c r="G25" s="1207" t="s">
        <v>532</v>
      </c>
      <c r="H25" s="757">
        <v>0.5</v>
      </c>
      <c r="I25" s="1207" t="s">
        <v>531</v>
      </c>
      <c r="J25" s="729">
        <f>ROUND(F25*H25,0)</f>
        <v>0</v>
      </c>
      <c r="K25" s="322" t="s">
        <v>590</v>
      </c>
      <c r="L25" s="376" t="s">
        <v>532</v>
      </c>
      <c r="M25" s="202"/>
    </row>
    <row r="26" spans="1:13" ht="15" customHeight="1" thickTop="1" x14ac:dyDescent="0.2">
      <c r="A26" s="320"/>
      <c r="B26" s="751"/>
      <c r="C26" s="751"/>
      <c r="D26" s="751"/>
      <c r="E26" s="751"/>
      <c r="F26" s="357"/>
      <c r="G26" s="315"/>
      <c r="H26" s="750"/>
      <c r="I26" s="315"/>
      <c r="J26" s="694" t="s">
        <v>177</v>
      </c>
      <c r="K26" s="315"/>
    </row>
    <row r="27" spans="1:13" ht="11.25" customHeight="1" x14ac:dyDescent="0.2">
      <c r="A27" s="320"/>
      <c r="B27" s="1739" t="s">
        <v>7328</v>
      </c>
      <c r="C27" s="1739"/>
      <c r="D27" s="1739"/>
      <c r="E27" s="1739"/>
      <c r="F27" s="357"/>
      <c r="G27" s="315"/>
      <c r="H27" s="750"/>
      <c r="I27" s="315"/>
      <c r="J27" s="357"/>
      <c r="K27" s="315"/>
    </row>
    <row r="28" spans="1:13" s="112" customFormat="1" ht="18.75" customHeight="1" thickBot="1" x14ac:dyDescent="0.25">
      <c r="A28" s="318"/>
      <c r="B28" s="1739"/>
      <c r="C28" s="1739"/>
      <c r="D28" s="1739"/>
      <c r="E28" s="1739"/>
      <c r="F28" s="347"/>
      <c r="G28" s="319"/>
      <c r="H28" s="693" t="s">
        <v>159</v>
      </c>
      <c r="I28" s="319"/>
      <c r="J28" s="347"/>
      <c r="K28" s="319"/>
    </row>
    <row r="29" spans="1:13" s="112" customFormat="1" ht="18.75" customHeight="1" thickTop="1" thickBot="1" x14ac:dyDescent="0.25">
      <c r="A29" s="318"/>
      <c r="B29" s="1739"/>
      <c r="C29" s="1739"/>
      <c r="D29" s="1739"/>
      <c r="E29" s="1739"/>
      <c r="F29" s="136"/>
      <c r="G29" s="1207" t="s">
        <v>532</v>
      </c>
      <c r="H29" s="757">
        <v>0.3</v>
      </c>
      <c r="I29" s="1207" t="s">
        <v>531</v>
      </c>
      <c r="J29" s="729">
        <f>ROUND(F29*H29,0)</f>
        <v>0</v>
      </c>
      <c r="K29" s="322" t="s">
        <v>589</v>
      </c>
      <c r="L29" s="376" t="s">
        <v>532</v>
      </c>
      <c r="M29" s="202"/>
    </row>
    <row r="30" spans="1:13" ht="15" customHeight="1" thickTop="1" x14ac:dyDescent="0.2">
      <c r="A30" s="320"/>
      <c r="B30" s="315"/>
      <c r="C30" s="315"/>
      <c r="D30" s="315"/>
      <c r="E30" s="315"/>
      <c r="F30" s="357"/>
      <c r="G30" s="315"/>
      <c r="H30" s="750"/>
      <c r="I30" s="315"/>
      <c r="J30" s="694" t="s">
        <v>177</v>
      </c>
      <c r="K30" s="315"/>
    </row>
    <row r="31" spans="1:13" ht="15" customHeight="1" x14ac:dyDescent="0.2">
      <c r="A31" s="320"/>
      <c r="B31" s="315"/>
      <c r="C31" s="315" t="s">
        <v>605</v>
      </c>
      <c r="D31" s="315"/>
      <c r="E31" s="315"/>
      <c r="F31" s="357"/>
      <c r="G31" s="315"/>
      <c r="H31" s="541"/>
      <c r="I31" s="315"/>
      <c r="J31" s="357"/>
      <c r="K31" s="315"/>
    </row>
    <row r="32" spans="1:13" ht="15" customHeight="1" x14ac:dyDescent="0.2">
      <c r="A32" s="320"/>
      <c r="B32" s="315"/>
      <c r="C32" s="315"/>
      <c r="D32" s="315"/>
      <c r="E32" s="315"/>
      <c r="F32" s="357"/>
      <c r="G32" s="315"/>
      <c r="H32" s="541"/>
      <c r="I32" s="315"/>
      <c r="J32" s="357"/>
      <c r="K32" s="315"/>
    </row>
    <row r="33" spans="1:11" ht="15" customHeight="1" x14ac:dyDescent="0.2">
      <c r="A33" s="320"/>
      <c r="B33" s="315"/>
      <c r="C33" s="315"/>
      <c r="D33" s="315"/>
      <c r="E33" s="315"/>
      <c r="F33" s="357"/>
      <c r="G33" s="315"/>
      <c r="H33" s="541"/>
      <c r="I33" s="315"/>
      <c r="J33" s="357"/>
      <c r="K33" s="315"/>
    </row>
    <row r="34" spans="1:11" ht="18.75" customHeight="1" x14ac:dyDescent="0.2">
      <c r="A34" s="318" t="s">
        <v>751</v>
      </c>
      <c r="B34" s="319" t="s">
        <v>657</v>
      </c>
      <c r="C34" s="315"/>
      <c r="D34" s="315"/>
      <c r="E34" s="315"/>
      <c r="F34" s="357"/>
      <c r="G34" s="315"/>
      <c r="H34" s="541"/>
      <c r="I34" s="315"/>
      <c r="J34" s="357"/>
      <c r="K34" s="315"/>
    </row>
    <row r="35" spans="1:11" ht="14.25" customHeight="1" x14ac:dyDescent="0.2">
      <c r="A35" s="320"/>
      <c r="B35" s="315"/>
      <c r="C35" s="315"/>
      <c r="D35" s="315"/>
      <c r="E35" s="315"/>
      <c r="F35" s="357"/>
      <c r="G35" s="315"/>
      <c r="H35" s="541"/>
      <c r="I35" s="315"/>
      <c r="J35" s="357"/>
      <c r="K35" s="315"/>
    </row>
    <row r="36" spans="1:11" ht="14.25" customHeight="1" x14ac:dyDescent="0.2">
      <c r="A36" s="320"/>
      <c r="B36" s="1790" t="s">
        <v>140</v>
      </c>
      <c r="C36" s="1682"/>
      <c r="D36" s="1790" t="s">
        <v>139</v>
      </c>
      <c r="E36" s="1682"/>
      <c r="F36" s="695" t="s">
        <v>138</v>
      </c>
      <c r="G36" s="431"/>
      <c r="H36" s="752" t="s">
        <v>137</v>
      </c>
      <c r="I36" s="431"/>
      <c r="J36" s="695" t="s">
        <v>89</v>
      </c>
      <c r="K36" s="322"/>
    </row>
    <row r="37" spans="1:11" ht="14.25" customHeight="1" x14ac:dyDescent="0.2">
      <c r="A37" s="320"/>
      <c r="B37" s="359"/>
      <c r="C37" s="324"/>
      <c r="D37" s="325"/>
      <c r="E37" s="326"/>
      <c r="F37" s="360"/>
      <c r="G37" s="327"/>
      <c r="H37" s="632"/>
      <c r="I37" s="327"/>
      <c r="J37" s="361" t="s">
        <v>752</v>
      </c>
      <c r="K37" s="322"/>
    </row>
    <row r="38" spans="1:11" s="112" customFormat="1" ht="14.25" customHeight="1" x14ac:dyDescent="0.2">
      <c r="A38" s="319"/>
      <c r="B38" s="753">
        <v>1</v>
      </c>
      <c r="C38" s="330" t="s">
        <v>128</v>
      </c>
      <c r="D38" s="754" t="s">
        <v>483</v>
      </c>
      <c r="E38" s="700"/>
      <c r="F38" s="394">
        <f>+基礎データ貼付用シート!E1090</f>
        <v>0</v>
      </c>
      <c r="G38" s="444" t="s">
        <v>753</v>
      </c>
      <c r="H38" s="730">
        <v>0.111</v>
      </c>
      <c r="I38" s="349" t="s">
        <v>119</v>
      </c>
      <c r="J38" s="731">
        <f>ROUND(F38*H38,0)</f>
        <v>0</v>
      </c>
      <c r="K38" s="322" t="s">
        <v>273</v>
      </c>
    </row>
    <row r="39" spans="1:11" s="112" customFormat="1" ht="14.25" customHeight="1" x14ac:dyDescent="0.2">
      <c r="A39" s="319"/>
      <c r="B39" s="753">
        <v>2</v>
      </c>
      <c r="C39" s="330" t="s">
        <v>127</v>
      </c>
      <c r="D39" s="754" t="s">
        <v>483</v>
      </c>
      <c r="E39" s="700"/>
      <c r="F39" s="394">
        <f>+基礎データ貼付用シート!E1091</f>
        <v>0</v>
      </c>
      <c r="G39" s="444" t="s">
        <v>753</v>
      </c>
      <c r="H39" s="730">
        <v>0.14699999999999999</v>
      </c>
      <c r="I39" s="349" t="s">
        <v>119</v>
      </c>
      <c r="J39" s="731">
        <f t="shared" ref="J39:J93" si="0">ROUND(F39*H39,0)</f>
        <v>0</v>
      </c>
      <c r="K39" s="322" t="s">
        <v>272</v>
      </c>
    </row>
    <row r="40" spans="1:11" s="112" customFormat="1" ht="14.25" customHeight="1" x14ac:dyDescent="0.2">
      <c r="A40" s="319"/>
      <c r="B40" s="753">
        <v>3</v>
      </c>
      <c r="C40" s="330" t="s">
        <v>126</v>
      </c>
      <c r="D40" s="754" t="s">
        <v>483</v>
      </c>
      <c r="E40" s="700"/>
      <c r="F40" s="394">
        <f>+基礎データ貼付用シート!E1092</f>
        <v>0</v>
      </c>
      <c r="G40" s="444" t="s">
        <v>753</v>
      </c>
      <c r="H40" s="730">
        <v>0.17100000000000001</v>
      </c>
      <c r="I40" s="349" t="s">
        <v>119</v>
      </c>
      <c r="J40" s="731">
        <f t="shared" si="0"/>
        <v>0</v>
      </c>
      <c r="K40" s="322" t="s">
        <v>271</v>
      </c>
    </row>
    <row r="41" spans="1:11" s="112" customFormat="1" ht="14.25" customHeight="1" x14ac:dyDescent="0.2">
      <c r="A41" s="319"/>
      <c r="B41" s="753">
        <v>4</v>
      </c>
      <c r="C41" s="330" t="s">
        <v>125</v>
      </c>
      <c r="D41" s="754" t="s">
        <v>483</v>
      </c>
      <c r="E41" s="700"/>
      <c r="F41" s="394">
        <f>+基礎データ貼付用シート!E1095</f>
        <v>0</v>
      </c>
      <c r="G41" s="444" t="s">
        <v>753</v>
      </c>
      <c r="H41" s="730">
        <v>0.156</v>
      </c>
      <c r="I41" s="349" t="s">
        <v>119</v>
      </c>
      <c r="J41" s="731">
        <f t="shared" si="0"/>
        <v>0</v>
      </c>
      <c r="K41" s="322" t="s">
        <v>6980</v>
      </c>
    </row>
    <row r="42" spans="1:11" s="112" customFormat="1" ht="14.25" customHeight="1" x14ac:dyDescent="0.2">
      <c r="A42" s="319"/>
      <c r="B42" s="701"/>
      <c r="C42" s="702"/>
      <c r="D42" s="754" t="s">
        <v>482</v>
      </c>
      <c r="E42" s="700"/>
      <c r="F42" s="394">
        <f>+基礎データ貼付用シート!E1096</f>
        <v>0</v>
      </c>
      <c r="G42" s="444" t="s">
        <v>753</v>
      </c>
      <c r="H42" s="730">
        <v>6.7000000000000004E-2</v>
      </c>
      <c r="I42" s="349" t="s">
        <v>119</v>
      </c>
      <c r="J42" s="731">
        <f t="shared" si="0"/>
        <v>0</v>
      </c>
      <c r="K42" s="322" t="s">
        <v>6981</v>
      </c>
    </row>
    <row r="43" spans="1:11" s="112" customFormat="1" ht="14.25" customHeight="1" x14ac:dyDescent="0.2">
      <c r="A43" s="319"/>
      <c r="B43" s="701"/>
      <c r="C43" s="702"/>
      <c r="D43" s="754" t="s">
        <v>481</v>
      </c>
      <c r="E43" s="700"/>
      <c r="F43" s="394">
        <f>+基礎データ貼付用シート!E1097</f>
        <v>0</v>
      </c>
      <c r="G43" s="444" t="s">
        <v>753</v>
      </c>
      <c r="H43" s="730">
        <v>6.7000000000000004E-2</v>
      </c>
      <c r="I43" s="349" t="s">
        <v>119</v>
      </c>
      <c r="J43" s="731">
        <f t="shared" si="0"/>
        <v>0</v>
      </c>
      <c r="K43" s="322" t="s">
        <v>267</v>
      </c>
    </row>
    <row r="44" spans="1:11" s="112" customFormat="1" ht="14.25" customHeight="1" x14ac:dyDescent="0.2">
      <c r="A44" s="319"/>
      <c r="B44" s="334"/>
      <c r="C44" s="326"/>
      <c r="D44" s="754" t="s">
        <v>480</v>
      </c>
      <c r="E44" s="700"/>
      <c r="F44" s="394">
        <f>+基礎データ貼付用シート!E1098</f>
        <v>0</v>
      </c>
      <c r="G44" s="444" t="s">
        <v>753</v>
      </c>
      <c r="H44" s="730">
        <v>4.3999999999999997E-2</v>
      </c>
      <c r="I44" s="349" t="s">
        <v>119</v>
      </c>
      <c r="J44" s="731">
        <f t="shared" si="0"/>
        <v>0</v>
      </c>
      <c r="K44" s="322" t="s">
        <v>269</v>
      </c>
    </row>
    <row r="45" spans="1:11" s="112" customFormat="1" ht="14.25" customHeight="1" x14ac:dyDescent="0.2">
      <c r="A45" s="319"/>
      <c r="B45" s="753">
        <v>5</v>
      </c>
      <c r="C45" s="330" t="s">
        <v>124</v>
      </c>
      <c r="D45" s="754" t="s">
        <v>483</v>
      </c>
      <c r="E45" s="700"/>
      <c r="F45" s="394">
        <f>+基礎データ貼付用シート!E1099</f>
        <v>0</v>
      </c>
      <c r="G45" s="444" t="s">
        <v>753</v>
      </c>
      <c r="H45" s="730">
        <v>0.12</v>
      </c>
      <c r="I45" s="349" t="s">
        <v>119</v>
      </c>
      <c r="J45" s="731">
        <f t="shared" si="0"/>
        <v>0</v>
      </c>
      <c r="K45" s="322" t="s">
        <v>266</v>
      </c>
    </row>
    <row r="46" spans="1:11" s="112" customFormat="1" ht="14.25" customHeight="1" x14ac:dyDescent="0.2">
      <c r="A46" s="319"/>
      <c r="B46" s="701"/>
      <c r="C46" s="702"/>
      <c r="D46" s="754" t="s">
        <v>482</v>
      </c>
      <c r="E46" s="700"/>
      <c r="F46" s="394">
        <f>+基礎データ貼付用シート!E1100</f>
        <v>0</v>
      </c>
      <c r="G46" s="444" t="s">
        <v>753</v>
      </c>
      <c r="H46" s="730">
        <v>5.0999999999999997E-2</v>
      </c>
      <c r="I46" s="349" t="s">
        <v>119</v>
      </c>
      <c r="J46" s="731">
        <f t="shared" si="0"/>
        <v>0</v>
      </c>
      <c r="K46" s="322" t="s">
        <v>265</v>
      </c>
    </row>
    <row r="47" spans="1:11" s="112" customFormat="1" ht="14.25" customHeight="1" x14ac:dyDescent="0.2">
      <c r="A47" s="319"/>
      <c r="B47" s="701"/>
      <c r="C47" s="702"/>
      <c r="D47" s="754" t="s">
        <v>481</v>
      </c>
      <c r="E47" s="700"/>
      <c r="F47" s="394">
        <f>+基礎データ貼付用シート!E1101</f>
        <v>0</v>
      </c>
      <c r="G47" s="444" t="s">
        <v>753</v>
      </c>
      <c r="H47" s="730">
        <v>5.0999999999999997E-2</v>
      </c>
      <c r="I47" s="349" t="s">
        <v>119</v>
      </c>
      <c r="J47" s="731">
        <f t="shared" si="0"/>
        <v>0</v>
      </c>
      <c r="K47" s="322" t="s">
        <v>264</v>
      </c>
    </row>
    <row r="48" spans="1:11" s="112" customFormat="1" ht="14.25" customHeight="1" x14ac:dyDescent="0.2">
      <c r="A48" s="319"/>
      <c r="B48" s="334"/>
      <c r="C48" s="326"/>
      <c r="D48" s="754" t="s">
        <v>480</v>
      </c>
      <c r="E48" s="700"/>
      <c r="F48" s="394">
        <f>+基礎データ貼付用シート!E1102</f>
        <v>0</v>
      </c>
      <c r="G48" s="444" t="s">
        <v>753</v>
      </c>
      <c r="H48" s="730">
        <v>3.4000000000000002E-2</v>
      </c>
      <c r="I48" s="349" t="s">
        <v>119</v>
      </c>
      <c r="J48" s="731">
        <f t="shared" si="0"/>
        <v>0</v>
      </c>
      <c r="K48" s="322" t="s">
        <v>263</v>
      </c>
    </row>
    <row r="49" spans="1:11" s="112" customFormat="1" ht="14.25" customHeight="1" x14ac:dyDescent="0.2">
      <c r="A49" s="319"/>
      <c r="B49" s="753">
        <v>6</v>
      </c>
      <c r="C49" s="330" t="s">
        <v>123</v>
      </c>
      <c r="D49" s="755" t="s">
        <v>483</v>
      </c>
      <c r="E49" s="756" t="s">
        <v>143</v>
      </c>
      <c r="F49" s="394" t="b">
        <f>IF(総括表!$B$4=総括表!$Q$4,基礎データ貼付用シート!E1103)</f>
        <v>0</v>
      </c>
      <c r="G49" s="444" t="s">
        <v>753</v>
      </c>
      <c r="H49" s="730">
        <v>0.318</v>
      </c>
      <c r="I49" s="349" t="s">
        <v>119</v>
      </c>
      <c r="J49" s="731">
        <f t="shared" si="0"/>
        <v>0</v>
      </c>
      <c r="K49" s="322" t="s">
        <v>262</v>
      </c>
    </row>
    <row r="50" spans="1:11" s="112" customFormat="1" ht="14.25" customHeight="1" x14ac:dyDescent="0.2">
      <c r="A50" s="319"/>
      <c r="B50" s="701"/>
      <c r="C50" s="702"/>
      <c r="D50" s="705"/>
      <c r="E50" s="756" t="s">
        <v>142</v>
      </c>
      <c r="F50" s="394" t="b">
        <f>IF(総括表!$B$4=総括表!$Q$5,基礎データ貼付用シート!E1103)</f>
        <v>0</v>
      </c>
      <c r="G50" s="444" t="s">
        <v>753</v>
      </c>
      <c r="H50" s="730">
        <v>0.13</v>
      </c>
      <c r="I50" s="349" t="s">
        <v>119</v>
      </c>
      <c r="J50" s="731">
        <f t="shared" si="0"/>
        <v>0</v>
      </c>
      <c r="K50" s="322" t="s">
        <v>261</v>
      </c>
    </row>
    <row r="51" spans="1:11" s="112" customFormat="1" ht="14.25" customHeight="1" x14ac:dyDescent="0.2">
      <c r="A51" s="319"/>
      <c r="B51" s="701"/>
      <c r="C51" s="702"/>
      <c r="D51" s="755" t="s">
        <v>482</v>
      </c>
      <c r="E51" s="756" t="s">
        <v>143</v>
      </c>
      <c r="F51" s="394" t="b">
        <f>IF(総括表!$B$4=総括表!$Q$4,基礎データ貼付用シート!E1104)</f>
        <v>0</v>
      </c>
      <c r="G51" s="444" t="s">
        <v>753</v>
      </c>
      <c r="H51" s="730">
        <v>0.13600000000000001</v>
      </c>
      <c r="I51" s="349" t="s">
        <v>119</v>
      </c>
      <c r="J51" s="731">
        <f t="shared" si="0"/>
        <v>0</v>
      </c>
      <c r="K51" s="322" t="s">
        <v>260</v>
      </c>
    </row>
    <row r="52" spans="1:11" s="112" customFormat="1" ht="14.25" customHeight="1" x14ac:dyDescent="0.2">
      <c r="A52" s="319"/>
      <c r="B52" s="701"/>
      <c r="C52" s="702"/>
      <c r="D52" s="705"/>
      <c r="E52" s="756" t="s">
        <v>142</v>
      </c>
      <c r="F52" s="394" t="b">
        <f>IF(総括表!$B$4=総括表!$Q$5,基礎データ貼付用シート!E1104)</f>
        <v>0</v>
      </c>
      <c r="G52" s="444" t="s">
        <v>753</v>
      </c>
      <c r="H52" s="730">
        <v>5.6000000000000001E-2</v>
      </c>
      <c r="I52" s="349" t="s">
        <v>119</v>
      </c>
      <c r="J52" s="731">
        <f t="shared" si="0"/>
        <v>0</v>
      </c>
      <c r="K52" s="322" t="s">
        <v>259</v>
      </c>
    </row>
    <row r="53" spans="1:11" s="112" customFormat="1" ht="14.25" customHeight="1" x14ac:dyDescent="0.2">
      <c r="A53" s="319"/>
      <c r="B53" s="701"/>
      <c r="C53" s="702"/>
      <c r="D53" s="755" t="s">
        <v>481</v>
      </c>
      <c r="E53" s="756" t="s">
        <v>143</v>
      </c>
      <c r="F53" s="394" t="b">
        <f>IF(総括表!$B$4=総括表!$Q$4,基礎データ貼付用シート!E1105)</f>
        <v>0</v>
      </c>
      <c r="G53" s="444" t="s">
        <v>753</v>
      </c>
      <c r="H53" s="730">
        <v>0.13600000000000001</v>
      </c>
      <c r="I53" s="349" t="s">
        <v>119</v>
      </c>
      <c r="J53" s="731">
        <f t="shared" si="0"/>
        <v>0</v>
      </c>
      <c r="K53" s="322" t="s">
        <v>258</v>
      </c>
    </row>
    <row r="54" spans="1:11" s="112" customFormat="1" ht="14.25" customHeight="1" x14ac:dyDescent="0.2">
      <c r="A54" s="319"/>
      <c r="B54" s="701"/>
      <c r="C54" s="702"/>
      <c r="D54" s="705"/>
      <c r="E54" s="756" t="s">
        <v>142</v>
      </c>
      <c r="F54" s="394" t="b">
        <f>IF(総括表!$B$4=総括表!$Q$5,基礎データ貼付用シート!E1105)</f>
        <v>0</v>
      </c>
      <c r="G54" s="444" t="s">
        <v>753</v>
      </c>
      <c r="H54" s="730">
        <v>5.6000000000000001E-2</v>
      </c>
      <c r="I54" s="349" t="s">
        <v>119</v>
      </c>
      <c r="J54" s="731">
        <f t="shared" si="0"/>
        <v>0</v>
      </c>
      <c r="K54" s="322" t="s">
        <v>257</v>
      </c>
    </row>
    <row r="55" spans="1:11" s="112" customFormat="1" ht="14.25" customHeight="1" x14ac:dyDescent="0.2">
      <c r="A55" s="319"/>
      <c r="B55" s="701"/>
      <c r="C55" s="702"/>
      <c r="D55" s="755" t="s">
        <v>480</v>
      </c>
      <c r="E55" s="756" t="s">
        <v>143</v>
      </c>
      <c r="F55" s="394" t="b">
        <f>IF(総括表!$B$4=総括表!$Q$4,基礎データ貼付用シート!E1106)</f>
        <v>0</v>
      </c>
      <c r="G55" s="444" t="s">
        <v>753</v>
      </c>
      <c r="H55" s="730">
        <v>9.0999999999999998E-2</v>
      </c>
      <c r="I55" s="349" t="s">
        <v>119</v>
      </c>
      <c r="J55" s="731">
        <f t="shared" si="0"/>
        <v>0</v>
      </c>
      <c r="K55" s="322" t="s">
        <v>256</v>
      </c>
    </row>
    <row r="56" spans="1:11" s="112" customFormat="1" ht="14.25" customHeight="1" x14ac:dyDescent="0.2">
      <c r="A56" s="319"/>
      <c r="B56" s="334"/>
      <c r="C56" s="326"/>
      <c r="D56" s="705"/>
      <c r="E56" s="756" t="s">
        <v>142</v>
      </c>
      <c r="F56" s="394" t="b">
        <f>IF(総括表!$B$4=総括表!$Q$5,基礎データ貼付用シート!E1106)</f>
        <v>0</v>
      </c>
      <c r="G56" s="444" t="s">
        <v>753</v>
      </c>
      <c r="H56" s="730">
        <v>3.6999999999999998E-2</v>
      </c>
      <c r="I56" s="349" t="s">
        <v>119</v>
      </c>
      <c r="J56" s="731">
        <f t="shared" si="0"/>
        <v>0</v>
      </c>
      <c r="K56" s="322" t="s">
        <v>255</v>
      </c>
    </row>
    <row r="57" spans="1:11" s="112" customFormat="1" ht="14.25" customHeight="1" x14ac:dyDescent="0.2">
      <c r="A57" s="319"/>
      <c r="B57" s="753">
        <v>7</v>
      </c>
      <c r="C57" s="330" t="s">
        <v>122</v>
      </c>
      <c r="D57" s="755" t="s">
        <v>483</v>
      </c>
      <c r="E57" s="756" t="s">
        <v>143</v>
      </c>
      <c r="F57" s="394" t="b">
        <f>IF(総括表!$B$4=総括表!$Q$4,基礎データ貼付用シート!E1107)</f>
        <v>0</v>
      </c>
      <c r="G57" s="444" t="s">
        <v>753</v>
      </c>
      <c r="H57" s="730">
        <v>0.34200000000000003</v>
      </c>
      <c r="I57" s="349" t="s">
        <v>119</v>
      </c>
      <c r="J57" s="731">
        <f t="shared" si="0"/>
        <v>0</v>
      </c>
      <c r="K57" s="322" t="s">
        <v>254</v>
      </c>
    </row>
    <row r="58" spans="1:11" s="112" customFormat="1" ht="14.25" customHeight="1" x14ac:dyDescent="0.2">
      <c r="A58" s="319"/>
      <c r="B58" s="701"/>
      <c r="C58" s="702"/>
      <c r="D58" s="705"/>
      <c r="E58" s="756" t="s">
        <v>142</v>
      </c>
      <c r="F58" s="394" t="b">
        <f>IF(総括表!$B$4=総括表!$Q$5,基礎データ貼付用シート!E1107)</f>
        <v>0</v>
      </c>
      <c r="G58" s="444" t="s">
        <v>753</v>
      </c>
      <c r="H58" s="730">
        <v>0.17100000000000001</v>
      </c>
      <c r="I58" s="349" t="s">
        <v>119</v>
      </c>
      <c r="J58" s="731">
        <f t="shared" si="0"/>
        <v>0</v>
      </c>
      <c r="K58" s="322" t="s">
        <v>253</v>
      </c>
    </row>
    <row r="59" spans="1:11" s="112" customFormat="1" ht="14.25" customHeight="1" x14ac:dyDescent="0.2">
      <c r="A59" s="319"/>
      <c r="B59" s="701"/>
      <c r="C59" s="702"/>
      <c r="D59" s="755" t="s">
        <v>482</v>
      </c>
      <c r="E59" s="756" t="s">
        <v>143</v>
      </c>
      <c r="F59" s="394" t="b">
        <f>IF(総括表!$B$4=総括表!$Q$4,基礎データ貼付用シート!E1108)</f>
        <v>0</v>
      </c>
      <c r="G59" s="444" t="s">
        <v>753</v>
      </c>
      <c r="H59" s="730">
        <v>0.14699999999999999</v>
      </c>
      <c r="I59" s="349" t="s">
        <v>119</v>
      </c>
      <c r="J59" s="731">
        <f t="shared" si="0"/>
        <v>0</v>
      </c>
      <c r="K59" s="322" t="s">
        <v>252</v>
      </c>
    </row>
    <row r="60" spans="1:11" s="112" customFormat="1" ht="14.25" customHeight="1" x14ac:dyDescent="0.2">
      <c r="A60" s="319"/>
      <c r="B60" s="701"/>
      <c r="C60" s="702"/>
      <c r="D60" s="705"/>
      <c r="E60" s="756" t="s">
        <v>142</v>
      </c>
      <c r="F60" s="394" t="b">
        <f>IF(総括表!$B$4=総括表!$Q$5,基礎データ貼付用シート!E1108)</f>
        <v>0</v>
      </c>
      <c r="G60" s="444" t="s">
        <v>753</v>
      </c>
      <c r="H60" s="730">
        <v>7.2999999999999995E-2</v>
      </c>
      <c r="I60" s="349" t="s">
        <v>119</v>
      </c>
      <c r="J60" s="731">
        <f t="shared" si="0"/>
        <v>0</v>
      </c>
      <c r="K60" s="322" t="s">
        <v>321</v>
      </c>
    </row>
    <row r="61" spans="1:11" s="112" customFormat="1" ht="14.25" customHeight="1" x14ac:dyDescent="0.2">
      <c r="A61" s="319"/>
      <c r="B61" s="701"/>
      <c r="C61" s="702"/>
      <c r="D61" s="755" t="s">
        <v>481</v>
      </c>
      <c r="E61" s="756" t="s">
        <v>143</v>
      </c>
      <c r="F61" s="394" t="b">
        <f>IF(総括表!$B$4=総括表!$Q$4,基礎データ貼付用シート!E1109)</f>
        <v>0</v>
      </c>
      <c r="G61" s="444" t="s">
        <v>753</v>
      </c>
      <c r="H61" s="730">
        <v>0.14699999999999999</v>
      </c>
      <c r="I61" s="349" t="s">
        <v>119</v>
      </c>
      <c r="J61" s="731">
        <f t="shared" si="0"/>
        <v>0</v>
      </c>
      <c r="K61" s="322" t="s">
        <v>320</v>
      </c>
    </row>
    <row r="62" spans="1:11" s="112" customFormat="1" ht="14.25" customHeight="1" x14ac:dyDescent="0.2">
      <c r="A62" s="319"/>
      <c r="B62" s="701"/>
      <c r="C62" s="702"/>
      <c r="D62" s="705"/>
      <c r="E62" s="756" t="s">
        <v>142</v>
      </c>
      <c r="F62" s="394" t="b">
        <f>IF(総括表!$B$4=総括表!$Q$5,基礎データ貼付用シート!E1109)</f>
        <v>0</v>
      </c>
      <c r="G62" s="444" t="s">
        <v>753</v>
      </c>
      <c r="H62" s="730">
        <v>7.2999999999999995E-2</v>
      </c>
      <c r="I62" s="349" t="s">
        <v>119</v>
      </c>
      <c r="J62" s="731">
        <f t="shared" si="0"/>
        <v>0</v>
      </c>
      <c r="K62" s="322" t="s">
        <v>319</v>
      </c>
    </row>
    <row r="63" spans="1:11" s="112" customFormat="1" ht="14.25" customHeight="1" x14ac:dyDescent="0.2">
      <c r="A63" s="319"/>
      <c r="B63" s="701"/>
      <c r="C63" s="702"/>
      <c r="D63" s="755" t="s">
        <v>480</v>
      </c>
      <c r="E63" s="756" t="s">
        <v>143</v>
      </c>
      <c r="F63" s="394" t="b">
        <f>IF(総括表!$B$4=総括表!$Q$4,基礎データ貼付用シート!E1110)</f>
        <v>0</v>
      </c>
      <c r="G63" s="444" t="s">
        <v>753</v>
      </c>
      <c r="H63" s="730">
        <v>9.8000000000000004E-2</v>
      </c>
      <c r="I63" s="349" t="s">
        <v>119</v>
      </c>
      <c r="J63" s="731">
        <f t="shared" si="0"/>
        <v>0</v>
      </c>
      <c r="K63" s="322" t="s">
        <v>318</v>
      </c>
    </row>
    <row r="64" spans="1:11" s="112" customFormat="1" ht="14.25" customHeight="1" x14ac:dyDescent="0.2">
      <c r="A64" s="319"/>
      <c r="B64" s="701"/>
      <c r="C64" s="702"/>
      <c r="D64" s="705"/>
      <c r="E64" s="756" t="s">
        <v>142</v>
      </c>
      <c r="F64" s="394" t="b">
        <f>IF(総括表!$B$4=総括表!$Q$5,基礎データ貼付用シート!E1110)</f>
        <v>0</v>
      </c>
      <c r="G64" s="444" t="s">
        <v>753</v>
      </c>
      <c r="H64" s="730">
        <v>4.9000000000000002E-2</v>
      </c>
      <c r="I64" s="349" t="s">
        <v>119</v>
      </c>
      <c r="J64" s="731">
        <f t="shared" si="0"/>
        <v>0</v>
      </c>
      <c r="K64" s="322" t="s">
        <v>317</v>
      </c>
    </row>
    <row r="65" spans="1:11" s="112" customFormat="1" ht="14.25" customHeight="1" x14ac:dyDescent="0.2">
      <c r="A65" s="319"/>
      <c r="B65" s="701"/>
      <c r="C65" s="702"/>
      <c r="D65" s="712" t="s">
        <v>7394</v>
      </c>
      <c r="E65" s="756" t="s">
        <v>143</v>
      </c>
      <c r="F65" s="394" t="b">
        <f>IF(総括表!$B$4=総括表!$Q$4,基礎データ貼付用シート!E1111)</f>
        <v>0</v>
      </c>
      <c r="G65" s="444" t="s">
        <v>753</v>
      </c>
      <c r="H65" s="730">
        <v>0.51900000000000002</v>
      </c>
      <c r="I65" s="349" t="s">
        <v>119</v>
      </c>
      <c r="J65" s="731">
        <f t="shared" si="0"/>
        <v>0</v>
      </c>
      <c r="K65" s="322" t="s">
        <v>316</v>
      </c>
    </row>
    <row r="66" spans="1:11" s="112" customFormat="1" ht="14.25" customHeight="1" x14ac:dyDescent="0.2">
      <c r="A66" s="319"/>
      <c r="B66" s="753">
        <v>8</v>
      </c>
      <c r="C66" s="330" t="s">
        <v>121</v>
      </c>
      <c r="D66" s="755" t="s">
        <v>483</v>
      </c>
      <c r="E66" s="756" t="s">
        <v>143</v>
      </c>
      <c r="F66" s="394" t="b">
        <f>IF(総括表!$B$4=総括表!$Q$4,基礎データ貼付用シート!E1112)</f>
        <v>0</v>
      </c>
      <c r="G66" s="444" t="s">
        <v>753</v>
      </c>
      <c r="H66" s="730">
        <v>0.373</v>
      </c>
      <c r="I66" s="349" t="s">
        <v>119</v>
      </c>
      <c r="J66" s="731">
        <f t="shared" si="0"/>
        <v>0</v>
      </c>
      <c r="K66" s="322" t="s">
        <v>315</v>
      </c>
    </row>
    <row r="67" spans="1:11" s="112" customFormat="1" ht="14.25" customHeight="1" x14ac:dyDescent="0.2">
      <c r="A67" s="319"/>
      <c r="B67" s="701"/>
      <c r="C67" s="702"/>
      <c r="D67" s="705"/>
      <c r="E67" s="756" t="s">
        <v>142</v>
      </c>
      <c r="F67" s="394" t="b">
        <f>IF(総括表!$B$4=総括表!$Q$5,基礎データ貼付用シート!E1112)</f>
        <v>0</v>
      </c>
      <c r="G67" s="444" t="s">
        <v>753</v>
      </c>
      <c r="H67" s="730">
        <v>0.188</v>
      </c>
      <c r="I67" s="349" t="s">
        <v>119</v>
      </c>
      <c r="J67" s="731">
        <f t="shared" si="0"/>
        <v>0</v>
      </c>
      <c r="K67" s="322" t="s">
        <v>314</v>
      </c>
    </row>
    <row r="68" spans="1:11" s="112" customFormat="1" ht="14.25" customHeight="1" x14ac:dyDescent="0.2">
      <c r="A68" s="319"/>
      <c r="B68" s="701"/>
      <c r="C68" s="702"/>
      <c r="D68" s="755" t="s">
        <v>482</v>
      </c>
      <c r="E68" s="756" t="s">
        <v>143</v>
      </c>
      <c r="F68" s="394" t="b">
        <f>IF(総括表!$B$4=総括表!$Q$4,基礎データ貼付用シート!E1113)</f>
        <v>0</v>
      </c>
      <c r="G68" s="444" t="s">
        <v>753</v>
      </c>
      <c r="H68" s="730">
        <v>0.16</v>
      </c>
      <c r="I68" s="349" t="s">
        <v>119</v>
      </c>
      <c r="J68" s="731">
        <f t="shared" si="0"/>
        <v>0</v>
      </c>
      <c r="K68" s="322" t="s">
        <v>313</v>
      </c>
    </row>
    <row r="69" spans="1:11" s="112" customFormat="1" ht="14.25" customHeight="1" x14ac:dyDescent="0.2">
      <c r="A69" s="319"/>
      <c r="B69" s="701"/>
      <c r="C69" s="702"/>
      <c r="D69" s="705"/>
      <c r="E69" s="756" t="s">
        <v>142</v>
      </c>
      <c r="F69" s="394" t="b">
        <f>IF(総括表!$B$4=総括表!$Q$5,基礎データ貼付用シート!E1113)</f>
        <v>0</v>
      </c>
      <c r="G69" s="444" t="s">
        <v>753</v>
      </c>
      <c r="H69" s="730">
        <v>8.1000000000000003E-2</v>
      </c>
      <c r="I69" s="349" t="s">
        <v>119</v>
      </c>
      <c r="J69" s="731">
        <f t="shared" si="0"/>
        <v>0</v>
      </c>
      <c r="K69" s="322" t="s">
        <v>312</v>
      </c>
    </row>
    <row r="70" spans="1:11" s="112" customFormat="1" ht="14.25" customHeight="1" x14ac:dyDescent="0.2">
      <c r="A70" s="319"/>
      <c r="B70" s="701"/>
      <c r="C70" s="702"/>
      <c r="D70" s="755" t="s">
        <v>481</v>
      </c>
      <c r="E70" s="756" t="s">
        <v>143</v>
      </c>
      <c r="F70" s="394" t="b">
        <f>IF(総括表!$B$4=総括表!$Q$4,基礎データ貼付用シート!E1114)</f>
        <v>0</v>
      </c>
      <c r="G70" s="444" t="s">
        <v>753</v>
      </c>
      <c r="H70" s="730">
        <v>0.16</v>
      </c>
      <c r="I70" s="349" t="s">
        <v>119</v>
      </c>
      <c r="J70" s="731">
        <f t="shared" si="0"/>
        <v>0</v>
      </c>
      <c r="K70" s="322" t="s">
        <v>311</v>
      </c>
    </row>
    <row r="71" spans="1:11" s="112" customFormat="1" ht="14.25" customHeight="1" x14ac:dyDescent="0.2">
      <c r="A71" s="319"/>
      <c r="B71" s="701"/>
      <c r="C71" s="702"/>
      <c r="D71" s="705"/>
      <c r="E71" s="756" t="s">
        <v>142</v>
      </c>
      <c r="F71" s="394" t="b">
        <f>IF(総括表!$B$4=総括表!$Q$5,基礎データ貼付用シート!E1114)</f>
        <v>0</v>
      </c>
      <c r="G71" s="444" t="s">
        <v>753</v>
      </c>
      <c r="H71" s="730">
        <v>8.1000000000000003E-2</v>
      </c>
      <c r="I71" s="349" t="s">
        <v>119</v>
      </c>
      <c r="J71" s="731">
        <f t="shared" si="0"/>
        <v>0</v>
      </c>
      <c r="K71" s="322" t="s">
        <v>310</v>
      </c>
    </row>
    <row r="72" spans="1:11" s="112" customFormat="1" ht="14.25" customHeight="1" x14ac:dyDescent="0.2">
      <c r="A72" s="319"/>
      <c r="B72" s="701"/>
      <c r="C72" s="702"/>
      <c r="D72" s="755" t="s">
        <v>480</v>
      </c>
      <c r="E72" s="756" t="s">
        <v>143</v>
      </c>
      <c r="F72" s="394" t="b">
        <f>IF(総括表!$B$4=総括表!$Q$4,基礎データ貼付用シート!E1115)</f>
        <v>0</v>
      </c>
      <c r="G72" s="444" t="s">
        <v>753</v>
      </c>
      <c r="H72" s="730">
        <v>0.107</v>
      </c>
      <c r="I72" s="349" t="s">
        <v>119</v>
      </c>
      <c r="J72" s="731">
        <f t="shared" si="0"/>
        <v>0</v>
      </c>
      <c r="K72" s="322" t="s">
        <v>309</v>
      </c>
    </row>
    <row r="73" spans="1:11" s="112" customFormat="1" ht="14.25" customHeight="1" x14ac:dyDescent="0.2">
      <c r="A73" s="319"/>
      <c r="B73" s="701"/>
      <c r="C73" s="702"/>
      <c r="D73" s="705"/>
      <c r="E73" s="756" t="s">
        <v>142</v>
      </c>
      <c r="F73" s="394" t="b">
        <f>IF(総括表!$B$4=総括表!$Q$5,基礎データ貼付用シート!E1115)</f>
        <v>0</v>
      </c>
      <c r="G73" s="444" t="s">
        <v>753</v>
      </c>
      <c r="H73" s="730">
        <v>5.3999999999999999E-2</v>
      </c>
      <c r="I73" s="349" t="s">
        <v>119</v>
      </c>
      <c r="J73" s="731">
        <f t="shared" si="0"/>
        <v>0</v>
      </c>
      <c r="K73" s="322" t="s">
        <v>308</v>
      </c>
    </row>
    <row r="74" spans="1:11" s="112" customFormat="1" ht="14.25" customHeight="1" x14ac:dyDescent="0.2">
      <c r="A74" s="319"/>
      <c r="B74" s="701"/>
      <c r="C74" s="702"/>
      <c r="D74" s="707" t="s">
        <v>6155</v>
      </c>
      <c r="E74" s="756" t="s">
        <v>143</v>
      </c>
      <c r="F74" s="394" t="b">
        <f>IF(総括表!$B$4=総括表!$Q$4,基礎データ貼付用シート!E1116)</f>
        <v>0</v>
      </c>
      <c r="G74" s="444" t="s">
        <v>753</v>
      </c>
      <c r="H74" s="1558">
        <v>0.55600000000000005</v>
      </c>
      <c r="I74" s="349" t="s">
        <v>119</v>
      </c>
      <c r="J74" s="731">
        <f t="shared" si="0"/>
        <v>0</v>
      </c>
      <c r="K74" s="322" t="s">
        <v>307</v>
      </c>
    </row>
    <row r="75" spans="1:11" s="112" customFormat="1" ht="14.25" customHeight="1" x14ac:dyDescent="0.2">
      <c r="A75" s="319"/>
      <c r="B75" s="753">
        <v>9</v>
      </c>
      <c r="C75" s="330" t="s">
        <v>120</v>
      </c>
      <c r="D75" s="755" t="s">
        <v>483</v>
      </c>
      <c r="E75" s="756" t="s">
        <v>143</v>
      </c>
      <c r="F75" s="394" t="b">
        <f>IF(総括表!$B$4=総括表!$Q$4,基礎データ貼付用シート!E1117)</f>
        <v>0</v>
      </c>
      <c r="G75" s="444" t="s">
        <v>753</v>
      </c>
      <c r="H75" s="730">
        <v>0.38500000000000001</v>
      </c>
      <c r="I75" s="349" t="s">
        <v>119</v>
      </c>
      <c r="J75" s="731">
        <f t="shared" si="0"/>
        <v>0</v>
      </c>
      <c r="K75" s="322" t="s">
        <v>306</v>
      </c>
    </row>
    <row r="76" spans="1:11" s="112" customFormat="1" ht="14.25" customHeight="1" x14ac:dyDescent="0.2">
      <c r="A76" s="319"/>
      <c r="B76" s="701"/>
      <c r="C76" s="702"/>
      <c r="D76" s="705"/>
      <c r="E76" s="756" t="s">
        <v>142</v>
      </c>
      <c r="F76" s="394" t="b">
        <f>IF(総括表!$B$4=総括表!$Q$5,基礎データ貼付用シート!E1117)</f>
        <v>0</v>
      </c>
      <c r="G76" s="444" t="s">
        <v>753</v>
      </c>
      <c r="H76" s="730">
        <v>0.313</v>
      </c>
      <c r="I76" s="349" t="s">
        <v>119</v>
      </c>
      <c r="J76" s="731">
        <f t="shared" si="0"/>
        <v>0</v>
      </c>
      <c r="K76" s="322" t="s">
        <v>305</v>
      </c>
    </row>
    <row r="77" spans="1:11" s="112" customFormat="1" ht="14.25" customHeight="1" x14ac:dyDescent="0.2">
      <c r="A77" s="319"/>
      <c r="B77" s="701"/>
      <c r="C77" s="702"/>
      <c r="D77" s="755" t="s">
        <v>482</v>
      </c>
      <c r="E77" s="756" t="s">
        <v>143</v>
      </c>
      <c r="F77" s="394" t="b">
        <f>IF(総括表!$B$4=総括表!$Q$4,基礎データ貼付用シート!E1118)</f>
        <v>0</v>
      </c>
      <c r="G77" s="444" t="s">
        <v>753</v>
      </c>
      <c r="H77" s="730">
        <v>0.16500000000000001</v>
      </c>
      <c r="I77" s="349" t="s">
        <v>119</v>
      </c>
      <c r="J77" s="731">
        <f t="shared" si="0"/>
        <v>0</v>
      </c>
      <c r="K77" s="322" t="s">
        <v>304</v>
      </c>
    </row>
    <row r="78" spans="1:11" s="112" customFormat="1" ht="14.25" customHeight="1" x14ac:dyDescent="0.2">
      <c r="A78" s="319"/>
      <c r="B78" s="701"/>
      <c r="C78" s="702"/>
      <c r="D78" s="705"/>
      <c r="E78" s="756" t="s">
        <v>142</v>
      </c>
      <c r="F78" s="394" t="b">
        <f>IF(総括表!$B$4=総括表!$Q$5,基礎データ貼付用シート!E1118)</f>
        <v>0</v>
      </c>
      <c r="G78" s="444" t="s">
        <v>753</v>
      </c>
      <c r="H78" s="730">
        <v>0.13400000000000001</v>
      </c>
      <c r="I78" s="349" t="s">
        <v>119</v>
      </c>
      <c r="J78" s="731">
        <f t="shared" si="0"/>
        <v>0</v>
      </c>
      <c r="K78" s="322" t="s">
        <v>303</v>
      </c>
    </row>
    <row r="79" spans="1:11" s="112" customFormat="1" ht="14.25" customHeight="1" x14ac:dyDescent="0.2">
      <c r="A79" s="319"/>
      <c r="B79" s="701"/>
      <c r="C79" s="702"/>
      <c r="D79" s="755" t="s">
        <v>481</v>
      </c>
      <c r="E79" s="756" t="s">
        <v>143</v>
      </c>
      <c r="F79" s="394" t="b">
        <f>IF(総括表!$B$4=総括表!$Q$4,基礎データ貼付用シート!E1119)</f>
        <v>0</v>
      </c>
      <c r="G79" s="444" t="s">
        <v>753</v>
      </c>
      <c r="H79" s="730">
        <v>0.16500000000000001</v>
      </c>
      <c r="I79" s="349" t="s">
        <v>119</v>
      </c>
      <c r="J79" s="731">
        <f t="shared" si="0"/>
        <v>0</v>
      </c>
      <c r="K79" s="322" t="s">
        <v>899</v>
      </c>
    </row>
    <row r="80" spans="1:11" s="112" customFormat="1" ht="14.25" customHeight="1" x14ac:dyDescent="0.2">
      <c r="A80" s="319"/>
      <c r="B80" s="701"/>
      <c r="C80" s="702"/>
      <c r="D80" s="705"/>
      <c r="E80" s="756" t="s">
        <v>142</v>
      </c>
      <c r="F80" s="394" t="b">
        <f>IF(総括表!$B$4=総括表!$Q$5,基礎データ貼付用シート!E1119)</f>
        <v>0</v>
      </c>
      <c r="G80" s="444" t="s">
        <v>753</v>
      </c>
      <c r="H80" s="730">
        <v>0.13400000000000001</v>
      </c>
      <c r="I80" s="349" t="s">
        <v>119</v>
      </c>
      <c r="J80" s="731">
        <f t="shared" si="0"/>
        <v>0</v>
      </c>
      <c r="K80" s="322" t="s">
        <v>888</v>
      </c>
    </row>
    <row r="81" spans="1:11" s="112" customFormat="1" ht="14.25" customHeight="1" x14ac:dyDescent="0.2">
      <c r="A81" s="319"/>
      <c r="B81" s="701"/>
      <c r="C81" s="702"/>
      <c r="D81" s="755" t="s">
        <v>480</v>
      </c>
      <c r="E81" s="756" t="s">
        <v>143</v>
      </c>
      <c r="F81" s="394" t="b">
        <f>IF(総括表!$B$4=総括表!$Q$4,基礎データ貼付用シート!E1120)</f>
        <v>0</v>
      </c>
      <c r="G81" s="444" t="s">
        <v>753</v>
      </c>
      <c r="H81" s="730">
        <v>0.11</v>
      </c>
      <c r="I81" s="349" t="s">
        <v>119</v>
      </c>
      <c r="J81" s="731">
        <f t="shared" si="0"/>
        <v>0</v>
      </c>
      <c r="K81" s="322" t="s">
        <v>889</v>
      </c>
    </row>
    <row r="82" spans="1:11" s="112" customFormat="1" ht="14.25" customHeight="1" x14ac:dyDescent="0.2">
      <c r="A82" s="319"/>
      <c r="B82" s="701"/>
      <c r="C82" s="702"/>
      <c r="D82" s="705"/>
      <c r="E82" s="756" t="s">
        <v>142</v>
      </c>
      <c r="F82" s="394" t="b">
        <f>IF(総括表!$B$4=総括表!$Q$5,基礎データ貼付用シート!E1120)</f>
        <v>0</v>
      </c>
      <c r="G82" s="444" t="s">
        <v>753</v>
      </c>
      <c r="H82" s="730">
        <v>0.09</v>
      </c>
      <c r="I82" s="349" t="s">
        <v>119</v>
      </c>
      <c r="J82" s="731">
        <f t="shared" si="0"/>
        <v>0</v>
      </c>
      <c r="K82" s="322" t="s">
        <v>302</v>
      </c>
    </row>
    <row r="83" spans="1:11" s="112" customFormat="1" ht="14.25" customHeight="1" x14ac:dyDescent="0.2">
      <c r="A83" s="319"/>
      <c r="B83" s="706"/>
      <c r="C83" s="702"/>
      <c r="D83" s="712" t="s">
        <v>479</v>
      </c>
      <c r="E83" s="1555" t="s">
        <v>143</v>
      </c>
      <c r="F83" s="1556" t="b">
        <f>IF(総括表!$B$4=総括表!$Q$4,基礎データ貼付用シート!E1121)</f>
        <v>0</v>
      </c>
      <c r="G83" s="444" t="s">
        <v>117</v>
      </c>
      <c r="H83" s="1557">
        <v>0.54500000000000004</v>
      </c>
      <c r="I83" s="349" t="s">
        <v>119</v>
      </c>
      <c r="J83" s="731">
        <f>ROUND(F83*H83,0)</f>
        <v>0</v>
      </c>
      <c r="K83" s="322" t="s">
        <v>878</v>
      </c>
    </row>
    <row r="84" spans="1:11" s="112" customFormat="1" ht="14.25" customHeight="1" x14ac:dyDescent="0.2">
      <c r="A84" s="319"/>
      <c r="B84" s="701"/>
      <c r="C84" s="702"/>
      <c r="D84" s="705" t="s">
        <v>478</v>
      </c>
      <c r="E84" s="1555" t="s">
        <v>142</v>
      </c>
      <c r="F84" s="394" t="b">
        <f>IF(総括表!$B$4=総括表!$Q$5,基礎データ貼付用シート!E1121)</f>
        <v>0</v>
      </c>
      <c r="G84" s="444" t="s">
        <v>753</v>
      </c>
      <c r="H84" s="1558">
        <v>0.35299999999999998</v>
      </c>
      <c r="I84" s="349" t="s">
        <v>119</v>
      </c>
      <c r="J84" s="731">
        <f t="shared" si="0"/>
        <v>0</v>
      </c>
      <c r="K84" s="322" t="s">
        <v>877</v>
      </c>
    </row>
    <row r="85" spans="1:11" s="112" customFormat="1" ht="14.25" customHeight="1" x14ac:dyDescent="0.2">
      <c r="A85" s="319"/>
      <c r="B85" s="753">
        <v>10</v>
      </c>
      <c r="C85" s="330" t="s">
        <v>475</v>
      </c>
      <c r="D85" s="755" t="s">
        <v>483</v>
      </c>
      <c r="E85" s="756" t="s">
        <v>143</v>
      </c>
      <c r="F85" s="394" t="b">
        <f>IF(総括表!$B$4=総括表!$Q$4,基礎データ貼付用シート!E1122)</f>
        <v>0</v>
      </c>
      <c r="G85" s="444" t="s">
        <v>753</v>
      </c>
      <c r="H85" s="730">
        <v>0.41399999999999998</v>
      </c>
      <c r="I85" s="349" t="s">
        <v>119</v>
      </c>
      <c r="J85" s="731">
        <f t="shared" si="0"/>
        <v>0</v>
      </c>
      <c r="K85" s="322" t="s">
        <v>876</v>
      </c>
    </row>
    <row r="86" spans="1:11" s="112" customFormat="1" ht="14.25" customHeight="1" x14ac:dyDescent="0.2">
      <c r="A86" s="319"/>
      <c r="B86" s="701"/>
      <c r="C86" s="702"/>
      <c r="D86" s="705"/>
      <c r="E86" s="756" t="s">
        <v>142</v>
      </c>
      <c r="F86" s="394" t="b">
        <f>IF(総括表!$B$4=総括表!$Q$5,基礎データ貼付用シート!E1122)</f>
        <v>0</v>
      </c>
      <c r="G86" s="444" t="s">
        <v>753</v>
      </c>
      <c r="H86" s="730">
        <v>0.35599999999999998</v>
      </c>
      <c r="I86" s="349" t="s">
        <v>119</v>
      </c>
      <c r="J86" s="731">
        <f t="shared" si="0"/>
        <v>0</v>
      </c>
      <c r="K86" s="322" t="s">
        <v>875</v>
      </c>
    </row>
    <row r="87" spans="1:11" s="112" customFormat="1" ht="14.25" customHeight="1" x14ac:dyDescent="0.2">
      <c r="A87" s="319"/>
      <c r="B87" s="701"/>
      <c r="C87" s="702"/>
      <c r="D87" s="755" t="s">
        <v>482</v>
      </c>
      <c r="E87" s="756" t="s">
        <v>143</v>
      </c>
      <c r="F87" s="394" t="b">
        <f>IF(総括表!$B$4=総括表!$Q$4,基礎データ貼付用シート!E1123)</f>
        <v>0</v>
      </c>
      <c r="G87" s="444" t="s">
        <v>753</v>
      </c>
      <c r="H87" s="730">
        <v>0.17799999999999999</v>
      </c>
      <c r="I87" s="349" t="s">
        <v>119</v>
      </c>
      <c r="J87" s="731">
        <f t="shared" si="0"/>
        <v>0</v>
      </c>
      <c r="K87" s="322" t="s">
        <v>874</v>
      </c>
    </row>
    <row r="88" spans="1:11" s="112" customFormat="1" ht="14.25" customHeight="1" x14ac:dyDescent="0.2">
      <c r="A88" s="319"/>
      <c r="B88" s="701"/>
      <c r="C88" s="702"/>
      <c r="D88" s="705"/>
      <c r="E88" s="756" t="s">
        <v>142</v>
      </c>
      <c r="F88" s="394" t="b">
        <f>IF(総括表!$B$4=総括表!$Q$5,基礎データ貼付用シート!E1123)</f>
        <v>0</v>
      </c>
      <c r="G88" s="444" t="s">
        <v>753</v>
      </c>
      <c r="H88" s="730">
        <v>0.153</v>
      </c>
      <c r="I88" s="349" t="s">
        <v>119</v>
      </c>
      <c r="J88" s="731">
        <f t="shared" si="0"/>
        <v>0</v>
      </c>
      <c r="K88" s="322" t="s">
        <v>299</v>
      </c>
    </row>
    <row r="89" spans="1:11" s="112" customFormat="1" ht="14.25" customHeight="1" x14ac:dyDescent="0.2">
      <c r="A89" s="319"/>
      <c r="B89" s="701"/>
      <c r="C89" s="702"/>
      <c r="D89" s="755" t="s">
        <v>481</v>
      </c>
      <c r="E89" s="756" t="s">
        <v>143</v>
      </c>
      <c r="F89" s="394" t="b">
        <f>IF(総括表!$B$4=総括表!$Q$4,基礎データ貼付用シート!E1124)</f>
        <v>0</v>
      </c>
      <c r="G89" s="444" t="s">
        <v>753</v>
      </c>
      <c r="H89" s="730">
        <v>0.17799999999999999</v>
      </c>
      <c r="I89" s="349" t="s">
        <v>119</v>
      </c>
      <c r="J89" s="731">
        <f t="shared" si="0"/>
        <v>0</v>
      </c>
      <c r="K89" s="322" t="s">
        <v>298</v>
      </c>
    </row>
    <row r="90" spans="1:11" s="112" customFormat="1" ht="14.25" customHeight="1" x14ac:dyDescent="0.2">
      <c r="A90" s="319"/>
      <c r="B90" s="701"/>
      <c r="C90" s="702"/>
      <c r="D90" s="705"/>
      <c r="E90" s="756" t="s">
        <v>142</v>
      </c>
      <c r="F90" s="394" t="b">
        <f>IF(総括表!$B$4=総括表!$Q$5,基礎データ貼付用シート!E1124)</f>
        <v>0</v>
      </c>
      <c r="G90" s="444" t="s">
        <v>753</v>
      </c>
      <c r="H90" s="730">
        <v>0.153</v>
      </c>
      <c r="I90" s="349" t="s">
        <v>119</v>
      </c>
      <c r="J90" s="731">
        <f t="shared" si="0"/>
        <v>0</v>
      </c>
      <c r="K90" s="322" t="s">
        <v>295</v>
      </c>
    </row>
    <row r="91" spans="1:11" s="112" customFormat="1" ht="14.25" customHeight="1" x14ac:dyDescent="0.2">
      <c r="A91" s="319"/>
      <c r="B91" s="701"/>
      <c r="C91" s="702"/>
      <c r="D91" s="755" t="s">
        <v>480</v>
      </c>
      <c r="E91" s="756" t="s">
        <v>143</v>
      </c>
      <c r="F91" s="394" t="b">
        <f>IF(総括表!$B$4=総括表!$Q$4,基礎データ貼付用シート!E1127)</f>
        <v>0</v>
      </c>
      <c r="G91" s="444" t="s">
        <v>753</v>
      </c>
      <c r="H91" s="730">
        <v>0.11799999999999999</v>
      </c>
      <c r="I91" s="349" t="s">
        <v>119</v>
      </c>
      <c r="J91" s="731">
        <f t="shared" si="0"/>
        <v>0</v>
      </c>
      <c r="K91" s="322" t="s">
        <v>293</v>
      </c>
    </row>
    <row r="92" spans="1:11" s="112" customFormat="1" ht="14.25" customHeight="1" x14ac:dyDescent="0.2">
      <c r="A92" s="319"/>
      <c r="B92" s="701"/>
      <c r="C92" s="702"/>
      <c r="D92" s="705"/>
      <c r="E92" s="756" t="s">
        <v>142</v>
      </c>
      <c r="F92" s="394" t="b">
        <f>IF(総括表!$B$4=総括表!$Q$5,基礎データ貼付用シート!E1127)</f>
        <v>0</v>
      </c>
      <c r="G92" s="444" t="s">
        <v>753</v>
      </c>
      <c r="H92" s="730">
        <v>0.10199999999999999</v>
      </c>
      <c r="I92" s="349" t="s">
        <v>119</v>
      </c>
      <c r="J92" s="731">
        <f t="shared" si="0"/>
        <v>0</v>
      </c>
      <c r="K92" s="322" t="s">
        <v>291</v>
      </c>
    </row>
    <row r="93" spans="1:11" s="112" customFormat="1" ht="14.25" customHeight="1" x14ac:dyDescent="0.2">
      <c r="A93" s="319"/>
      <c r="B93" s="701"/>
      <c r="C93" s="702"/>
      <c r="D93" s="755" t="s">
        <v>479</v>
      </c>
      <c r="E93" s="756" t="s">
        <v>143</v>
      </c>
      <c r="F93" s="394" t="b">
        <f>IF(総括表!$B$4=総括表!$Q$4,基礎データ貼付用シート!E1128)</f>
        <v>0</v>
      </c>
      <c r="G93" s="444" t="s">
        <v>753</v>
      </c>
      <c r="H93" s="730">
        <v>0.57099999999999995</v>
      </c>
      <c r="I93" s="349" t="s">
        <v>119</v>
      </c>
      <c r="J93" s="731">
        <f t="shared" si="0"/>
        <v>0</v>
      </c>
      <c r="K93" s="322" t="s">
        <v>331</v>
      </c>
    </row>
    <row r="94" spans="1:11" s="112" customFormat="1" ht="14.25" customHeight="1" x14ac:dyDescent="0.2">
      <c r="A94" s="319"/>
      <c r="B94" s="701"/>
      <c r="C94" s="702"/>
      <c r="D94" s="705" t="s">
        <v>478</v>
      </c>
      <c r="E94" s="756" t="s">
        <v>142</v>
      </c>
      <c r="F94" s="394" t="b">
        <f>IF(総括表!$B$4=総括表!$Q$5,基礎データ貼付用シート!E1128)</f>
        <v>0</v>
      </c>
      <c r="G94" s="444" t="s">
        <v>753</v>
      </c>
      <c r="H94" s="730">
        <v>0.42699999999999999</v>
      </c>
      <c r="I94" s="349" t="s">
        <v>119</v>
      </c>
      <c r="J94" s="731">
        <f t="shared" ref="J94:J112" si="1">ROUND(F94*H94,0)</f>
        <v>0</v>
      </c>
      <c r="K94" s="322" t="s">
        <v>330</v>
      </c>
    </row>
    <row r="95" spans="1:11" s="112" customFormat="1" ht="14.25" customHeight="1" x14ac:dyDescent="0.2">
      <c r="A95" s="319"/>
      <c r="B95" s="701"/>
      <c r="C95" s="702"/>
      <c r="D95" s="755" t="s">
        <v>4745</v>
      </c>
      <c r="E95" s="756" t="s">
        <v>143</v>
      </c>
      <c r="F95" s="394" t="b">
        <f>IF(総括表!$B$4=総括表!$Q$4,基礎データ貼付用シート!E1125)</f>
        <v>0</v>
      </c>
      <c r="G95" s="444" t="s">
        <v>753</v>
      </c>
      <c r="H95" s="730">
        <v>0.17799999999999999</v>
      </c>
      <c r="I95" s="349" t="s">
        <v>119</v>
      </c>
      <c r="J95" s="731">
        <f t="shared" si="1"/>
        <v>0</v>
      </c>
      <c r="K95" s="322" t="s">
        <v>901</v>
      </c>
    </row>
    <row r="96" spans="1:11" s="112" customFormat="1" ht="14.25" customHeight="1" x14ac:dyDescent="0.2">
      <c r="A96" s="319"/>
      <c r="B96" s="701"/>
      <c r="C96" s="702"/>
      <c r="D96" s="705"/>
      <c r="E96" s="756" t="s">
        <v>142</v>
      </c>
      <c r="F96" s="394" t="b">
        <f>IF(総括表!$B$4=総括表!$Q$5,基礎データ貼付用シート!E1125)</f>
        <v>0</v>
      </c>
      <c r="G96" s="444" t="s">
        <v>753</v>
      </c>
      <c r="H96" s="730">
        <v>0.153</v>
      </c>
      <c r="I96" s="349" t="s">
        <v>119</v>
      </c>
      <c r="J96" s="731">
        <f t="shared" si="1"/>
        <v>0</v>
      </c>
      <c r="K96" s="322" t="s">
        <v>902</v>
      </c>
    </row>
    <row r="97" spans="1:11" s="112" customFormat="1" ht="14.25" customHeight="1" x14ac:dyDescent="0.2">
      <c r="A97" s="319"/>
      <c r="B97" s="701"/>
      <c r="C97" s="702"/>
      <c r="D97" s="755" t="s">
        <v>522</v>
      </c>
      <c r="E97" s="756" t="s">
        <v>143</v>
      </c>
      <c r="F97" s="394" t="b">
        <f>IF(総括表!$B$4=総括表!$Q$4,基礎データ貼付用シート!E1126)</f>
        <v>0</v>
      </c>
      <c r="G97" s="444" t="s">
        <v>753</v>
      </c>
      <c r="H97" s="730">
        <v>0.17799999999999999</v>
      </c>
      <c r="I97" s="349" t="s">
        <v>119</v>
      </c>
      <c r="J97" s="731">
        <f t="shared" si="1"/>
        <v>0</v>
      </c>
      <c r="K97" s="322" t="s">
        <v>903</v>
      </c>
    </row>
    <row r="98" spans="1:11" s="112" customFormat="1" ht="14.25" customHeight="1" x14ac:dyDescent="0.2">
      <c r="A98" s="319"/>
      <c r="B98" s="708"/>
      <c r="C98" s="709"/>
      <c r="D98" s="705" t="s">
        <v>523</v>
      </c>
      <c r="E98" s="756" t="s">
        <v>142</v>
      </c>
      <c r="F98" s="394" t="b">
        <f>IF(総括表!$B$4=総括表!$Q$5,基礎データ貼付用シート!E1126)</f>
        <v>0</v>
      </c>
      <c r="G98" s="444" t="s">
        <v>753</v>
      </c>
      <c r="H98" s="730">
        <v>0.153</v>
      </c>
      <c r="I98" s="349" t="s">
        <v>119</v>
      </c>
      <c r="J98" s="731">
        <f t="shared" si="1"/>
        <v>0</v>
      </c>
      <c r="K98" s="322" t="s">
        <v>904</v>
      </c>
    </row>
    <row r="99" spans="1:11" s="112" customFormat="1" ht="14.25" customHeight="1" x14ac:dyDescent="0.2">
      <c r="A99" s="319"/>
      <c r="B99" s="753">
        <v>11</v>
      </c>
      <c r="C99" s="330" t="s">
        <v>512</v>
      </c>
      <c r="D99" s="755" t="s">
        <v>483</v>
      </c>
      <c r="E99" s="756" t="s">
        <v>143</v>
      </c>
      <c r="F99" s="394" t="b">
        <f>IF(総括表!$B$4=総括表!$Q$4,基礎データ貼付用シート!E1129)</f>
        <v>0</v>
      </c>
      <c r="G99" s="444" t="s">
        <v>753</v>
      </c>
      <c r="H99" s="730">
        <v>0.442</v>
      </c>
      <c r="I99" s="349" t="s">
        <v>119</v>
      </c>
      <c r="J99" s="731">
        <f t="shared" si="1"/>
        <v>0</v>
      </c>
      <c r="K99" s="322" t="s">
        <v>893</v>
      </c>
    </row>
    <row r="100" spans="1:11" s="112" customFormat="1" ht="14.25" customHeight="1" x14ac:dyDescent="0.2">
      <c r="A100" s="319"/>
      <c r="B100" s="701"/>
      <c r="C100" s="702"/>
      <c r="D100" s="705"/>
      <c r="E100" s="756" t="s">
        <v>142</v>
      </c>
      <c r="F100" s="394" t="b">
        <f>IF(総括表!$B$4=総括表!$Q$5,基礎データ貼付用シート!E1129)</f>
        <v>0</v>
      </c>
      <c r="G100" s="444" t="s">
        <v>753</v>
      </c>
      <c r="H100" s="730">
        <v>0.39</v>
      </c>
      <c r="I100" s="349" t="s">
        <v>119</v>
      </c>
      <c r="J100" s="731">
        <f t="shared" si="1"/>
        <v>0</v>
      </c>
      <c r="K100" s="322" t="s">
        <v>894</v>
      </c>
    </row>
    <row r="101" spans="1:11" s="112" customFormat="1" ht="14.25" customHeight="1" x14ac:dyDescent="0.2">
      <c r="A101" s="319"/>
      <c r="B101" s="701"/>
      <c r="C101" s="702"/>
      <c r="D101" s="755" t="s">
        <v>482</v>
      </c>
      <c r="E101" s="756" t="s">
        <v>143</v>
      </c>
      <c r="F101" s="394" t="b">
        <f>IF(総括表!$B$4=総括表!$Q$4,基礎データ貼付用シート!E1130)</f>
        <v>0</v>
      </c>
      <c r="G101" s="444" t="s">
        <v>753</v>
      </c>
      <c r="H101" s="730">
        <v>0.19</v>
      </c>
      <c r="I101" s="349" t="s">
        <v>119</v>
      </c>
      <c r="J101" s="731">
        <f t="shared" si="1"/>
        <v>0</v>
      </c>
      <c r="K101" s="322" t="s">
        <v>895</v>
      </c>
    </row>
    <row r="102" spans="1:11" s="112" customFormat="1" ht="14.25" customHeight="1" x14ac:dyDescent="0.2">
      <c r="A102" s="319"/>
      <c r="B102" s="701"/>
      <c r="C102" s="702"/>
      <c r="D102" s="705"/>
      <c r="E102" s="756" t="s">
        <v>142</v>
      </c>
      <c r="F102" s="394" t="b">
        <f>IF(総括表!$B$4=総括表!$Q$5,基礎データ貼付用シート!E1130)</f>
        <v>0</v>
      </c>
      <c r="G102" s="444" t="s">
        <v>753</v>
      </c>
      <c r="H102" s="730">
        <v>0.16700000000000001</v>
      </c>
      <c r="I102" s="349" t="s">
        <v>119</v>
      </c>
      <c r="J102" s="731">
        <f t="shared" si="1"/>
        <v>0</v>
      </c>
      <c r="K102" s="322" t="s">
        <v>896</v>
      </c>
    </row>
    <row r="103" spans="1:11" s="112" customFormat="1" ht="14.25" customHeight="1" x14ac:dyDescent="0.2">
      <c r="A103" s="319"/>
      <c r="B103" s="701"/>
      <c r="C103" s="702"/>
      <c r="D103" s="755" t="s">
        <v>481</v>
      </c>
      <c r="E103" s="756" t="s">
        <v>143</v>
      </c>
      <c r="F103" s="394" t="b">
        <f>IF(総括表!$B$4=総括表!$Q$4,基礎データ貼付用シート!E1131)</f>
        <v>0</v>
      </c>
      <c r="G103" s="444" t="s">
        <v>753</v>
      </c>
      <c r="H103" s="730">
        <v>0.19</v>
      </c>
      <c r="I103" s="349" t="s">
        <v>119</v>
      </c>
      <c r="J103" s="731">
        <f t="shared" si="1"/>
        <v>0</v>
      </c>
      <c r="K103" s="322" t="s">
        <v>1002</v>
      </c>
    </row>
    <row r="104" spans="1:11" s="112" customFormat="1" ht="14.25" customHeight="1" x14ac:dyDescent="0.2">
      <c r="A104" s="319"/>
      <c r="B104" s="701"/>
      <c r="C104" s="702"/>
      <c r="D104" s="705"/>
      <c r="E104" s="756" t="s">
        <v>142</v>
      </c>
      <c r="F104" s="394" t="b">
        <f>IF(総括表!$B$4=総括表!$Q$5,基礎データ貼付用シート!E1131)</f>
        <v>0</v>
      </c>
      <c r="G104" s="444" t="s">
        <v>753</v>
      </c>
      <c r="H104" s="730">
        <v>0.16700000000000001</v>
      </c>
      <c r="I104" s="349" t="s">
        <v>119</v>
      </c>
      <c r="J104" s="731">
        <f t="shared" si="1"/>
        <v>0</v>
      </c>
      <c r="K104" s="322" t="s">
        <v>1003</v>
      </c>
    </row>
    <row r="105" spans="1:11" s="112" customFormat="1" ht="14.25" customHeight="1" x14ac:dyDescent="0.2">
      <c r="A105" s="319"/>
      <c r="B105" s="701"/>
      <c r="C105" s="702"/>
      <c r="D105" s="755" t="s">
        <v>480</v>
      </c>
      <c r="E105" s="756" t="s">
        <v>143</v>
      </c>
      <c r="F105" s="394" t="b">
        <f>IF(総括表!$B$4=総括表!$Q$4,基礎データ貼付用シート!E1134)</f>
        <v>0</v>
      </c>
      <c r="G105" s="444" t="s">
        <v>753</v>
      </c>
      <c r="H105" s="730">
        <v>0.126</v>
      </c>
      <c r="I105" s="349" t="s">
        <v>119</v>
      </c>
      <c r="J105" s="731">
        <f t="shared" si="1"/>
        <v>0</v>
      </c>
      <c r="K105" s="322" t="s">
        <v>1004</v>
      </c>
    </row>
    <row r="106" spans="1:11" s="112" customFormat="1" ht="14.25" customHeight="1" x14ac:dyDescent="0.2">
      <c r="A106" s="319"/>
      <c r="B106" s="701"/>
      <c r="C106" s="702"/>
      <c r="D106" s="705"/>
      <c r="E106" s="756" t="s">
        <v>142</v>
      </c>
      <c r="F106" s="394" t="b">
        <f>IF(総括表!$B$4=総括表!$Q$5,基礎データ貼付用シート!E1134)</f>
        <v>0</v>
      </c>
      <c r="G106" s="444" t="s">
        <v>753</v>
      </c>
      <c r="H106" s="730">
        <v>0.111</v>
      </c>
      <c r="I106" s="349" t="s">
        <v>119</v>
      </c>
      <c r="J106" s="731">
        <f t="shared" si="1"/>
        <v>0</v>
      </c>
      <c r="K106" s="322" t="s">
        <v>1005</v>
      </c>
    </row>
    <row r="107" spans="1:11" s="112" customFormat="1" ht="14.25" customHeight="1" x14ac:dyDescent="0.2">
      <c r="A107" s="319"/>
      <c r="B107" s="701"/>
      <c r="C107" s="702"/>
      <c r="D107" s="755" t="s">
        <v>479</v>
      </c>
      <c r="E107" s="756" t="s">
        <v>143</v>
      </c>
      <c r="F107" s="394" t="b">
        <f>IF(総括表!$B$4=総括表!$Q$4,基礎データ貼付用シート!E1135)</f>
        <v>0</v>
      </c>
      <c r="G107" s="444" t="s">
        <v>753</v>
      </c>
      <c r="H107" s="730">
        <v>0.61499999999999999</v>
      </c>
      <c r="I107" s="349" t="s">
        <v>119</v>
      </c>
      <c r="J107" s="731">
        <f t="shared" si="1"/>
        <v>0</v>
      </c>
      <c r="K107" s="322" t="s">
        <v>1006</v>
      </c>
    </row>
    <row r="108" spans="1:11" s="112" customFormat="1" ht="14.25" customHeight="1" x14ac:dyDescent="0.2">
      <c r="A108" s="319"/>
      <c r="B108" s="701"/>
      <c r="C108" s="702"/>
      <c r="D108" s="705" t="s">
        <v>478</v>
      </c>
      <c r="E108" s="756" t="s">
        <v>142</v>
      </c>
      <c r="F108" s="394" t="b">
        <f>IF(総括表!$B$4=総括表!$Q$5,基礎データ貼付用シート!E1135)</f>
        <v>0</v>
      </c>
      <c r="G108" s="444" t="s">
        <v>753</v>
      </c>
      <c r="H108" s="730">
        <v>0.48799999999999999</v>
      </c>
      <c r="I108" s="349" t="s">
        <v>119</v>
      </c>
      <c r="J108" s="731">
        <f t="shared" si="1"/>
        <v>0</v>
      </c>
      <c r="K108" s="322" t="s">
        <v>1007</v>
      </c>
    </row>
    <row r="109" spans="1:11" s="112" customFormat="1" ht="14.25" customHeight="1" x14ac:dyDescent="0.2">
      <c r="A109" s="319"/>
      <c r="B109" s="701"/>
      <c r="C109" s="702"/>
      <c r="D109" s="755" t="s">
        <v>4745</v>
      </c>
      <c r="E109" s="756" t="s">
        <v>143</v>
      </c>
      <c r="F109" s="394" t="b">
        <f>IF(総括表!$B$4=総括表!$Q$4,基礎データ貼付用シート!E1132)</f>
        <v>0</v>
      </c>
      <c r="G109" s="444" t="s">
        <v>753</v>
      </c>
      <c r="H109" s="730">
        <v>0.19</v>
      </c>
      <c r="I109" s="349" t="s">
        <v>119</v>
      </c>
      <c r="J109" s="731">
        <f t="shared" si="1"/>
        <v>0</v>
      </c>
      <c r="K109" s="322" t="s">
        <v>1008</v>
      </c>
    </row>
    <row r="110" spans="1:11" s="112" customFormat="1" ht="14.25" customHeight="1" x14ac:dyDescent="0.2">
      <c r="A110" s="319"/>
      <c r="B110" s="701"/>
      <c r="C110" s="702"/>
      <c r="D110" s="705"/>
      <c r="E110" s="756" t="s">
        <v>142</v>
      </c>
      <c r="F110" s="394" t="b">
        <f>IF(総括表!$B$4=総括表!$Q$5,基礎データ貼付用シート!E1132)</f>
        <v>0</v>
      </c>
      <c r="G110" s="444" t="s">
        <v>753</v>
      </c>
      <c r="H110" s="730">
        <v>0.16700000000000001</v>
      </c>
      <c r="I110" s="349" t="s">
        <v>119</v>
      </c>
      <c r="J110" s="731">
        <f t="shared" si="1"/>
        <v>0</v>
      </c>
      <c r="K110" s="322" t="s">
        <v>1009</v>
      </c>
    </row>
    <row r="111" spans="1:11" s="112" customFormat="1" ht="14.25" customHeight="1" x14ac:dyDescent="0.2">
      <c r="A111" s="319"/>
      <c r="B111" s="701"/>
      <c r="C111" s="702"/>
      <c r="D111" s="755" t="s">
        <v>522</v>
      </c>
      <c r="E111" s="756" t="s">
        <v>143</v>
      </c>
      <c r="F111" s="394" t="b">
        <f>IF(総括表!$B$4=総括表!$Q$4,基礎データ貼付用シート!E1133)</f>
        <v>0</v>
      </c>
      <c r="G111" s="444" t="s">
        <v>753</v>
      </c>
      <c r="H111" s="730">
        <v>0.19</v>
      </c>
      <c r="I111" s="349" t="s">
        <v>119</v>
      </c>
      <c r="J111" s="731">
        <f t="shared" si="1"/>
        <v>0</v>
      </c>
      <c r="K111" s="322" t="s">
        <v>1010</v>
      </c>
    </row>
    <row r="112" spans="1:11" s="112" customFormat="1" ht="14.25" customHeight="1" x14ac:dyDescent="0.2">
      <c r="A112" s="319"/>
      <c r="B112" s="708"/>
      <c r="C112" s="709"/>
      <c r="D112" s="705" t="s">
        <v>523</v>
      </c>
      <c r="E112" s="756" t="s">
        <v>142</v>
      </c>
      <c r="F112" s="394" t="b">
        <f>IF(総括表!$B$4=総括表!$Q$5,基礎データ貼付用シート!E1133)</f>
        <v>0</v>
      </c>
      <c r="G112" s="444" t="s">
        <v>753</v>
      </c>
      <c r="H112" s="730">
        <v>0.16700000000000001</v>
      </c>
      <c r="I112" s="349" t="s">
        <v>119</v>
      </c>
      <c r="J112" s="731">
        <f t="shared" si="1"/>
        <v>0</v>
      </c>
      <c r="K112" s="322" t="s">
        <v>1011</v>
      </c>
    </row>
    <row r="113" spans="1:11" s="112" customFormat="1" ht="14.25" customHeight="1" x14ac:dyDescent="0.2">
      <c r="A113" s="319"/>
      <c r="B113" s="753">
        <v>12</v>
      </c>
      <c r="C113" s="330" t="s">
        <v>619</v>
      </c>
      <c r="D113" s="755" t="s">
        <v>483</v>
      </c>
      <c r="E113" s="756" t="s">
        <v>143</v>
      </c>
      <c r="F113" s="394" t="b">
        <f>IF(総括表!$B$4=総括表!$Q$4,基礎データ貼付用シート!E1144)</f>
        <v>0</v>
      </c>
      <c r="G113" s="444" t="s">
        <v>753</v>
      </c>
      <c r="H113" s="732">
        <v>0.46899999999999997</v>
      </c>
      <c r="I113" s="349" t="s">
        <v>119</v>
      </c>
      <c r="J113" s="731">
        <f>ROUND(F113*H113,0)</f>
        <v>0</v>
      </c>
      <c r="K113" s="322" t="s">
        <v>1012</v>
      </c>
    </row>
    <row r="114" spans="1:11" s="112" customFormat="1" ht="14.25" customHeight="1" x14ac:dyDescent="0.2">
      <c r="A114" s="319"/>
      <c r="B114" s="701"/>
      <c r="C114" s="702"/>
      <c r="D114" s="705"/>
      <c r="E114" s="756" t="s">
        <v>142</v>
      </c>
      <c r="F114" s="394" t="b">
        <f>IF(総括表!$B$4=総括表!$Q$5,基礎データ貼付用シート!E1144)</f>
        <v>0</v>
      </c>
      <c r="G114" s="444" t="s">
        <v>753</v>
      </c>
      <c r="H114" s="732">
        <v>0.42299999999999999</v>
      </c>
      <c r="I114" s="349" t="s">
        <v>119</v>
      </c>
      <c r="J114" s="731">
        <f t="shared" ref="J114:J124" si="2">ROUND(F114*H114,0)</f>
        <v>0</v>
      </c>
      <c r="K114" s="322" t="s">
        <v>1013</v>
      </c>
    </row>
    <row r="115" spans="1:11" s="112" customFormat="1" ht="14.25" customHeight="1" x14ac:dyDescent="0.2">
      <c r="A115" s="319"/>
      <c r="B115" s="701"/>
      <c r="C115" s="702"/>
      <c r="D115" s="755" t="s">
        <v>482</v>
      </c>
      <c r="E115" s="756" t="s">
        <v>143</v>
      </c>
      <c r="F115" s="394" t="b">
        <f>IF(総括表!$B$4=総括表!$Q$4,基礎データ貼付用シート!E1145)</f>
        <v>0</v>
      </c>
      <c r="G115" s="444" t="s">
        <v>753</v>
      </c>
      <c r="H115" s="732">
        <v>0.20100000000000001</v>
      </c>
      <c r="I115" s="349" t="s">
        <v>119</v>
      </c>
      <c r="J115" s="731">
        <f t="shared" si="2"/>
        <v>0</v>
      </c>
      <c r="K115" s="322" t="s">
        <v>1014</v>
      </c>
    </row>
    <row r="116" spans="1:11" s="112" customFormat="1" ht="14.25" customHeight="1" x14ac:dyDescent="0.2">
      <c r="A116" s="319"/>
      <c r="B116" s="701"/>
      <c r="C116" s="702"/>
      <c r="D116" s="705"/>
      <c r="E116" s="756" t="s">
        <v>142</v>
      </c>
      <c r="F116" s="394" t="b">
        <f>IF(総括表!$B$4=総括表!$Q$5,基礎データ貼付用シート!E1145)</f>
        <v>0</v>
      </c>
      <c r="G116" s="444" t="s">
        <v>753</v>
      </c>
      <c r="H116" s="732">
        <v>0.18099999999999999</v>
      </c>
      <c r="I116" s="349" t="s">
        <v>119</v>
      </c>
      <c r="J116" s="731">
        <f t="shared" si="2"/>
        <v>0</v>
      </c>
      <c r="K116" s="322" t="s">
        <v>1015</v>
      </c>
    </row>
    <row r="117" spans="1:11" s="112" customFormat="1" ht="14.25" customHeight="1" x14ac:dyDescent="0.2">
      <c r="A117" s="319"/>
      <c r="B117" s="701"/>
      <c r="C117" s="702"/>
      <c r="D117" s="755" t="s">
        <v>481</v>
      </c>
      <c r="E117" s="756" t="s">
        <v>143</v>
      </c>
      <c r="F117" s="394" t="b">
        <f>IF(総括表!$B$4=総括表!$Q$4,基礎データ貼付用シート!E1146)</f>
        <v>0</v>
      </c>
      <c r="G117" s="444" t="s">
        <v>753</v>
      </c>
      <c r="H117" s="732">
        <v>0.20100000000000001</v>
      </c>
      <c r="I117" s="349" t="s">
        <v>119</v>
      </c>
      <c r="J117" s="731">
        <f t="shared" si="2"/>
        <v>0</v>
      </c>
      <c r="K117" s="322" t="s">
        <v>1016</v>
      </c>
    </row>
    <row r="118" spans="1:11" s="112" customFormat="1" ht="14.25" customHeight="1" x14ac:dyDescent="0.2">
      <c r="A118" s="319"/>
      <c r="B118" s="701"/>
      <c r="C118" s="702"/>
      <c r="D118" s="705"/>
      <c r="E118" s="756" t="s">
        <v>142</v>
      </c>
      <c r="F118" s="394" t="b">
        <f>IF(総括表!$B$4=総括表!$Q$5,基礎データ貼付用シート!E1146)</f>
        <v>0</v>
      </c>
      <c r="G118" s="444" t="s">
        <v>753</v>
      </c>
      <c r="H118" s="732">
        <v>0.18099999999999999</v>
      </c>
      <c r="I118" s="349" t="s">
        <v>119</v>
      </c>
      <c r="J118" s="731">
        <f t="shared" si="2"/>
        <v>0</v>
      </c>
      <c r="K118" s="322" t="s">
        <v>1017</v>
      </c>
    </row>
    <row r="119" spans="1:11" s="112" customFormat="1" ht="14.25" customHeight="1" x14ac:dyDescent="0.2">
      <c r="A119" s="319"/>
      <c r="B119" s="701"/>
      <c r="C119" s="702"/>
      <c r="D119" s="755" t="s">
        <v>480</v>
      </c>
      <c r="E119" s="756" t="s">
        <v>143</v>
      </c>
      <c r="F119" s="394" t="b">
        <f>IF(総括表!$B$4=総括表!$Q$4,基礎データ貼付用シート!E1149)</f>
        <v>0</v>
      </c>
      <c r="G119" s="444" t="s">
        <v>753</v>
      </c>
      <c r="H119" s="732">
        <v>0.13400000000000001</v>
      </c>
      <c r="I119" s="349" t="s">
        <v>119</v>
      </c>
      <c r="J119" s="731">
        <f t="shared" si="2"/>
        <v>0</v>
      </c>
      <c r="K119" s="322" t="s">
        <v>1018</v>
      </c>
    </row>
    <row r="120" spans="1:11" s="112" customFormat="1" ht="14.25" customHeight="1" x14ac:dyDescent="0.2">
      <c r="A120" s="319"/>
      <c r="B120" s="701"/>
      <c r="C120" s="702"/>
      <c r="D120" s="705"/>
      <c r="E120" s="756" t="s">
        <v>142</v>
      </c>
      <c r="F120" s="394" t="b">
        <f>IF(総括表!$B$4=総括表!$Q$5,基礎データ貼付用シート!E1149)</f>
        <v>0</v>
      </c>
      <c r="G120" s="444" t="s">
        <v>753</v>
      </c>
      <c r="H120" s="732">
        <v>0.121</v>
      </c>
      <c r="I120" s="349" t="s">
        <v>119</v>
      </c>
      <c r="J120" s="731">
        <f t="shared" si="2"/>
        <v>0</v>
      </c>
      <c r="K120" s="322" t="s">
        <v>1019</v>
      </c>
    </row>
    <row r="121" spans="1:11" s="112" customFormat="1" ht="14.25" customHeight="1" x14ac:dyDescent="0.2">
      <c r="A121" s="319"/>
      <c r="B121" s="701"/>
      <c r="C121" s="702"/>
      <c r="D121" s="755" t="s">
        <v>4745</v>
      </c>
      <c r="E121" s="756" t="s">
        <v>143</v>
      </c>
      <c r="F121" s="394" t="b">
        <f>IF(総括表!$B$4=総括表!$Q$4,基礎データ貼付用シート!E1147)</f>
        <v>0</v>
      </c>
      <c r="G121" s="444" t="s">
        <v>753</v>
      </c>
      <c r="H121" s="732">
        <v>0.20100000000000001</v>
      </c>
      <c r="I121" s="349" t="s">
        <v>119</v>
      </c>
      <c r="J121" s="731">
        <f t="shared" si="2"/>
        <v>0</v>
      </c>
      <c r="K121" s="322" t="s">
        <v>1020</v>
      </c>
    </row>
    <row r="122" spans="1:11" s="112" customFormat="1" ht="14.25" customHeight="1" x14ac:dyDescent="0.2">
      <c r="A122" s="319"/>
      <c r="B122" s="701"/>
      <c r="C122" s="702"/>
      <c r="D122" s="705"/>
      <c r="E122" s="756" t="s">
        <v>142</v>
      </c>
      <c r="F122" s="394" t="b">
        <f>IF(総括表!$B$4=総括表!$Q$5,基礎データ貼付用シート!E1147)</f>
        <v>0</v>
      </c>
      <c r="G122" s="444" t="s">
        <v>753</v>
      </c>
      <c r="H122" s="732">
        <v>0.18099999999999999</v>
      </c>
      <c r="I122" s="349" t="s">
        <v>119</v>
      </c>
      <c r="J122" s="731">
        <f t="shared" si="2"/>
        <v>0</v>
      </c>
      <c r="K122" s="322" t="s">
        <v>1021</v>
      </c>
    </row>
    <row r="123" spans="1:11" s="112" customFormat="1" ht="14.25" customHeight="1" x14ac:dyDescent="0.2">
      <c r="A123" s="319"/>
      <c r="B123" s="701"/>
      <c r="C123" s="702"/>
      <c r="D123" s="755" t="s">
        <v>522</v>
      </c>
      <c r="E123" s="756" t="s">
        <v>143</v>
      </c>
      <c r="F123" s="394" t="b">
        <f>IF(総括表!$B$4=総括表!$Q$4,基礎データ貼付用シート!E1148)</f>
        <v>0</v>
      </c>
      <c r="G123" s="444" t="s">
        <v>753</v>
      </c>
      <c r="H123" s="732">
        <v>0.20100000000000001</v>
      </c>
      <c r="I123" s="349" t="s">
        <v>119</v>
      </c>
      <c r="J123" s="731">
        <f t="shared" si="2"/>
        <v>0</v>
      </c>
      <c r="K123" s="322" t="s">
        <v>1022</v>
      </c>
    </row>
    <row r="124" spans="1:11" s="112" customFormat="1" ht="14.25" customHeight="1" x14ac:dyDescent="0.2">
      <c r="A124" s="319"/>
      <c r="B124" s="708"/>
      <c r="C124" s="709"/>
      <c r="D124" s="705" t="s">
        <v>523</v>
      </c>
      <c r="E124" s="756" t="s">
        <v>142</v>
      </c>
      <c r="F124" s="394" t="b">
        <f>IF(総括表!$B$4=総括表!$Q$5,基礎データ貼付用シート!E1148)</f>
        <v>0</v>
      </c>
      <c r="G124" s="444" t="s">
        <v>753</v>
      </c>
      <c r="H124" s="732">
        <v>0.18099999999999999</v>
      </c>
      <c r="I124" s="349" t="s">
        <v>119</v>
      </c>
      <c r="J124" s="731">
        <f t="shared" si="2"/>
        <v>0</v>
      </c>
      <c r="K124" s="322" t="s">
        <v>1023</v>
      </c>
    </row>
    <row r="125" spans="1:11" s="112" customFormat="1" ht="14.25" customHeight="1" x14ac:dyDescent="0.2">
      <c r="A125" s="319"/>
      <c r="B125" s="753">
        <v>13</v>
      </c>
      <c r="C125" s="330" t="s">
        <v>710</v>
      </c>
      <c r="D125" s="755" t="s">
        <v>483</v>
      </c>
      <c r="E125" s="756" t="s">
        <v>143</v>
      </c>
      <c r="F125" s="394" t="b">
        <f>IF(総括表!$B$4=総括表!$Q$4,基礎データ貼付用シート!E1152)</f>
        <v>0</v>
      </c>
      <c r="G125" s="444" t="s">
        <v>753</v>
      </c>
      <c r="H125" s="730">
        <v>0.497</v>
      </c>
      <c r="I125" s="349" t="s">
        <v>119</v>
      </c>
      <c r="J125" s="731">
        <f>ROUND(F125*H125,0)</f>
        <v>0</v>
      </c>
      <c r="K125" s="322" t="s">
        <v>1024</v>
      </c>
    </row>
    <row r="126" spans="1:11" s="112" customFormat="1" ht="14.25" customHeight="1" x14ac:dyDescent="0.2">
      <c r="A126" s="319"/>
      <c r="B126" s="701"/>
      <c r="C126" s="702"/>
      <c r="D126" s="705"/>
      <c r="E126" s="756" t="s">
        <v>142</v>
      </c>
      <c r="F126" s="394" t="b">
        <f>IF(総括表!$B$4=総括表!$Q$5,基礎データ貼付用シート!E1152)</f>
        <v>0</v>
      </c>
      <c r="G126" s="444" t="s">
        <v>753</v>
      </c>
      <c r="H126" s="730">
        <v>0.47099999999999997</v>
      </c>
      <c r="I126" s="349" t="s">
        <v>119</v>
      </c>
      <c r="J126" s="731">
        <f t="shared" ref="J126:J134" si="3">ROUND(F126*H126,0)</f>
        <v>0</v>
      </c>
      <c r="K126" s="322" t="s">
        <v>1025</v>
      </c>
    </row>
    <row r="127" spans="1:11" s="112" customFormat="1" ht="14.25" customHeight="1" x14ac:dyDescent="0.2">
      <c r="A127" s="319"/>
      <c r="B127" s="701"/>
      <c r="C127" s="702"/>
      <c r="D127" s="755" t="s">
        <v>482</v>
      </c>
      <c r="E127" s="756" t="s">
        <v>143</v>
      </c>
      <c r="F127" s="394" t="b">
        <f>IF(総括表!$B$4=総括表!$Q$4,基礎データ貼付用シート!E1153)</f>
        <v>0</v>
      </c>
      <c r="G127" s="444" t="s">
        <v>753</v>
      </c>
      <c r="H127" s="730">
        <v>0.21299999999999999</v>
      </c>
      <c r="I127" s="349" t="s">
        <v>119</v>
      </c>
      <c r="J127" s="731">
        <f t="shared" si="3"/>
        <v>0</v>
      </c>
      <c r="K127" s="322" t="s">
        <v>1026</v>
      </c>
    </row>
    <row r="128" spans="1:11" s="112" customFormat="1" ht="14.25" customHeight="1" x14ac:dyDescent="0.2">
      <c r="A128" s="319"/>
      <c r="B128" s="701"/>
      <c r="C128" s="702"/>
      <c r="D128" s="705"/>
      <c r="E128" s="756" t="s">
        <v>142</v>
      </c>
      <c r="F128" s="394" t="b">
        <f>IF(総括表!$B$4=総括表!$Q$5,基礎データ貼付用シート!E1153)</f>
        <v>0</v>
      </c>
      <c r="G128" s="444" t="s">
        <v>753</v>
      </c>
      <c r="H128" s="730">
        <v>0.20200000000000001</v>
      </c>
      <c r="I128" s="349" t="s">
        <v>119</v>
      </c>
      <c r="J128" s="731">
        <f t="shared" si="3"/>
        <v>0</v>
      </c>
      <c r="K128" s="322" t="s">
        <v>1027</v>
      </c>
    </row>
    <row r="129" spans="1:12" s="112" customFormat="1" ht="14.25" customHeight="1" x14ac:dyDescent="0.2">
      <c r="A129" s="319"/>
      <c r="B129" s="701"/>
      <c r="C129" s="702"/>
      <c r="D129" s="755" t="s">
        <v>481</v>
      </c>
      <c r="E129" s="756" t="s">
        <v>143</v>
      </c>
      <c r="F129" s="394" t="b">
        <f>IF(総括表!$B$4=総括表!$Q$4,基礎データ貼付用シート!E1154)</f>
        <v>0</v>
      </c>
      <c r="G129" s="444" t="s">
        <v>753</v>
      </c>
      <c r="H129" s="730">
        <v>0.21299999999999999</v>
      </c>
      <c r="I129" s="349" t="s">
        <v>119</v>
      </c>
      <c r="J129" s="731">
        <f t="shared" si="3"/>
        <v>0</v>
      </c>
      <c r="K129" s="322" t="s">
        <v>1028</v>
      </c>
    </row>
    <row r="130" spans="1:12" s="112" customFormat="1" ht="14.25" customHeight="1" x14ac:dyDescent="0.2">
      <c r="A130" s="319"/>
      <c r="B130" s="701"/>
      <c r="C130" s="702"/>
      <c r="D130" s="705"/>
      <c r="E130" s="756" t="s">
        <v>142</v>
      </c>
      <c r="F130" s="394" t="b">
        <f>IF(総括表!$B$4=総括表!$Q$5,基礎データ貼付用シート!E1154)</f>
        <v>0</v>
      </c>
      <c r="G130" s="444" t="s">
        <v>753</v>
      </c>
      <c r="H130" s="730">
        <v>0.20200000000000001</v>
      </c>
      <c r="I130" s="349" t="s">
        <v>119</v>
      </c>
      <c r="J130" s="731">
        <f t="shared" si="3"/>
        <v>0</v>
      </c>
      <c r="K130" s="322" t="s">
        <v>1029</v>
      </c>
    </row>
    <row r="131" spans="1:12" s="112" customFormat="1" ht="14.25" customHeight="1" x14ac:dyDescent="0.2">
      <c r="A131" s="319"/>
      <c r="B131" s="701"/>
      <c r="C131" s="702"/>
      <c r="D131" s="755" t="s">
        <v>480</v>
      </c>
      <c r="E131" s="756" t="s">
        <v>143</v>
      </c>
      <c r="F131" s="394" t="b">
        <f>IF(総括表!$B$4=総括表!$Q$4,基礎データ貼付用シート!E1156)</f>
        <v>0</v>
      </c>
      <c r="G131" s="444" t="s">
        <v>753</v>
      </c>
      <c r="H131" s="730">
        <v>0.14199999999999999</v>
      </c>
      <c r="I131" s="349" t="s">
        <v>119</v>
      </c>
      <c r="J131" s="731">
        <f t="shared" si="3"/>
        <v>0</v>
      </c>
      <c r="K131" s="322" t="s">
        <v>1030</v>
      </c>
    </row>
    <row r="132" spans="1:12" s="112" customFormat="1" ht="14.25" customHeight="1" x14ac:dyDescent="0.2">
      <c r="A132" s="319"/>
      <c r="B132" s="701"/>
      <c r="C132" s="702"/>
      <c r="D132" s="705"/>
      <c r="E132" s="756" t="s">
        <v>142</v>
      </c>
      <c r="F132" s="394" t="b">
        <f>IF(総括表!$B$4=総括表!$Q$5,基礎データ貼付用シート!E1156)</f>
        <v>0</v>
      </c>
      <c r="G132" s="444" t="s">
        <v>753</v>
      </c>
      <c r="H132" s="733">
        <v>0.13500000000000001</v>
      </c>
      <c r="I132" s="349" t="s">
        <v>119</v>
      </c>
      <c r="J132" s="731">
        <f t="shared" si="3"/>
        <v>0</v>
      </c>
      <c r="K132" s="322" t="s">
        <v>1031</v>
      </c>
    </row>
    <row r="133" spans="1:12" s="112" customFormat="1" ht="14.25" customHeight="1" x14ac:dyDescent="0.2">
      <c r="A133" s="319"/>
      <c r="B133" s="701"/>
      <c r="C133" s="702"/>
      <c r="D133" s="755" t="s">
        <v>4745</v>
      </c>
      <c r="E133" s="756" t="s">
        <v>143</v>
      </c>
      <c r="F133" s="394" t="b">
        <f>IF(総括表!$B$4=総括表!$Q$4,基礎データ貼付用シート!E1155)</f>
        <v>0</v>
      </c>
      <c r="G133" s="444" t="s">
        <v>753</v>
      </c>
      <c r="H133" s="730">
        <v>0.21299999999999999</v>
      </c>
      <c r="I133" s="349" t="s">
        <v>119</v>
      </c>
      <c r="J133" s="731">
        <f t="shared" si="3"/>
        <v>0</v>
      </c>
      <c r="K133" s="322" t="s">
        <v>1032</v>
      </c>
    </row>
    <row r="134" spans="1:12" s="112" customFormat="1" ht="14.25" customHeight="1" x14ac:dyDescent="0.2">
      <c r="A134" s="319"/>
      <c r="B134" s="701"/>
      <c r="C134" s="702"/>
      <c r="D134" s="705"/>
      <c r="E134" s="756" t="s">
        <v>142</v>
      </c>
      <c r="F134" s="394" t="b">
        <f>IF(総括表!$B$4=総括表!$Q$5,基礎データ貼付用シート!E1155)</f>
        <v>0</v>
      </c>
      <c r="G134" s="444" t="s">
        <v>753</v>
      </c>
      <c r="H134" s="730">
        <v>0.20200000000000001</v>
      </c>
      <c r="I134" s="349" t="s">
        <v>119</v>
      </c>
      <c r="J134" s="734">
        <f t="shared" si="3"/>
        <v>0</v>
      </c>
      <c r="K134" s="322" t="s">
        <v>1033</v>
      </c>
    </row>
    <row r="135" spans="1:12" s="112" customFormat="1" ht="14.25" customHeight="1" x14ac:dyDescent="0.2">
      <c r="A135" s="319"/>
      <c r="B135" s="753">
        <v>14</v>
      </c>
      <c r="C135" s="330" t="s">
        <v>741</v>
      </c>
      <c r="D135" s="755" t="s">
        <v>483</v>
      </c>
      <c r="E135" s="756" t="s">
        <v>143</v>
      </c>
      <c r="F135" s="394" t="b">
        <f>IF(総括表!$B$4=総括表!$Q$4,基礎データ貼付用シート!E1159)</f>
        <v>0</v>
      </c>
      <c r="G135" s="444" t="s">
        <v>753</v>
      </c>
      <c r="H135" s="730">
        <v>0.52700000000000002</v>
      </c>
      <c r="I135" s="349" t="s">
        <v>119</v>
      </c>
      <c r="J135" s="731">
        <f t="shared" ref="J135:J144" si="4">ROUND(F135*H135,0)</f>
        <v>0</v>
      </c>
      <c r="K135" s="322" t="s">
        <v>1034</v>
      </c>
    </row>
    <row r="136" spans="1:12" s="112" customFormat="1" ht="14.25" customHeight="1" x14ac:dyDescent="0.2">
      <c r="A136" s="319"/>
      <c r="B136" s="701"/>
      <c r="C136" s="702"/>
      <c r="D136" s="705"/>
      <c r="E136" s="756" t="s">
        <v>142</v>
      </c>
      <c r="F136" s="394" t="b">
        <f>IF(総括表!$B$4=総括表!$Q$5,基礎データ貼付用シート!E1159)</f>
        <v>0</v>
      </c>
      <c r="G136" s="387" t="s">
        <v>753</v>
      </c>
      <c r="H136" s="730">
        <v>0.50800000000000001</v>
      </c>
      <c r="I136" s="349" t="s">
        <v>119</v>
      </c>
      <c r="J136" s="758">
        <f t="shared" si="4"/>
        <v>0</v>
      </c>
      <c r="K136" s="322" t="s">
        <v>1035</v>
      </c>
    </row>
    <row r="137" spans="1:12" ht="14.25" customHeight="1" x14ac:dyDescent="0.2">
      <c r="A137" s="319"/>
      <c r="B137" s="701"/>
      <c r="C137" s="702"/>
      <c r="D137" s="755" t="s">
        <v>482</v>
      </c>
      <c r="E137" s="756" t="s">
        <v>143</v>
      </c>
      <c r="F137" s="394" t="b">
        <f>IF(総括表!$B$4=総括表!$Q$4,基礎データ貼付用シート!E1160)</f>
        <v>0</v>
      </c>
      <c r="G137" s="444" t="s">
        <v>753</v>
      </c>
      <c r="H137" s="730">
        <v>0.22600000000000001</v>
      </c>
      <c r="I137" s="349" t="s">
        <v>119</v>
      </c>
      <c r="J137" s="731">
        <f t="shared" si="4"/>
        <v>0</v>
      </c>
      <c r="K137" s="322" t="s">
        <v>1036</v>
      </c>
      <c r="L137" s="112"/>
    </row>
    <row r="138" spans="1:12" ht="14.25" customHeight="1" x14ac:dyDescent="0.2">
      <c r="A138" s="319"/>
      <c r="B138" s="701"/>
      <c r="C138" s="702"/>
      <c r="D138" s="705"/>
      <c r="E138" s="756" t="s">
        <v>142</v>
      </c>
      <c r="F138" s="394" t="b">
        <f>IF(総括表!$B$4=総括表!$Q$5,基礎データ貼付用シート!E1160)</f>
        <v>0</v>
      </c>
      <c r="G138" s="444" t="s">
        <v>753</v>
      </c>
      <c r="H138" s="730">
        <v>0.218</v>
      </c>
      <c r="I138" s="349" t="s">
        <v>119</v>
      </c>
      <c r="J138" s="731">
        <f t="shared" si="4"/>
        <v>0</v>
      </c>
      <c r="K138" s="322" t="s">
        <v>1037</v>
      </c>
      <c r="L138" s="112"/>
    </row>
    <row r="139" spans="1:12" ht="14.25" customHeight="1" x14ac:dyDescent="0.2">
      <c r="A139" s="319"/>
      <c r="B139" s="701"/>
      <c r="C139" s="702"/>
      <c r="D139" s="755" t="s">
        <v>481</v>
      </c>
      <c r="E139" s="756" t="s">
        <v>143</v>
      </c>
      <c r="F139" s="394" t="b">
        <f>IF(総括表!$B$4=総括表!$Q$4,基礎データ貼付用シート!E1161)</f>
        <v>0</v>
      </c>
      <c r="G139" s="444" t="s">
        <v>753</v>
      </c>
      <c r="H139" s="730">
        <v>0.22600000000000001</v>
      </c>
      <c r="I139" s="349" t="s">
        <v>119</v>
      </c>
      <c r="J139" s="731">
        <f t="shared" si="4"/>
        <v>0</v>
      </c>
      <c r="K139" s="322" t="s">
        <v>1038</v>
      </c>
      <c r="L139" s="112"/>
    </row>
    <row r="140" spans="1:12" ht="14.25" customHeight="1" x14ac:dyDescent="0.2">
      <c r="A140" s="319"/>
      <c r="B140" s="701"/>
      <c r="C140" s="702"/>
      <c r="D140" s="705"/>
      <c r="E140" s="756" t="s">
        <v>142</v>
      </c>
      <c r="F140" s="394" t="b">
        <f>IF(総括表!$B$4=総括表!$Q$5,基礎データ貼付用シート!E1161)</f>
        <v>0</v>
      </c>
      <c r="G140" s="444" t="s">
        <v>753</v>
      </c>
      <c r="H140" s="730">
        <v>0.218</v>
      </c>
      <c r="I140" s="349" t="s">
        <v>119</v>
      </c>
      <c r="J140" s="731">
        <f t="shared" si="4"/>
        <v>0</v>
      </c>
      <c r="K140" s="322" t="s">
        <v>1039</v>
      </c>
      <c r="L140" s="112"/>
    </row>
    <row r="141" spans="1:12" ht="14.25" customHeight="1" x14ac:dyDescent="0.2">
      <c r="A141" s="319"/>
      <c r="B141" s="701"/>
      <c r="C141" s="702"/>
      <c r="D141" s="755" t="s">
        <v>480</v>
      </c>
      <c r="E141" s="756" t="s">
        <v>143</v>
      </c>
      <c r="F141" s="394" t="b">
        <f>IF(総括表!$B$4=総括表!$Q$4,基礎データ貼付用シート!E1163)</f>
        <v>0</v>
      </c>
      <c r="G141" s="444" t="s">
        <v>753</v>
      </c>
      <c r="H141" s="730">
        <v>0.151</v>
      </c>
      <c r="I141" s="349" t="s">
        <v>119</v>
      </c>
      <c r="J141" s="731">
        <f t="shared" si="4"/>
        <v>0</v>
      </c>
      <c r="K141" s="322" t="s">
        <v>1040</v>
      </c>
      <c r="L141" s="112"/>
    </row>
    <row r="142" spans="1:12" ht="14.25" customHeight="1" x14ac:dyDescent="0.2">
      <c r="A142" s="319"/>
      <c r="B142" s="701"/>
      <c r="C142" s="702"/>
      <c r="D142" s="705"/>
      <c r="E142" s="756" t="s">
        <v>142</v>
      </c>
      <c r="F142" s="394" t="b">
        <f>IF(総括表!$B$4=総括表!$Q$5,基礎データ貼付用シート!E1163)</f>
        <v>0</v>
      </c>
      <c r="G142" s="444" t="s">
        <v>753</v>
      </c>
      <c r="H142" s="733">
        <v>0.14499999999999999</v>
      </c>
      <c r="I142" s="349" t="s">
        <v>119</v>
      </c>
      <c r="J142" s="731">
        <f t="shared" si="4"/>
        <v>0</v>
      </c>
      <c r="K142" s="322" t="s">
        <v>1041</v>
      </c>
      <c r="L142" s="112"/>
    </row>
    <row r="143" spans="1:12" s="112" customFormat="1" ht="14.25" customHeight="1" x14ac:dyDescent="0.2">
      <c r="A143" s="319"/>
      <c r="B143" s="701"/>
      <c r="C143" s="702"/>
      <c r="D143" s="755" t="s">
        <v>4745</v>
      </c>
      <c r="E143" s="756" t="s">
        <v>143</v>
      </c>
      <c r="F143" s="394" t="b">
        <f>IF(総括表!$B$4=総括表!$Q$4,基礎データ貼付用シート!E1162)</f>
        <v>0</v>
      </c>
      <c r="G143" s="444" t="s">
        <v>753</v>
      </c>
      <c r="H143" s="730">
        <v>0.22600000000000001</v>
      </c>
      <c r="I143" s="349" t="s">
        <v>119</v>
      </c>
      <c r="J143" s="731">
        <f t="shared" si="4"/>
        <v>0</v>
      </c>
      <c r="K143" s="322" t="s">
        <v>1042</v>
      </c>
    </row>
    <row r="144" spans="1:12" s="112" customFormat="1" ht="14.25" customHeight="1" x14ac:dyDescent="0.2">
      <c r="A144" s="319"/>
      <c r="B144" s="701"/>
      <c r="C144" s="702"/>
      <c r="D144" s="705"/>
      <c r="E144" s="756" t="s">
        <v>142</v>
      </c>
      <c r="F144" s="394" t="b">
        <f>IF(総括表!$B$4=総括表!$Q$5,基礎データ貼付用シート!E1162)</f>
        <v>0</v>
      </c>
      <c r="G144" s="444" t="s">
        <v>753</v>
      </c>
      <c r="H144" s="730">
        <v>0.218</v>
      </c>
      <c r="I144" s="349" t="s">
        <v>119</v>
      </c>
      <c r="J144" s="734">
        <f t="shared" si="4"/>
        <v>0</v>
      </c>
      <c r="K144" s="322" t="s">
        <v>1043</v>
      </c>
    </row>
    <row r="145" spans="1:12" s="112" customFormat="1" ht="14.25" customHeight="1" x14ac:dyDescent="0.2">
      <c r="A145" s="319"/>
      <c r="B145" s="753">
        <v>15</v>
      </c>
      <c r="C145" s="330" t="s">
        <v>808</v>
      </c>
      <c r="D145" s="755" t="s">
        <v>483</v>
      </c>
      <c r="E145" s="756" t="s">
        <v>143</v>
      </c>
      <c r="F145" s="394" t="b">
        <f>IF(総括表!$B$4=総括表!$Q$4,基礎データ貼付用シート!E1166)</f>
        <v>0</v>
      </c>
      <c r="G145" s="444" t="s">
        <v>117</v>
      </c>
      <c r="H145" s="735">
        <v>0.55500000000000005</v>
      </c>
      <c r="I145" s="349" t="s">
        <v>119</v>
      </c>
      <c r="J145" s="731">
        <f t="shared" ref="J145:J154" si="5">ROUND(F145*H145,0)</f>
        <v>0</v>
      </c>
      <c r="K145" s="322" t="s">
        <v>1044</v>
      </c>
    </row>
    <row r="146" spans="1:12" s="112" customFormat="1" ht="14.25" customHeight="1" x14ac:dyDescent="0.2">
      <c r="A146" s="319"/>
      <c r="B146" s="701"/>
      <c r="C146" s="702"/>
      <c r="D146" s="705"/>
      <c r="E146" s="756" t="s">
        <v>142</v>
      </c>
      <c r="F146" s="394" t="b">
        <f>IF(総括表!$B$4=総括表!$Q$5,基礎データ貼付用シート!E1166)</f>
        <v>0</v>
      </c>
      <c r="G146" s="444" t="s">
        <v>117</v>
      </c>
      <c r="H146" s="730">
        <v>0.54100000000000004</v>
      </c>
      <c r="I146" s="349" t="s">
        <v>119</v>
      </c>
      <c r="J146" s="731">
        <f t="shared" si="5"/>
        <v>0</v>
      </c>
      <c r="K146" s="322" t="s">
        <v>1045</v>
      </c>
    </row>
    <row r="147" spans="1:12" ht="14.25" customHeight="1" x14ac:dyDescent="0.2">
      <c r="A147" s="319"/>
      <c r="B147" s="701"/>
      <c r="C147" s="702"/>
      <c r="D147" s="755" t="s">
        <v>482</v>
      </c>
      <c r="E147" s="756" t="s">
        <v>143</v>
      </c>
      <c r="F147" s="394" t="b">
        <f>IF(総括表!$B$4=総括表!$Q$4,基礎データ貼付用シート!E1167)</f>
        <v>0</v>
      </c>
      <c r="G147" s="444" t="s">
        <v>117</v>
      </c>
      <c r="H147" s="730">
        <v>0.23799999999999999</v>
      </c>
      <c r="I147" s="349" t="s">
        <v>119</v>
      </c>
      <c r="J147" s="731">
        <f t="shared" si="5"/>
        <v>0</v>
      </c>
      <c r="K147" s="322" t="s">
        <v>1046</v>
      </c>
      <c r="L147" s="112"/>
    </row>
    <row r="148" spans="1:12" ht="14.25" customHeight="1" x14ac:dyDescent="0.2">
      <c r="A148" s="319"/>
      <c r="B148" s="701"/>
      <c r="C148" s="702"/>
      <c r="D148" s="705"/>
      <c r="E148" s="756" t="s">
        <v>142</v>
      </c>
      <c r="F148" s="394" t="b">
        <f>IF(総括表!$B$4=総括表!$Q$5,基礎データ貼付用シート!E1167)</f>
        <v>0</v>
      </c>
      <c r="G148" s="444" t="s">
        <v>117</v>
      </c>
      <c r="H148" s="730">
        <v>0.23200000000000001</v>
      </c>
      <c r="I148" s="349" t="s">
        <v>119</v>
      </c>
      <c r="J148" s="731">
        <f t="shared" si="5"/>
        <v>0</v>
      </c>
      <c r="K148" s="322" t="s">
        <v>1047</v>
      </c>
      <c r="L148" s="112"/>
    </row>
    <row r="149" spans="1:12" ht="14.25" customHeight="1" x14ac:dyDescent="0.2">
      <c r="A149" s="319"/>
      <c r="B149" s="701"/>
      <c r="C149" s="702"/>
      <c r="D149" s="755" t="s">
        <v>481</v>
      </c>
      <c r="E149" s="756" t="s">
        <v>143</v>
      </c>
      <c r="F149" s="394" t="b">
        <f>IF(総括表!$B$4=総括表!$Q$4,基礎データ貼付用シート!E1168)</f>
        <v>0</v>
      </c>
      <c r="G149" s="444" t="s">
        <v>117</v>
      </c>
      <c r="H149" s="730">
        <v>0.23799999999999999</v>
      </c>
      <c r="I149" s="349" t="s">
        <v>119</v>
      </c>
      <c r="J149" s="731">
        <f t="shared" si="5"/>
        <v>0</v>
      </c>
      <c r="K149" s="322" t="s">
        <v>1048</v>
      </c>
      <c r="L149" s="112"/>
    </row>
    <row r="150" spans="1:12" ht="14.25" customHeight="1" x14ac:dyDescent="0.2">
      <c r="A150" s="319"/>
      <c r="B150" s="701"/>
      <c r="C150" s="702"/>
      <c r="D150" s="705"/>
      <c r="E150" s="756" t="s">
        <v>142</v>
      </c>
      <c r="F150" s="394" t="b">
        <f>IF(総括表!$B$4=総括表!$Q$5,基礎データ貼付用シート!E1168)</f>
        <v>0</v>
      </c>
      <c r="G150" s="444" t="s">
        <v>117</v>
      </c>
      <c r="H150" s="730">
        <v>0.23200000000000001</v>
      </c>
      <c r="I150" s="349" t="s">
        <v>119</v>
      </c>
      <c r="J150" s="731">
        <f t="shared" si="5"/>
        <v>0</v>
      </c>
      <c r="K150" s="322" t="s">
        <v>1049</v>
      </c>
      <c r="L150" s="112"/>
    </row>
    <row r="151" spans="1:12" ht="14.25" customHeight="1" x14ac:dyDescent="0.2">
      <c r="A151" s="319"/>
      <c r="B151" s="701"/>
      <c r="C151" s="702"/>
      <c r="D151" s="755" t="s">
        <v>480</v>
      </c>
      <c r="E151" s="756" t="s">
        <v>143</v>
      </c>
      <c r="F151" s="394" t="b">
        <f>IF(総括表!$B$4=総括表!$Q$4,基礎データ貼付用シート!E1170)</f>
        <v>0</v>
      </c>
      <c r="G151" s="444" t="s">
        <v>117</v>
      </c>
      <c r="H151" s="730">
        <v>0.159</v>
      </c>
      <c r="I151" s="349" t="s">
        <v>119</v>
      </c>
      <c r="J151" s="731">
        <f t="shared" si="5"/>
        <v>0</v>
      </c>
      <c r="K151" s="322" t="s">
        <v>1050</v>
      </c>
      <c r="L151" s="112"/>
    </row>
    <row r="152" spans="1:12" ht="14.25" customHeight="1" x14ac:dyDescent="0.2">
      <c r="A152" s="319"/>
      <c r="B152" s="701"/>
      <c r="C152" s="702"/>
      <c r="D152" s="705"/>
      <c r="E152" s="756" t="s">
        <v>142</v>
      </c>
      <c r="F152" s="394" t="b">
        <f>IF(総括表!$B$4=総括表!$Q$5,基礎データ貼付用シート!E1170)</f>
        <v>0</v>
      </c>
      <c r="G152" s="444" t="s">
        <v>117</v>
      </c>
      <c r="H152" s="733">
        <v>0.155</v>
      </c>
      <c r="I152" s="349" t="s">
        <v>119</v>
      </c>
      <c r="J152" s="731">
        <f t="shared" si="5"/>
        <v>0</v>
      </c>
      <c r="K152" s="322" t="s">
        <v>1051</v>
      </c>
      <c r="L152" s="112"/>
    </row>
    <row r="153" spans="1:12" s="112" customFormat="1" ht="14.25" customHeight="1" x14ac:dyDescent="0.2">
      <c r="A153" s="319"/>
      <c r="B153" s="701"/>
      <c r="C153" s="702"/>
      <c r="D153" s="755" t="s">
        <v>4745</v>
      </c>
      <c r="E153" s="756" t="s">
        <v>143</v>
      </c>
      <c r="F153" s="394" t="b">
        <f>IF(総括表!$B$4=総括表!$Q$4,基礎データ貼付用シート!E1169)</f>
        <v>0</v>
      </c>
      <c r="G153" s="444" t="s">
        <v>117</v>
      </c>
      <c r="H153" s="730">
        <v>0.23799999999999999</v>
      </c>
      <c r="I153" s="349" t="s">
        <v>119</v>
      </c>
      <c r="J153" s="731">
        <f t="shared" si="5"/>
        <v>0</v>
      </c>
      <c r="K153" s="322" t="s">
        <v>1052</v>
      </c>
    </row>
    <row r="154" spans="1:12" s="112" customFormat="1" ht="14.25" customHeight="1" x14ac:dyDescent="0.2">
      <c r="A154" s="319"/>
      <c r="B154" s="701"/>
      <c r="C154" s="702"/>
      <c r="D154" s="705"/>
      <c r="E154" s="756" t="s">
        <v>142</v>
      </c>
      <c r="F154" s="394" t="b">
        <f>IF(総括表!$B$4=総括表!$Q$5,基礎データ貼付用シート!E1169)</f>
        <v>0</v>
      </c>
      <c r="G154" s="444" t="s">
        <v>117</v>
      </c>
      <c r="H154" s="730">
        <v>0.23200000000000001</v>
      </c>
      <c r="I154" s="349" t="s">
        <v>119</v>
      </c>
      <c r="J154" s="734">
        <f t="shared" si="5"/>
        <v>0</v>
      </c>
      <c r="K154" s="322" t="s">
        <v>1053</v>
      </c>
    </row>
    <row r="155" spans="1:12" s="112" customFormat="1" ht="14.25" customHeight="1" x14ac:dyDescent="0.2">
      <c r="A155" s="319"/>
      <c r="B155" s="753">
        <v>16</v>
      </c>
      <c r="C155" s="330" t="s">
        <v>884</v>
      </c>
      <c r="D155" s="755" t="s">
        <v>483</v>
      </c>
      <c r="E155" s="756" t="s">
        <v>143</v>
      </c>
      <c r="F155" s="394" t="b">
        <f>IF(総括表!$B$4=総括表!$Q$4,基礎データ貼付用シート!E1173)</f>
        <v>0</v>
      </c>
      <c r="G155" s="444" t="s">
        <v>117</v>
      </c>
      <c r="H155" s="735">
        <v>0.57899999999999996</v>
      </c>
      <c r="I155" s="349" t="s">
        <v>119</v>
      </c>
      <c r="J155" s="731">
        <f t="shared" ref="J155:J174" si="6">ROUND(F155*H155,0)</f>
        <v>0</v>
      </c>
      <c r="K155" s="322" t="s">
        <v>1054</v>
      </c>
    </row>
    <row r="156" spans="1:12" s="112" customFormat="1" ht="14.25" customHeight="1" x14ac:dyDescent="0.2">
      <c r="A156" s="319"/>
      <c r="B156" s="701"/>
      <c r="C156" s="702"/>
      <c r="D156" s="705"/>
      <c r="E156" s="756" t="s">
        <v>142</v>
      </c>
      <c r="F156" s="394" t="b">
        <f>IF(総括表!$B$4=総括表!$Q$5,基礎データ貼付用シート!E1173)</f>
        <v>0</v>
      </c>
      <c r="G156" s="444" t="s">
        <v>117</v>
      </c>
      <c r="H156" s="730">
        <v>0.56000000000000005</v>
      </c>
      <c r="I156" s="349" t="s">
        <v>119</v>
      </c>
      <c r="J156" s="731">
        <f t="shared" si="6"/>
        <v>0</v>
      </c>
      <c r="K156" s="322" t="s">
        <v>1055</v>
      </c>
    </row>
    <row r="157" spans="1:12" s="112" customFormat="1" ht="14.25" customHeight="1" x14ac:dyDescent="0.2">
      <c r="A157" s="319"/>
      <c r="B157" s="701"/>
      <c r="C157" s="702"/>
      <c r="D157" s="755" t="s">
        <v>482</v>
      </c>
      <c r="E157" s="756" t="s">
        <v>143</v>
      </c>
      <c r="F157" s="394" t="b">
        <f>IF(総括表!$B$4=総括表!$Q$4,基礎データ貼付用シート!E1174)</f>
        <v>0</v>
      </c>
      <c r="G157" s="444" t="s">
        <v>117</v>
      </c>
      <c r="H157" s="730">
        <v>0.248</v>
      </c>
      <c r="I157" s="349" t="s">
        <v>119</v>
      </c>
      <c r="J157" s="731">
        <f t="shared" si="6"/>
        <v>0</v>
      </c>
      <c r="K157" s="322" t="s">
        <v>1056</v>
      </c>
    </row>
    <row r="158" spans="1:12" s="112" customFormat="1" ht="14.25" customHeight="1" x14ac:dyDescent="0.2">
      <c r="A158" s="319"/>
      <c r="B158" s="701"/>
      <c r="C158" s="702"/>
      <c r="D158" s="705"/>
      <c r="E158" s="756" t="s">
        <v>142</v>
      </c>
      <c r="F158" s="394" t="b">
        <f>IF(総括表!$B$4=総括表!$Q$5,基礎データ貼付用シート!E1174)</f>
        <v>0</v>
      </c>
      <c r="G158" s="444" t="s">
        <v>117</v>
      </c>
      <c r="H158" s="730">
        <v>0.24</v>
      </c>
      <c r="I158" s="349" t="s">
        <v>119</v>
      </c>
      <c r="J158" s="731">
        <f t="shared" si="6"/>
        <v>0</v>
      </c>
      <c r="K158" s="322" t="s">
        <v>993</v>
      </c>
    </row>
    <row r="159" spans="1:12" s="112" customFormat="1" ht="14.25" customHeight="1" x14ac:dyDescent="0.2">
      <c r="A159" s="319"/>
      <c r="B159" s="701"/>
      <c r="C159" s="702"/>
      <c r="D159" s="755" t="s">
        <v>481</v>
      </c>
      <c r="E159" s="756" t="s">
        <v>143</v>
      </c>
      <c r="F159" s="394" t="b">
        <f>IF(総括表!$B$4=総括表!$Q$4,基礎データ貼付用シート!E1175)</f>
        <v>0</v>
      </c>
      <c r="G159" s="444" t="s">
        <v>117</v>
      </c>
      <c r="H159" s="730">
        <v>0.248</v>
      </c>
      <c r="I159" s="349" t="s">
        <v>119</v>
      </c>
      <c r="J159" s="731">
        <f t="shared" si="6"/>
        <v>0</v>
      </c>
      <c r="K159" s="322" t="s">
        <v>994</v>
      </c>
    </row>
    <row r="160" spans="1:12" s="112" customFormat="1" ht="14.25" customHeight="1" x14ac:dyDescent="0.2">
      <c r="A160" s="319"/>
      <c r="B160" s="701"/>
      <c r="C160" s="702"/>
      <c r="D160" s="705"/>
      <c r="E160" s="756" t="s">
        <v>142</v>
      </c>
      <c r="F160" s="394" t="b">
        <f>IF(総括表!$B$4=総括表!$Q$5,基礎データ貼付用シート!E1175)</f>
        <v>0</v>
      </c>
      <c r="G160" s="444" t="s">
        <v>117</v>
      </c>
      <c r="H160" s="730">
        <v>0.24</v>
      </c>
      <c r="I160" s="349" t="s">
        <v>119</v>
      </c>
      <c r="J160" s="731">
        <f t="shared" si="6"/>
        <v>0</v>
      </c>
      <c r="K160" s="322" t="s">
        <v>995</v>
      </c>
    </row>
    <row r="161" spans="1:11" s="112" customFormat="1" ht="14.25" customHeight="1" x14ac:dyDescent="0.2">
      <c r="A161" s="319"/>
      <c r="B161" s="701"/>
      <c r="C161" s="702"/>
      <c r="D161" s="755" t="s">
        <v>480</v>
      </c>
      <c r="E161" s="756" t="s">
        <v>143</v>
      </c>
      <c r="F161" s="394" t="b">
        <f>IF(総括表!$B$4=総括表!$Q$4,基礎データ貼付用シート!E1177)</f>
        <v>0</v>
      </c>
      <c r="G161" s="444" t="s">
        <v>117</v>
      </c>
      <c r="H161" s="730">
        <v>0.16600000000000001</v>
      </c>
      <c r="I161" s="349" t="s">
        <v>119</v>
      </c>
      <c r="J161" s="731">
        <f t="shared" si="6"/>
        <v>0</v>
      </c>
      <c r="K161" s="322" t="s">
        <v>996</v>
      </c>
    </row>
    <row r="162" spans="1:11" s="112" customFormat="1" ht="14.25" customHeight="1" x14ac:dyDescent="0.2">
      <c r="A162" s="319"/>
      <c r="B162" s="701"/>
      <c r="C162" s="702"/>
      <c r="D162" s="705"/>
      <c r="E162" s="756" t="s">
        <v>142</v>
      </c>
      <c r="F162" s="394" t="b">
        <f>IF(総括表!$B$4=総括表!$Q$5,基礎データ貼付用シート!E1177)</f>
        <v>0</v>
      </c>
      <c r="G162" s="444" t="s">
        <v>117</v>
      </c>
      <c r="H162" s="733">
        <v>0.16</v>
      </c>
      <c r="I162" s="349" t="s">
        <v>119</v>
      </c>
      <c r="J162" s="731">
        <f t="shared" si="6"/>
        <v>0</v>
      </c>
      <c r="K162" s="322" t="s">
        <v>997</v>
      </c>
    </row>
    <row r="163" spans="1:11" s="112" customFormat="1" ht="14.25" customHeight="1" x14ac:dyDescent="0.2">
      <c r="A163" s="319"/>
      <c r="B163" s="701"/>
      <c r="C163" s="702"/>
      <c r="D163" s="755" t="s">
        <v>4745</v>
      </c>
      <c r="E163" s="756" t="s">
        <v>143</v>
      </c>
      <c r="F163" s="394" t="b">
        <f>IF(総括表!$B$4=総括表!$Q$4,基礎データ貼付用シート!E1176)</f>
        <v>0</v>
      </c>
      <c r="G163" s="444" t="s">
        <v>117</v>
      </c>
      <c r="H163" s="759">
        <v>0.248</v>
      </c>
      <c r="I163" s="349" t="s">
        <v>119</v>
      </c>
      <c r="J163" s="731">
        <f t="shared" si="6"/>
        <v>0</v>
      </c>
      <c r="K163" s="322" t="s">
        <v>998</v>
      </c>
    </row>
    <row r="164" spans="1:11" s="112" customFormat="1" ht="14.25" customHeight="1" x14ac:dyDescent="0.2">
      <c r="A164" s="319"/>
      <c r="B164" s="701"/>
      <c r="C164" s="702"/>
      <c r="D164" s="705"/>
      <c r="E164" s="756" t="s">
        <v>142</v>
      </c>
      <c r="F164" s="394" t="b">
        <f>IF(総括表!$B$4=総括表!$Q$5,基礎データ貼付用シート!E1176)</f>
        <v>0</v>
      </c>
      <c r="G164" s="444" t="s">
        <v>117</v>
      </c>
      <c r="H164" s="759">
        <v>0.24</v>
      </c>
      <c r="I164" s="349" t="s">
        <v>119</v>
      </c>
      <c r="J164" s="734">
        <f t="shared" si="6"/>
        <v>0</v>
      </c>
      <c r="K164" s="322" t="s">
        <v>999</v>
      </c>
    </row>
    <row r="165" spans="1:11" s="112" customFormat="1" ht="14.25" customHeight="1" x14ac:dyDescent="0.2">
      <c r="A165" s="319"/>
      <c r="B165" s="753">
        <v>17</v>
      </c>
      <c r="C165" s="330" t="s">
        <v>915</v>
      </c>
      <c r="D165" s="755" t="s">
        <v>483</v>
      </c>
      <c r="E165" s="756" t="s">
        <v>143</v>
      </c>
      <c r="F165" s="394" t="b">
        <f>IF(総括表!$B$4=総括表!$Q$4,基礎データ貼付用シート!E1180)</f>
        <v>0</v>
      </c>
      <c r="G165" s="444" t="s">
        <v>117</v>
      </c>
      <c r="H165" s="735">
        <v>0.61</v>
      </c>
      <c r="I165" s="349" t="s">
        <v>119</v>
      </c>
      <c r="J165" s="731">
        <f t="shared" si="6"/>
        <v>0</v>
      </c>
      <c r="K165" s="322" t="s">
        <v>1057</v>
      </c>
    </row>
    <row r="166" spans="1:11" s="112" customFormat="1" ht="14.25" customHeight="1" x14ac:dyDescent="0.2">
      <c r="A166" s="319"/>
      <c r="B166" s="701"/>
      <c r="C166" s="702"/>
      <c r="D166" s="705"/>
      <c r="E166" s="756" t="s">
        <v>142</v>
      </c>
      <c r="F166" s="394" t="b">
        <f>IF(総括表!$B$4=総括表!$Q$5,基礎データ貼付用シート!E1180)</f>
        <v>0</v>
      </c>
      <c r="G166" s="444" t="s">
        <v>117</v>
      </c>
      <c r="H166" s="730">
        <v>0.59399999999999997</v>
      </c>
      <c r="I166" s="349" t="s">
        <v>119</v>
      </c>
      <c r="J166" s="731">
        <f t="shared" si="6"/>
        <v>0</v>
      </c>
      <c r="K166" s="322" t="s">
        <v>1058</v>
      </c>
    </row>
    <row r="167" spans="1:11" s="112" customFormat="1" ht="14.25" customHeight="1" x14ac:dyDescent="0.2">
      <c r="A167" s="319"/>
      <c r="B167" s="701"/>
      <c r="C167" s="702"/>
      <c r="D167" s="755" t="s">
        <v>482</v>
      </c>
      <c r="E167" s="756" t="s">
        <v>143</v>
      </c>
      <c r="F167" s="394" t="b">
        <f>IF(総括表!$B$4=総括表!$Q$4,基礎データ貼付用シート!E1181)</f>
        <v>0</v>
      </c>
      <c r="G167" s="444" t="s">
        <v>117</v>
      </c>
      <c r="H167" s="730">
        <v>0.26200000000000001</v>
      </c>
      <c r="I167" s="349" t="s">
        <v>119</v>
      </c>
      <c r="J167" s="731">
        <f t="shared" si="6"/>
        <v>0</v>
      </c>
      <c r="K167" s="322" t="s">
        <v>1059</v>
      </c>
    </row>
    <row r="168" spans="1:11" s="112" customFormat="1" ht="14.25" customHeight="1" x14ac:dyDescent="0.2">
      <c r="A168" s="319"/>
      <c r="B168" s="701"/>
      <c r="C168" s="702"/>
      <c r="D168" s="705"/>
      <c r="E168" s="756" t="s">
        <v>142</v>
      </c>
      <c r="F168" s="394" t="b">
        <f>IF(総括表!$B$4=総括表!$Q$5,基礎データ貼付用シート!E1181)</f>
        <v>0</v>
      </c>
      <c r="G168" s="444" t="s">
        <v>117</v>
      </c>
      <c r="H168" s="730">
        <v>0.255</v>
      </c>
      <c r="I168" s="349" t="s">
        <v>119</v>
      </c>
      <c r="J168" s="731">
        <f t="shared" si="6"/>
        <v>0</v>
      </c>
      <c r="K168" s="322" t="s">
        <v>1060</v>
      </c>
    </row>
    <row r="169" spans="1:11" s="112" customFormat="1" ht="14.25" customHeight="1" x14ac:dyDescent="0.2">
      <c r="A169" s="319"/>
      <c r="B169" s="701"/>
      <c r="C169" s="702"/>
      <c r="D169" s="755" t="s">
        <v>481</v>
      </c>
      <c r="E169" s="756" t="s">
        <v>143</v>
      </c>
      <c r="F169" s="394" t="b">
        <f>IF(総括表!$B$4=総括表!$Q$4,基礎データ貼付用シート!E1182)</f>
        <v>0</v>
      </c>
      <c r="G169" s="444" t="s">
        <v>117</v>
      </c>
      <c r="H169" s="730">
        <v>0.26200000000000001</v>
      </c>
      <c r="I169" s="349" t="s">
        <v>119</v>
      </c>
      <c r="J169" s="731">
        <f t="shared" si="6"/>
        <v>0</v>
      </c>
      <c r="K169" s="322" t="s">
        <v>1061</v>
      </c>
    </row>
    <row r="170" spans="1:11" s="112" customFormat="1" ht="14.25" customHeight="1" x14ac:dyDescent="0.2">
      <c r="A170" s="319"/>
      <c r="B170" s="701"/>
      <c r="C170" s="702"/>
      <c r="D170" s="705"/>
      <c r="E170" s="756" t="s">
        <v>142</v>
      </c>
      <c r="F170" s="394" t="b">
        <f>IF(総括表!$B$4=総括表!$Q$5,基礎データ貼付用シート!E1182)</f>
        <v>0</v>
      </c>
      <c r="G170" s="444" t="s">
        <v>117</v>
      </c>
      <c r="H170" s="730">
        <v>0.255</v>
      </c>
      <c r="I170" s="349" t="s">
        <v>119</v>
      </c>
      <c r="J170" s="731">
        <f t="shared" si="6"/>
        <v>0</v>
      </c>
      <c r="K170" s="322" t="s">
        <v>1062</v>
      </c>
    </row>
    <row r="171" spans="1:11" s="112" customFormat="1" ht="14.25" customHeight="1" x14ac:dyDescent="0.2">
      <c r="A171" s="319"/>
      <c r="B171" s="701"/>
      <c r="C171" s="702"/>
      <c r="D171" s="755" t="s">
        <v>480</v>
      </c>
      <c r="E171" s="756" t="s">
        <v>143</v>
      </c>
      <c r="F171" s="394" t="b">
        <f>IF(総括表!$B$4=総括表!$Q$4,基礎データ貼付用シート!E1184)</f>
        <v>0</v>
      </c>
      <c r="G171" s="444" t="s">
        <v>117</v>
      </c>
      <c r="H171" s="730">
        <v>0.17399999999999999</v>
      </c>
      <c r="I171" s="349" t="s">
        <v>119</v>
      </c>
      <c r="J171" s="731">
        <f t="shared" si="6"/>
        <v>0</v>
      </c>
      <c r="K171" s="322" t="s">
        <v>1063</v>
      </c>
    </row>
    <row r="172" spans="1:11" s="112" customFormat="1" ht="14.25" customHeight="1" x14ac:dyDescent="0.2">
      <c r="A172" s="319"/>
      <c r="B172" s="701"/>
      <c r="C172" s="702"/>
      <c r="D172" s="705"/>
      <c r="E172" s="756" t="s">
        <v>142</v>
      </c>
      <c r="F172" s="394" t="b">
        <f>IF(総括表!$B$4=総括表!$Q$5,基礎データ貼付用シート!E1184)</f>
        <v>0</v>
      </c>
      <c r="G172" s="444" t="s">
        <v>117</v>
      </c>
      <c r="H172" s="733">
        <v>0.17</v>
      </c>
      <c r="I172" s="349" t="s">
        <v>119</v>
      </c>
      <c r="J172" s="731">
        <f t="shared" si="6"/>
        <v>0</v>
      </c>
      <c r="K172" s="322" t="s">
        <v>5663</v>
      </c>
    </row>
    <row r="173" spans="1:11" s="112" customFormat="1" ht="14.25" customHeight="1" x14ac:dyDescent="0.2">
      <c r="A173" s="319"/>
      <c r="B173" s="701"/>
      <c r="C173" s="702"/>
      <c r="D173" s="755" t="s">
        <v>4745</v>
      </c>
      <c r="E173" s="756" t="s">
        <v>143</v>
      </c>
      <c r="F173" s="394" t="b">
        <f>IF(総括表!$B$4=総括表!$Q$4,基礎データ貼付用シート!E1183)</f>
        <v>0</v>
      </c>
      <c r="G173" s="444" t="s">
        <v>117</v>
      </c>
      <c r="H173" s="759">
        <v>0.26200000000000001</v>
      </c>
      <c r="I173" s="349" t="s">
        <v>119</v>
      </c>
      <c r="J173" s="731">
        <f t="shared" si="6"/>
        <v>0</v>
      </c>
      <c r="K173" s="322" t="s">
        <v>5664</v>
      </c>
    </row>
    <row r="174" spans="1:11" s="112" customFormat="1" ht="14.25" customHeight="1" x14ac:dyDescent="0.2">
      <c r="A174" s="319"/>
      <c r="B174" s="701"/>
      <c r="C174" s="702"/>
      <c r="D174" s="705"/>
      <c r="E174" s="756" t="s">
        <v>142</v>
      </c>
      <c r="F174" s="394" t="b">
        <f>IF(総括表!$B$4=総括表!$Q$5,基礎データ貼付用シート!E1183)</f>
        <v>0</v>
      </c>
      <c r="G174" s="444" t="s">
        <v>117</v>
      </c>
      <c r="H174" s="759">
        <v>0.255</v>
      </c>
      <c r="I174" s="349" t="s">
        <v>119</v>
      </c>
      <c r="J174" s="734">
        <f t="shared" si="6"/>
        <v>0</v>
      </c>
      <c r="K174" s="322" t="s">
        <v>5665</v>
      </c>
    </row>
    <row r="175" spans="1:11" s="112" customFormat="1" ht="14.25" customHeight="1" x14ac:dyDescent="0.2">
      <c r="A175" s="319"/>
      <c r="B175" s="753">
        <v>18</v>
      </c>
      <c r="C175" s="330" t="s">
        <v>1067</v>
      </c>
      <c r="D175" s="755" t="s">
        <v>483</v>
      </c>
      <c r="E175" s="756" t="s">
        <v>143</v>
      </c>
      <c r="F175" s="394" t="b">
        <f>IF(総括表!$B$4=総括表!$Q$4,基礎データ貼付用シート!E1189)</f>
        <v>0</v>
      </c>
      <c r="G175" s="444" t="s">
        <v>117</v>
      </c>
      <c r="H175" s="735">
        <v>0.64</v>
      </c>
      <c r="I175" s="349" t="s">
        <v>119</v>
      </c>
      <c r="J175" s="731">
        <f t="shared" ref="J175:J184" si="7">ROUND(F175*H175,0)</f>
        <v>0</v>
      </c>
      <c r="K175" s="322" t="s">
        <v>5666</v>
      </c>
    </row>
    <row r="176" spans="1:11" s="112" customFormat="1" ht="14.25" customHeight="1" x14ac:dyDescent="0.2">
      <c r="A176" s="319"/>
      <c r="B176" s="701"/>
      <c r="C176" s="702"/>
      <c r="D176" s="705"/>
      <c r="E176" s="756" t="s">
        <v>142</v>
      </c>
      <c r="F176" s="394" t="b">
        <f>IF(総括表!$B$4=総括表!$Q$5,基礎データ貼付用シート!E1189)</f>
        <v>0</v>
      </c>
      <c r="G176" s="444" t="s">
        <v>117</v>
      </c>
      <c r="H176" s="730">
        <v>0.629</v>
      </c>
      <c r="I176" s="349" t="s">
        <v>119</v>
      </c>
      <c r="J176" s="731">
        <f t="shared" si="7"/>
        <v>0</v>
      </c>
      <c r="K176" s="322" t="s">
        <v>5667</v>
      </c>
    </row>
    <row r="177" spans="1:12" s="112" customFormat="1" ht="14.25" customHeight="1" x14ac:dyDescent="0.2">
      <c r="A177" s="319"/>
      <c r="B177" s="701"/>
      <c r="C177" s="702"/>
      <c r="D177" s="755" t="s">
        <v>1177</v>
      </c>
      <c r="E177" s="756" t="s">
        <v>143</v>
      </c>
      <c r="F177" s="394" t="b">
        <f>IF(総括表!$B$4=総括表!$Q$4,基礎データ貼付用シート!E1190)</f>
        <v>0</v>
      </c>
      <c r="G177" s="444" t="s">
        <v>117</v>
      </c>
      <c r="H177" s="730">
        <v>0.45700000000000002</v>
      </c>
      <c r="I177" s="349" t="s">
        <v>119</v>
      </c>
      <c r="J177" s="731">
        <f t="shared" si="7"/>
        <v>0</v>
      </c>
      <c r="K177" s="322" t="s">
        <v>5668</v>
      </c>
    </row>
    <row r="178" spans="1:12" s="112" customFormat="1" ht="14.25" customHeight="1" x14ac:dyDescent="0.2">
      <c r="A178" s="319"/>
      <c r="B178" s="701"/>
      <c r="C178" s="702"/>
      <c r="D178" s="705" t="s">
        <v>1178</v>
      </c>
      <c r="E178" s="756" t="s">
        <v>142</v>
      </c>
      <c r="F178" s="394" t="b">
        <f>IF(総括表!$B$4=総括表!$Q$5,基礎データ貼付用シート!E1190)</f>
        <v>0</v>
      </c>
      <c r="G178" s="444" t="s">
        <v>117</v>
      </c>
      <c r="H178" s="730">
        <v>0.44900000000000001</v>
      </c>
      <c r="I178" s="349" t="s">
        <v>119</v>
      </c>
      <c r="J178" s="731">
        <f t="shared" si="7"/>
        <v>0</v>
      </c>
      <c r="K178" s="322" t="s">
        <v>5669</v>
      </c>
    </row>
    <row r="179" spans="1:12" s="112" customFormat="1" ht="14.25" customHeight="1" x14ac:dyDescent="0.2">
      <c r="A179" s="319"/>
      <c r="B179" s="701"/>
      <c r="C179" s="702"/>
      <c r="D179" s="755" t="s">
        <v>1177</v>
      </c>
      <c r="E179" s="756" t="s">
        <v>143</v>
      </c>
      <c r="F179" s="394" t="b">
        <f>IF(総括表!$B$4=総括表!$Q$4,基礎データ貼付用シート!E1191)</f>
        <v>0</v>
      </c>
      <c r="G179" s="444" t="s">
        <v>117</v>
      </c>
      <c r="H179" s="730">
        <v>0.27400000000000002</v>
      </c>
      <c r="I179" s="349" t="s">
        <v>119</v>
      </c>
      <c r="J179" s="731">
        <f t="shared" si="7"/>
        <v>0</v>
      </c>
      <c r="K179" s="322" t="s">
        <v>5670</v>
      </c>
    </row>
    <row r="180" spans="1:12" s="112" customFormat="1" ht="14.25" customHeight="1" x14ac:dyDescent="0.2">
      <c r="A180" s="319"/>
      <c r="B180" s="708"/>
      <c r="C180" s="709"/>
      <c r="D180" s="705" t="s">
        <v>1179</v>
      </c>
      <c r="E180" s="756" t="s">
        <v>142</v>
      </c>
      <c r="F180" s="394" t="b">
        <f>IF(総括表!$B$4=総括表!$Q$5,基礎データ貼付用シート!E1191)</f>
        <v>0</v>
      </c>
      <c r="G180" s="444" t="s">
        <v>117</v>
      </c>
      <c r="H180" s="730">
        <v>0.26900000000000002</v>
      </c>
      <c r="I180" s="349" t="s">
        <v>119</v>
      </c>
      <c r="J180" s="734">
        <f t="shared" si="7"/>
        <v>0</v>
      </c>
      <c r="K180" s="322" t="s">
        <v>5671</v>
      </c>
    </row>
    <row r="181" spans="1:12" ht="15" customHeight="1" x14ac:dyDescent="0.2">
      <c r="A181" s="319"/>
      <c r="B181" s="329">
        <v>19</v>
      </c>
      <c r="C181" s="330" t="s">
        <v>1259</v>
      </c>
      <c r="D181" s="712" t="s">
        <v>483</v>
      </c>
      <c r="E181" s="713" t="s">
        <v>143</v>
      </c>
      <c r="F181" s="394" t="b">
        <f>IF(総括表!$B$4=総括表!$Q$4,基礎データ貼付用シート!E1196)</f>
        <v>0</v>
      </c>
      <c r="G181" s="349" t="s">
        <v>117</v>
      </c>
      <c r="H181" s="736">
        <v>0.67</v>
      </c>
      <c r="I181" s="349" t="s">
        <v>119</v>
      </c>
      <c r="J181" s="350">
        <f t="shared" si="7"/>
        <v>0</v>
      </c>
      <c r="K181" s="322" t="s">
        <v>5672</v>
      </c>
      <c r="L181" s="112"/>
    </row>
    <row r="182" spans="1:12" ht="15" customHeight="1" x14ac:dyDescent="0.2">
      <c r="A182" s="319"/>
      <c r="B182" s="701"/>
      <c r="C182" s="702"/>
      <c r="D182" s="705"/>
      <c r="E182" s="713" t="s">
        <v>142</v>
      </c>
      <c r="F182" s="394" t="b">
        <f>IF(総括表!$B$4=総括表!$Q$5,基礎データ貼付用シート!E1196)</f>
        <v>0</v>
      </c>
      <c r="G182" s="349" t="s">
        <v>117</v>
      </c>
      <c r="H182" s="737">
        <v>0.66400000000000003</v>
      </c>
      <c r="I182" s="349" t="s">
        <v>119</v>
      </c>
      <c r="J182" s="350">
        <f t="shared" si="7"/>
        <v>0</v>
      </c>
      <c r="K182" s="322" t="s">
        <v>5673</v>
      </c>
      <c r="L182" s="112"/>
    </row>
    <row r="183" spans="1:12" ht="15" customHeight="1" x14ac:dyDescent="0.2">
      <c r="A183" s="319"/>
      <c r="B183" s="701"/>
      <c r="C183" s="702"/>
      <c r="D183" s="712" t="s">
        <v>1177</v>
      </c>
      <c r="E183" s="713" t="s">
        <v>143</v>
      </c>
      <c r="F183" s="394" t="b">
        <f>IF(総括表!$B$4=総括表!$Q$4,基礎データ貼付用シート!E1197)</f>
        <v>0</v>
      </c>
      <c r="G183" s="349" t="s">
        <v>117</v>
      </c>
      <c r="H183" s="737">
        <v>0.47899999999999998</v>
      </c>
      <c r="I183" s="349" t="s">
        <v>119</v>
      </c>
      <c r="J183" s="350">
        <f t="shared" si="7"/>
        <v>0</v>
      </c>
      <c r="K183" s="322" t="s">
        <v>5674</v>
      </c>
      <c r="L183" s="112"/>
    </row>
    <row r="184" spans="1:12" ht="15" customHeight="1" x14ac:dyDescent="0.2">
      <c r="A184" s="319"/>
      <c r="B184" s="701"/>
      <c r="C184" s="702"/>
      <c r="D184" s="705" t="s">
        <v>1178</v>
      </c>
      <c r="E184" s="713" t="s">
        <v>142</v>
      </c>
      <c r="F184" s="394" t="b">
        <f>IF(総括表!$B$4=総括表!$Q$5,基礎データ貼付用シート!E1197)</f>
        <v>0</v>
      </c>
      <c r="G184" s="349" t="s">
        <v>117</v>
      </c>
      <c r="H184" s="737">
        <v>0.47399999999999998</v>
      </c>
      <c r="I184" s="349" t="s">
        <v>119</v>
      </c>
      <c r="J184" s="350">
        <f t="shared" si="7"/>
        <v>0</v>
      </c>
      <c r="K184" s="322" t="s">
        <v>5675</v>
      </c>
      <c r="L184" s="112"/>
    </row>
    <row r="185" spans="1:12" ht="15" customHeight="1" x14ac:dyDescent="0.2">
      <c r="A185" s="319"/>
      <c r="B185" s="701"/>
      <c r="C185" s="702"/>
      <c r="D185" s="712" t="s">
        <v>1177</v>
      </c>
      <c r="E185" s="713" t="s">
        <v>143</v>
      </c>
      <c r="F185" s="394" t="b">
        <f>IF(総括表!$B$4=総括表!$Q$4,基礎データ貼付用シート!E1198)</f>
        <v>0</v>
      </c>
      <c r="G185" s="349" t="s">
        <v>117</v>
      </c>
      <c r="H185" s="737">
        <v>0.28699999999999998</v>
      </c>
      <c r="I185" s="349" t="s">
        <v>119</v>
      </c>
      <c r="J185" s="350">
        <f t="shared" ref="J185:J193" si="8">ROUND(F185*H185,0)</f>
        <v>0</v>
      </c>
      <c r="K185" s="322" t="s">
        <v>5676</v>
      </c>
      <c r="L185" s="112"/>
    </row>
    <row r="186" spans="1:12" ht="15" customHeight="1" x14ac:dyDescent="0.2">
      <c r="A186" s="319"/>
      <c r="B186" s="701"/>
      <c r="C186" s="702"/>
      <c r="D186" s="705" t="s">
        <v>1179</v>
      </c>
      <c r="E186" s="713" t="s">
        <v>142</v>
      </c>
      <c r="F186" s="394" t="b">
        <f>IF(総括表!$B$4=総括表!$Q$5,基礎データ貼付用シート!E1198)</f>
        <v>0</v>
      </c>
      <c r="G186" s="349" t="s">
        <v>117</v>
      </c>
      <c r="H186" s="737">
        <v>0.28499999999999998</v>
      </c>
      <c r="I186" s="349" t="s">
        <v>119</v>
      </c>
      <c r="J186" s="350">
        <f t="shared" si="8"/>
        <v>0</v>
      </c>
      <c r="K186" s="322" t="s">
        <v>5677</v>
      </c>
      <c r="L186" s="112"/>
    </row>
    <row r="187" spans="1:12" ht="15" customHeight="1" x14ac:dyDescent="0.2">
      <c r="A187" s="319"/>
      <c r="B187" s="701"/>
      <c r="C187" s="702"/>
      <c r="D187" s="712" t="s">
        <v>4717</v>
      </c>
      <c r="E187" s="713" t="s">
        <v>143</v>
      </c>
      <c r="F187" s="394" t="b">
        <f>IF(総括表!$B$4=総括表!$Q$4,基礎データ貼付用シート!E1201)</f>
        <v>0</v>
      </c>
      <c r="G187" s="349" t="s">
        <v>117</v>
      </c>
      <c r="H187" s="737">
        <v>0.67</v>
      </c>
      <c r="I187" s="349" t="s">
        <v>119</v>
      </c>
      <c r="J187" s="350">
        <f t="shared" si="8"/>
        <v>0</v>
      </c>
      <c r="K187" s="322" t="s">
        <v>5678</v>
      </c>
      <c r="L187" s="112"/>
    </row>
    <row r="188" spans="1:12" ht="15" customHeight="1" x14ac:dyDescent="0.2">
      <c r="A188" s="319"/>
      <c r="B188" s="701"/>
      <c r="C188" s="702"/>
      <c r="D188" s="705"/>
      <c r="E188" s="713" t="s">
        <v>142</v>
      </c>
      <c r="F188" s="394" t="b">
        <f>IF(総括表!$B$4=総括表!$Q$5,基礎データ貼付用シート!E1201)</f>
        <v>0</v>
      </c>
      <c r="G188" s="349" t="s">
        <v>117</v>
      </c>
      <c r="H188" s="737">
        <v>0.66400000000000003</v>
      </c>
      <c r="I188" s="349" t="s">
        <v>119</v>
      </c>
      <c r="J188" s="350">
        <f t="shared" si="8"/>
        <v>0</v>
      </c>
      <c r="K188" s="322" t="s">
        <v>5679</v>
      </c>
      <c r="L188" s="112"/>
    </row>
    <row r="189" spans="1:12" ht="15" customHeight="1" x14ac:dyDescent="0.2">
      <c r="A189" s="319"/>
      <c r="B189" s="701"/>
      <c r="C189" s="702"/>
      <c r="D189" s="712" t="s">
        <v>4718</v>
      </c>
      <c r="E189" s="713" t="s">
        <v>143</v>
      </c>
      <c r="F189" s="394" t="b">
        <f>IF(総括表!$B$4=総括表!$Q$4,基礎データ貼付用シート!E1202)</f>
        <v>0</v>
      </c>
      <c r="G189" s="349" t="s">
        <v>117</v>
      </c>
      <c r="H189" s="737">
        <v>0.67</v>
      </c>
      <c r="I189" s="349" t="s">
        <v>119</v>
      </c>
      <c r="J189" s="350">
        <f t="shared" si="8"/>
        <v>0</v>
      </c>
      <c r="K189" s="322" t="s">
        <v>5680</v>
      </c>
      <c r="L189" s="112"/>
    </row>
    <row r="190" spans="1:12" ht="15" customHeight="1" x14ac:dyDescent="0.2">
      <c r="A190" s="319"/>
      <c r="B190" s="708"/>
      <c r="C190" s="709"/>
      <c r="D190" s="705" t="s">
        <v>4719</v>
      </c>
      <c r="E190" s="713" t="s">
        <v>142</v>
      </c>
      <c r="F190" s="394" t="b">
        <f>IF(総括表!$B$4=総括表!$Q$5,基礎データ貼付用シート!E1202)</f>
        <v>0</v>
      </c>
      <c r="G190" s="349" t="s">
        <v>117</v>
      </c>
      <c r="H190" s="737">
        <v>0.66400000000000003</v>
      </c>
      <c r="I190" s="349" t="s">
        <v>119</v>
      </c>
      <c r="J190" s="350">
        <f t="shared" si="8"/>
        <v>0</v>
      </c>
      <c r="K190" s="322" t="s">
        <v>5681</v>
      </c>
      <c r="L190" s="112"/>
    </row>
    <row r="191" spans="1:12" ht="15" customHeight="1" x14ac:dyDescent="0.2">
      <c r="A191" s="319"/>
      <c r="B191" s="329">
        <v>20</v>
      </c>
      <c r="C191" s="330" t="s">
        <v>5216</v>
      </c>
      <c r="D191" s="712" t="s">
        <v>483</v>
      </c>
      <c r="E191" s="713" t="s">
        <v>143</v>
      </c>
      <c r="F191" s="760" t="b">
        <f>IF(総括表!$B$4=総括表!$Q$4,基礎データ貼付用シート!E1203)</f>
        <v>0</v>
      </c>
      <c r="G191" s="349" t="s">
        <v>117</v>
      </c>
      <c r="H191" s="738">
        <v>0.7</v>
      </c>
      <c r="I191" s="349" t="s">
        <v>119</v>
      </c>
      <c r="J191" s="350">
        <f t="shared" si="8"/>
        <v>0</v>
      </c>
      <c r="K191" s="322" t="s">
        <v>5682</v>
      </c>
      <c r="L191" s="112"/>
    </row>
    <row r="192" spans="1:12" ht="15" customHeight="1" x14ac:dyDescent="0.2">
      <c r="A192" s="319"/>
      <c r="B192" s="701"/>
      <c r="C192" s="702"/>
      <c r="D192" s="705"/>
      <c r="E192" s="713" t="s">
        <v>142</v>
      </c>
      <c r="F192" s="760" t="b">
        <f>IF(総括表!$B$4=総括表!$Q$5,基礎データ貼付用シート!E1203)</f>
        <v>0</v>
      </c>
      <c r="G192" s="349" t="s">
        <v>117</v>
      </c>
      <c r="H192" s="739">
        <v>0.7</v>
      </c>
      <c r="I192" s="349" t="s">
        <v>119</v>
      </c>
      <c r="J192" s="350">
        <f t="shared" si="8"/>
        <v>0</v>
      </c>
      <c r="K192" s="322" t="s">
        <v>5683</v>
      </c>
      <c r="L192" s="112"/>
    </row>
    <row r="193" spans="1:12" ht="15" customHeight="1" x14ac:dyDescent="0.2">
      <c r="A193" s="319"/>
      <c r="B193" s="701"/>
      <c r="C193" s="702"/>
      <c r="D193" s="712" t="s">
        <v>1177</v>
      </c>
      <c r="E193" s="713" t="s">
        <v>143</v>
      </c>
      <c r="F193" s="760" t="b">
        <f>IF(総括表!$B$4=総括表!$Q$4,基礎データ貼付用シート!E1204)</f>
        <v>0</v>
      </c>
      <c r="G193" s="349" t="s">
        <v>117</v>
      </c>
      <c r="H193" s="739">
        <v>0.5</v>
      </c>
      <c r="I193" s="349" t="s">
        <v>119</v>
      </c>
      <c r="J193" s="350">
        <f t="shared" si="8"/>
        <v>0</v>
      </c>
      <c r="K193" s="322" t="s">
        <v>5684</v>
      </c>
      <c r="L193" s="112"/>
    </row>
    <row r="194" spans="1:12" ht="15" customHeight="1" x14ac:dyDescent="0.2">
      <c r="A194" s="319"/>
      <c r="B194" s="701"/>
      <c r="C194" s="702"/>
      <c r="D194" s="705" t="s">
        <v>1178</v>
      </c>
      <c r="E194" s="713" t="s">
        <v>142</v>
      </c>
      <c r="F194" s="760" t="b">
        <f>IF(総括表!$B$4=総括表!$Q$5,基礎データ貼付用シート!E1204)</f>
        <v>0</v>
      </c>
      <c r="G194" s="349" t="s">
        <v>117</v>
      </c>
      <c r="H194" s="739">
        <v>0.5</v>
      </c>
      <c r="I194" s="349" t="s">
        <v>119</v>
      </c>
      <c r="J194" s="350">
        <f>ROUND(F194*H194,0)</f>
        <v>0</v>
      </c>
      <c r="K194" s="322" t="s">
        <v>5685</v>
      </c>
      <c r="L194" s="112"/>
    </row>
    <row r="195" spans="1:12" ht="15" customHeight="1" x14ac:dyDescent="0.2">
      <c r="A195" s="319"/>
      <c r="B195" s="701"/>
      <c r="C195" s="702"/>
      <c r="D195" s="712" t="s">
        <v>1177</v>
      </c>
      <c r="E195" s="713" t="s">
        <v>143</v>
      </c>
      <c r="F195" s="760" t="b">
        <f>IF(総括表!$B$4=総括表!$Q$4,基礎データ貼付用シート!E1205)</f>
        <v>0</v>
      </c>
      <c r="G195" s="349" t="s">
        <v>117</v>
      </c>
      <c r="H195" s="739">
        <v>0.3</v>
      </c>
      <c r="I195" s="349" t="s">
        <v>119</v>
      </c>
      <c r="J195" s="350">
        <f t="shared" ref="J195:J203" si="9">ROUND(F195*H195,0)</f>
        <v>0</v>
      </c>
      <c r="K195" s="322" t="s">
        <v>5686</v>
      </c>
      <c r="L195" s="112"/>
    </row>
    <row r="196" spans="1:12" ht="15" customHeight="1" x14ac:dyDescent="0.2">
      <c r="A196" s="319"/>
      <c r="B196" s="701"/>
      <c r="C196" s="702"/>
      <c r="D196" s="705" t="s">
        <v>1179</v>
      </c>
      <c r="E196" s="713" t="s">
        <v>142</v>
      </c>
      <c r="F196" s="760" t="b">
        <f>IF(総括表!$B$4=総括表!$Q$5,基礎データ貼付用シート!E1205)</f>
        <v>0</v>
      </c>
      <c r="G196" s="349" t="s">
        <v>117</v>
      </c>
      <c r="H196" s="739">
        <v>0.3</v>
      </c>
      <c r="I196" s="349" t="s">
        <v>119</v>
      </c>
      <c r="J196" s="350">
        <f t="shared" si="9"/>
        <v>0</v>
      </c>
      <c r="K196" s="322" t="s">
        <v>5687</v>
      </c>
      <c r="L196" s="112"/>
    </row>
    <row r="197" spans="1:12" ht="15" customHeight="1" x14ac:dyDescent="0.2">
      <c r="A197" s="319"/>
      <c r="B197" s="701"/>
      <c r="C197" s="702"/>
      <c r="D197" s="712" t="s">
        <v>4717</v>
      </c>
      <c r="E197" s="713" t="s">
        <v>143</v>
      </c>
      <c r="F197" s="760" t="b">
        <f>IF(総括表!$B$4=総括表!$Q$4,基礎データ貼付用シート!E1208)</f>
        <v>0</v>
      </c>
      <c r="G197" s="349" t="s">
        <v>117</v>
      </c>
      <c r="H197" s="739">
        <v>0.7</v>
      </c>
      <c r="I197" s="349" t="s">
        <v>119</v>
      </c>
      <c r="J197" s="350">
        <f t="shared" si="9"/>
        <v>0</v>
      </c>
      <c r="K197" s="322" t="s">
        <v>5688</v>
      </c>
      <c r="L197" s="112"/>
    </row>
    <row r="198" spans="1:12" ht="15" customHeight="1" x14ac:dyDescent="0.2">
      <c r="A198" s="319"/>
      <c r="B198" s="701"/>
      <c r="C198" s="702"/>
      <c r="D198" s="705"/>
      <c r="E198" s="713" t="s">
        <v>142</v>
      </c>
      <c r="F198" s="760" t="b">
        <f>IF(総括表!$B$4=総括表!$Q$5,基礎データ貼付用シート!E1208)</f>
        <v>0</v>
      </c>
      <c r="G198" s="349" t="s">
        <v>117</v>
      </c>
      <c r="H198" s="739">
        <v>0.7</v>
      </c>
      <c r="I198" s="349" t="s">
        <v>119</v>
      </c>
      <c r="J198" s="350">
        <f t="shared" si="9"/>
        <v>0</v>
      </c>
      <c r="K198" s="322" t="s">
        <v>5689</v>
      </c>
      <c r="L198" s="112"/>
    </row>
    <row r="199" spans="1:12" ht="15" customHeight="1" x14ac:dyDescent="0.2">
      <c r="A199" s="319"/>
      <c r="B199" s="701"/>
      <c r="C199" s="702"/>
      <c r="D199" s="712" t="s">
        <v>4718</v>
      </c>
      <c r="E199" s="713" t="s">
        <v>143</v>
      </c>
      <c r="F199" s="760" t="b">
        <f>IF(総括表!$B$4=総括表!$Q$4,基礎データ貼付用シート!E1209)</f>
        <v>0</v>
      </c>
      <c r="G199" s="349" t="s">
        <v>117</v>
      </c>
      <c r="H199" s="739">
        <v>0.7</v>
      </c>
      <c r="I199" s="349" t="s">
        <v>119</v>
      </c>
      <c r="J199" s="350">
        <f t="shared" si="9"/>
        <v>0</v>
      </c>
      <c r="K199" s="322" t="s">
        <v>5690</v>
      </c>
      <c r="L199" s="112"/>
    </row>
    <row r="200" spans="1:12" ht="15" customHeight="1" x14ac:dyDescent="0.2">
      <c r="A200" s="319"/>
      <c r="B200" s="708"/>
      <c r="C200" s="709"/>
      <c r="D200" s="705" t="s">
        <v>4719</v>
      </c>
      <c r="E200" s="713" t="s">
        <v>142</v>
      </c>
      <c r="F200" s="760" t="b">
        <f>IF(総括表!$B$4=総括表!$Q$5,基礎データ貼付用シート!E1209)</f>
        <v>0</v>
      </c>
      <c r="G200" s="349" t="s">
        <v>117</v>
      </c>
      <c r="H200" s="739">
        <v>0.7</v>
      </c>
      <c r="I200" s="349" t="s">
        <v>119</v>
      </c>
      <c r="J200" s="350">
        <f t="shared" si="9"/>
        <v>0</v>
      </c>
      <c r="K200" s="322" t="s">
        <v>5691</v>
      </c>
      <c r="L200" s="112"/>
    </row>
    <row r="201" spans="1:12" ht="15" customHeight="1" x14ac:dyDescent="0.2">
      <c r="A201" s="319"/>
      <c r="B201" s="329">
        <v>21</v>
      </c>
      <c r="C201" s="330" t="s">
        <v>5612</v>
      </c>
      <c r="D201" s="712" t="s">
        <v>483</v>
      </c>
      <c r="E201" s="713" t="s">
        <v>143</v>
      </c>
      <c r="F201" s="760" t="b">
        <f>IF(総括表!$B$4=総括表!$Q$4,基礎データ貼付用シート!E1210)</f>
        <v>0</v>
      </c>
      <c r="G201" s="349" t="s">
        <v>117</v>
      </c>
      <c r="H201" s="738">
        <v>0.7</v>
      </c>
      <c r="I201" s="349" t="s">
        <v>119</v>
      </c>
      <c r="J201" s="350">
        <f t="shared" si="9"/>
        <v>0</v>
      </c>
      <c r="K201" s="322" t="s">
        <v>5694</v>
      </c>
      <c r="L201" s="112"/>
    </row>
    <row r="202" spans="1:12" ht="15" customHeight="1" x14ac:dyDescent="0.2">
      <c r="A202" s="319"/>
      <c r="B202" s="706"/>
      <c r="C202" s="702"/>
      <c r="D202" s="705"/>
      <c r="E202" s="713" t="s">
        <v>142</v>
      </c>
      <c r="F202" s="760" t="b">
        <f>IF(総括表!$B$4=総括表!$Q$5,基礎データ貼付用シート!E1210)</f>
        <v>0</v>
      </c>
      <c r="G202" s="349" t="s">
        <v>117</v>
      </c>
      <c r="H202" s="739">
        <v>0.7</v>
      </c>
      <c r="I202" s="349" t="s">
        <v>119</v>
      </c>
      <c r="J202" s="350">
        <f t="shared" si="9"/>
        <v>0</v>
      </c>
      <c r="K202" s="322" t="s">
        <v>5695</v>
      </c>
      <c r="L202" s="112"/>
    </row>
    <row r="203" spans="1:12" ht="15" customHeight="1" x14ac:dyDescent="0.2">
      <c r="A203" s="319"/>
      <c r="B203" s="706"/>
      <c r="C203" s="702"/>
      <c r="D203" s="712" t="s">
        <v>1177</v>
      </c>
      <c r="E203" s="713" t="s">
        <v>143</v>
      </c>
      <c r="F203" s="760" t="b">
        <f>IF(総括表!$B$4=総括表!$Q$4,基礎データ貼付用シート!E1211)</f>
        <v>0</v>
      </c>
      <c r="G203" s="349" t="s">
        <v>117</v>
      </c>
      <c r="H203" s="739">
        <v>0.5</v>
      </c>
      <c r="I203" s="349" t="s">
        <v>119</v>
      </c>
      <c r="J203" s="350">
        <f t="shared" si="9"/>
        <v>0</v>
      </c>
      <c r="K203" s="322" t="s">
        <v>5696</v>
      </c>
      <c r="L203" s="112"/>
    </row>
    <row r="204" spans="1:12" ht="15" customHeight="1" x14ac:dyDescent="0.2">
      <c r="A204" s="319"/>
      <c r="B204" s="706"/>
      <c r="C204" s="702"/>
      <c r="D204" s="705" t="s">
        <v>1178</v>
      </c>
      <c r="E204" s="713" t="s">
        <v>142</v>
      </c>
      <c r="F204" s="760" t="b">
        <f>IF(総括表!$B$4=総括表!$Q$5,基礎データ貼付用シート!E1211)</f>
        <v>0</v>
      </c>
      <c r="G204" s="349" t="s">
        <v>117</v>
      </c>
      <c r="H204" s="739">
        <v>0.5</v>
      </c>
      <c r="I204" s="349" t="s">
        <v>119</v>
      </c>
      <c r="J204" s="350">
        <f t="shared" ref="J204:J216" si="10">ROUND(F204*H204,0)</f>
        <v>0</v>
      </c>
      <c r="K204" s="322" t="s">
        <v>5697</v>
      </c>
      <c r="L204" s="112"/>
    </row>
    <row r="205" spans="1:12" ht="15" customHeight="1" x14ac:dyDescent="0.2">
      <c r="A205" s="319"/>
      <c r="B205" s="706"/>
      <c r="C205" s="702"/>
      <c r="D205" s="712" t="s">
        <v>1177</v>
      </c>
      <c r="E205" s="713" t="s">
        <v>143</v>
      </c>
      <c r="F205" s="760" t="b">
        <f>IF(総括表!$B$4=総括表!$Q$4,基礎データ貼付用シート!E1212)</f>
        <v>0</v>
      </c>
      <c r="G205" s="349" t="s">
        <v>117</v>
      </c>
      <c r="H205" s="739">
        <v>0.3</v>
      </c>
      <c r="I205" s="349" t="s">
        <v>119</v>
      </c>
      <c r="J205" s="350">
        <f t="shared" si="10"/>
        <v>0</v>
      </c>
      <c r="K205" s="322" t="s">
        <v>5698</v>
      </c>
      <c r="L205" s="112"/>
    </row>
    <row r="206" spans="1:12" ht="15" customHeight="1" x14ac:dyDescent="0.2">
      <c r="A206" s="319"/>
      <c r="B206" s="706"/>
      <c r="C206" s="702"/>
      <c r="D206" s="705" t="s">
        <v>1179</v>
      </c>
      <c r="E206" s="713" t="s">
        <v>142</v>
      </c>
      <c r="F206" s="760" t="b">
        <f>IF(総括表!$B$4=総括表!$Q$5,基礎データ貼付用シート!E1212)</f>
        <v>0</v>
      </c>
      <c r="G206" s="349" t="s">
        <v>117</v>
      </c>
      <c r="H206" s="739">
        <v>0.3</v>
      </c>
      <c r="I206" s="349" t="s">
        <v>119</v>
      </c>
      <c r="J206" s="350">
        <f t="shared" si="10"/>
        <v>0</v>
      </c>
      <c r="K206" s="322" t="s">
        <v>6150</v>
      </c>
      <c r="L206" s="112"/>
    </row>
    <row r="207" spans="1:12" ht="15" customHeight="1" x14ac:dyDescent="0.2">
      <c r="A207" s="319"/>
      <c r="B207" s="706"/>
      <c r="C207" s="702"/>
      <c r="D207" s="712" t="s">
        <v>4717</v>
      </c>
      <c r="E207" s="713" t="s">
        <v>143</v>
      </c>
      <c r="F207" s="760" t="b">
        <f>IF(総括表!$B$4=総括表!$Q$4,基礎データ貼付用シート!E1215)</f>
        <v>0</v>
      </c>
      <c r="G207" s="349" t="s">
        <v>117</v>
      </c>
      <c r="H207" s="739">
        <v>0.7</v>
      </c>
      <c r="I207" s="349" t="s">
        <v>119</v>
      </c>
      <c r="J207" s="350">
        <f t="shared" si="10"/>
        <v>0</v>
      </c>
      <c r="K207" s="322" t="s">
        <v>6151</v>
      </c>
      <c r="L207" s="112"/>
    </row>
    <row r="208" spans="1:12" ht="15" customHeight="1" x14ac:dyDescent="0.2">
      <c r="A208" s="319"/>
      <c r="B208" s="706"/>
      <c r="C208" s="702"/>
      <c r="D208" s="705"/>
      <c r="E208" s="713" t="s">
        <v>142</v>
      </c>
      <c r="F208" s="760" t="b">
        <f>IF(総括表!$B$4=総括表!$Q$5,基礎データ貼付用シート!E1215)</f>
        <v>0</v>
      </c>
      <c r="G208" s="349" t="s">
        <v>117</v>
      </c>
      <c r="H208" s="739">
        <v>0.7</v>
      </c>
      <c r="I208" s="349" t="s">
        <v>119</v>
      </c>
      <c r="J208" s="350">
        <f t="shared" si="10"/>
        <v>0</v>
      </c>
      <c r="K208" s="322" t="s">
        <v>6152</v>
      </c>
      <c r="L208" s="112"/>
    </row>
    <row r="209" spans="1:12" ht="15" customHeight="1" x14ac:dyDescent="0.2">
      <c r="A209" s="319"/>
      <c r="B209" s="706"/>
      <c r="C209" s="702"/>
      <c r="D209" s="712" t="s">
        <v>4718</v>
      </c>
      <c r="E209" s="713" t="s">
        <v>143</v>
      </c>
      <c r="F209" s="760" t="b">
        <f>IF(総括表!$B$4=総括表!$Q$4,基礎データ貼付用シート!E1216)</f>
        <v>0</v>
      </c>
      <c r="G209" s="349" t="s">
        <v>117</v>
      </c>
      <c r="H209" s="739">
        <v>0.7</v>
      </c>
      <c r="I209" s="349" t="s">
        <v>119</v>
      </c>
      <c r="J209" s="350">
        <f t="shared" si="10"/>
        <v>0</v>
      </c>
      <c r="K209" s="322" t="s">
        <v>7395</v>
      </c>
      <c r="L209" s="112"/>
    </row>
    <row r="210" spans="1:12" ht="15" customHeight="1" x14ac:dyDescent="0.2">
      <c r="A210" s="319"/>
      <c r="B210" s="706"/>
      <c r="C210" s="702"/>
      <c r="D210" s="705" t="s">
        <v>4719</v>
      </c>
      <c r="E210" s="713" t="s">
        <v>142</v>
      </c>
      <c r="F210" s="760" t="b">
        <f>IF(総括表!$B$4=総括表!$Q$5,基礎データ貼付用シート!E1216)</f>
        <v>0</v>
      </c>
      <c r="G210" s="349" t="s">
        <v>117</v>
      </c>
      <c r="H210" s="739">
        <v>0.7</v>
      </c>
      <c r="I210" s="349" t="s">
        <v>119</v>
      </c>
      <c r="J210" s="350">
        <f t="shared" si="10"/>
        <v>0</v>
      </c>
      <c r="K210" s="322" t="s">
        <v>7396</v>
      </c>
      <c r="L210" s="112"/>
    </row>
    <row r="211" spans="1:12" ht="15" customHeight="1" x14ac:dyDescent="0.2">
      <c r="A211" s="319"/>
      <c r="B211" s="706"/>
      <c r="C211" s="365"/>
      <c r="D211" s="712" t="s">
        <v>5661</v>
      </c>
      <c r="E211" s="713" t="s">
        <v>143</v>
      </c>
      <c r="F211" s="760" t="b">
        <f>IF(総括表!$B$4=総括表!$Q$4,基礎データ貼付用シート!E1217)</f>
        <v>0</v>
      </c>
      <c r="G211" s="349" t="s">
        <v>117</v>
      </c>
      <c r="H211" s="739">
        <v>0.7</v>
      </c>
      <c r="I211" s="349" t="s">
        <v>119</v>
      </c>
      <c r="J211" s="350">
        <f t="shared" si="10"/>
        <v>0</v>
      </c>
      <c r="K211" s="322" t="s">
        <v>7397</v>
      </c>
      <c r="L211" s="112"/>
    </row>
    <row r="212" spans="1:12" ht="15" customHeight="1" x14ac:dyDescent="0.2">
      <c r="A212" s="319"/>
      <c r="B212" s="708"/>
      <c r="C212" s="714"/>
      <c r="D212" s="715" t="s">
        <v>5662</v>
      </c>
      <c r="E212" s="713" t="s">
        <v>142</v>
      </c>
      <c r="F212" s="760" t="b">
        <f>IF(総括表!$B$4=総括表!$Q$5,基礎データ貼付用シート!E1217)</f>
        <v>0</v>
      </c>
      <c r="G212" s="349" t="s">
        <v>117</v>
      </c>
      <c r="H212" s="739">
        <v>0.7</v>
      </c>
      <c r="I212" s="349" t="s">
        <v>119</v>
      </c>
      <c r="J212" s="350">
        <f t="shared" si="10"/>
        <v>0</v>
      </c>
      <c r="K212" s="322" t="s">
        <v>7398</v>
      </c>
      <c r="L212" s="112"/>
    </row>
    <row r="213" spans="1:12" ht="15" customHeight="1" x14ac:dyDescent="0.2">
      <c r="A213" s="319"/>
      <c r="B213" s="329">
        <v>22</v>
      </c>
      <c r="C213" s="330" t="s">
        <v>6145</v>
      </c>
      <c r="D213" s="712" t="s">
        <v>483</v>
      </c>
      <c r="E213" s="713" t="s">
        <v>143</v>
      </c>
      <c r="F213" s="760" t="b">
        <f>IF(総括表!$B$4=総括表!$Q$4,基礎データ貼付用シート!E1218)</f>
        <v>0</v>
      </c>
      <c r="G213" s="349" t="s">
        <v>117</v>
      </c>
      <c r="H213" s="738">
        <v>0.7</v>
      </c>
      <c r="I213" s="349" t="s">
        <v>119</v>
      </c>
      <c r="J213" s="350">
        <f t="shared" si="10"/>
        <v>0</v>
      </c>
      <c r="K213" s="322" t="s">
        <v>7399</v>
      </c>
      <c r="L213" s="112"/>
    </row>
    <row r="214" spans="1:12" ht="15" customHeight="1" x14ac:dyDescent="0.2">
      <c r="A214" s="319"/>
      <c r="B214" s="706"/>
      <c r="C214" s="702"/>
      <c r="D214" s="705"/>
      <c r="E214" s="713" t="s">
        <v>142</v>
      </c>
      <c r="F214" s="760" t="b">
        <f>IF(総括表!$B$4=総括表!$Q$5,基礎データ貼付用シート!E1218)</f>
        <v>0</v>
      </c>
      <c r="G214" s="349" t="s">
        <v>117</v>
      </c>
      <c r="H214" s="739">
        <v>0.7</v>
      </c>
      <c r="I214" s="349" t="s">
        <v>119</v>
      </c>
      <c r="J214" s="350">
        <f t="shared" si="10"/>
        <v>0</v>
      </c>
      <c r="K214" s="322" t="s">
        <v>7400</v>
      </c>
      <c r="L214" s="112"/>
    </row>
    <row r="215" spans="1:12" ht="15" customHeight="1" x14ac:dyDescent="0.2">
      <c r="A215" s="319"/>
      <c r="B215" s="706"/>
      <c r="C215" s="702"/>
      <c r="D215" s="712" t="s">
        <v>1177</v>
      </c>
      <c r="E215" s="713" t="s">
        <v>143</v>
      </c>
      <c r="F215" s="760" t="b">
        <f>IF(総括表!$B$4=総括表!$Q$4,基礎データ貼付用シート!E1219)</f>
        <v>0</v>
      </c>
      <c r="G215" s="349" t="s">
        <v>117</v>
      </c>
      <c r="H215" s="739">
        <v>0.5</v>
      </c>
      <c r="I215" s="349" t="s">
        <v>119</v>
      </c>
      <c r="J215" s="350">
        <f t="shared" si="10"/>
        <v>0</v>
      </c>
      <c r="K215" s="322" t="s">
        <v>7401</v>
      </c>
      <c r="L215" s="112"/>
    </row>
    <row r="216" spans="1:12" ht="15" customHeight="1" x14ac:dyDescent="0.2">
      <c r="A216" s="319"/>
      <c r="B216" s="706"/>
      <c r="C216" s="702"/>
      <c r="D216" s="705" t="s">
        <v>1178</v>
      </c>
      <c r="E216" s="713" t="s">
        <v>142</v>
      </c>
      <c r="F216" s="760" t="b">
        <f>IF(総括表!$B$4=総括表!$Q$5,基礎データ貼付用シート!E1219)</f>
        <v>0</v>
      </c>
      <c r="G216" s="349" t="s">
        <v>117</v>
      </c>
      <c r="H216" s="739">
        <v>0.5</v>
      </c>
      <c r="I216" s="349" t="s">
        <v>119</v>
      </c>
      <c r="J216" s="350">
        <f t="shared" si="10"/>
        <v>0</v>
      </c>
      <c r="K216" s="322" t="s">
        <v>7402</v>
      </c>
      <c r="L216" s="112"/>
    </row>
    <row r="217" spans="1:12" ht="15" customHeight="1" x14ac:dyDescent="0.2">
      <c r="A217" s="319"/>
      <c r="B217" s="706"/>
      <c r="C217" s="702"/>
      <c r="D217" s="712" t="s">
        <v>1177</v>
      </c>
      <c r="E217" s="713" t="s">
        <v>143</v>
      </c>
      <c r="F217" s="760" t="b">
        <f>IF(総括表!$B$4=総括表!$Q$4,基礎データ貼付用シート!E1220)</f>
        <v>0</v>
      </c>
      <c r="G217" s="349" t="s">
        <v>117</v>
      </c>
      <c r="H217" s="739">
        <v>0.3</v>
      </c>
      <c r="I217" s="349" t="s">
        <v>119</v>
      </c>
      <c r="J217" s="350">
        <f t="shared" ref="J217:J223" si="11">ROUND(F217*H217,0)</f>
        <v>0</v>
      </c>
      <c r="K217" s="322" t="s">
        <v>7403</v>
      </c>
      <c r="L217" s="112"/>
    </row>
    <row r="218" spans="1:12" ht="15" customHeight="1" x14ac:dyDescent="0.2">
      <c r="A218" s="319"/>
      <c r="B218" s="706"/>
      <c r="C218" s="702"/>
      <c r="D218" s="705" t="s">
        <v>6149</v>
      </c>
      <c r="E218" s="713" t="s">
        <v>142</v>
      </c>
      <c r="F218" s="760" t="b">
        <f>IF(総括表!$B$4=総括表!$Q$5,基礎データ貼付用シート!E1220)</f>
        <v>0</v>
      </c>
      <c r="G218" s="349" t="s">
        <v>117</v>
      </c>
      <c r="H218" s="739">
        <v>0.3</v>
      </c>
      <c r="I218" s="349" t="s">
        <v>119</v>
      </c>
      <c r="J218" s="350">
        <f t="shared" si="11"/>
        <v>0</v>
      </c>
      <c r="K218" s="322" t="s">
        <v>7404</v>
      </c>
      <c r="L218" s="112"/>
    </row>
    <row r="219" spans="1:12" ht="15" customHeight="1" x14ac:dyDescent="0.2">
      <c r="A219" s="319"/>
      <c r="B219" s="706"/>
      <c r="C219" s="702"/>
      <c r="D219" s="716" t="s">
        <v>1177</v>
      </c>
      <c r="E219" s="713" t="s">
        <v>143</v>
      </c>
      <c r="F219" s="760" t="b">
        <f>IF(総括表!$B$4=総括表!$Q$4,基礎データ貼付用シート!E1221)</f>
        <v>0</v>
      </c>
      <c r="G219" s="349" t="s">
        <v>117</v>
      </c>
      <c r="H219" s="739">
        <v>0.7</v>
      </c>
      <c r="I219" s="349" t="s">
        <v>119</v>
      </c>
      <c r="J219" s="350">
        <f t="shared" si="11"/>
        <v>0</v>
      </c>
      <c r="K219" s="322" t="s">
        <v>7405</v>
      </c>
      <c r="L219" s="112"/>
    </row>
    <row r="220" spans="1:12" ht="15" customHeight="1" x14ac:dyDescent="0.2">
      <c r="A220" s="319"/>
      <c r="B220" s="706"/>
      <c r="C220" s="702"/>
      <c r="D220" s="716" t="s">
        <v>6148</v>
      </c>
      <c r="E220" s="713" t="s">
        <v>142</v>
      </c>
      <c r="F220" s="760" t="b">
        <f>IF(総括表!$B$4=総括表!$Q$5,基礎データ貼付用シート!E1221)</f>
        <v>0</v>
      </c>
      <c r="G220" s="349" t="s">
        <v>117</v>
      </c>
      <c r="H220" s="739">
        <v>0.7</v>
      </c>
      <c r="I220" s="349" t="s">
        <v>119</v>
      </c>
      <c r="J220" s="350">
        <f t="shared" si="11"/>
        <v>0</v>
      </c>
      <c r="K220" s="322" t="s">
        <v>7406</v>
      </c>
      <c r="L220" s="112"/>
    </row>
    <row r="221" spans="1:12" ht="15" customHeight="1" x14ac:dyDescent="0.2">
      <c r="A221" s="319"/>
      <c r="B221" s="706"/>
      <c r="C221" s="702"/>
      <c r="D221" s="712" t="s">
        <v>4717</v>
      </c>
      <c r="E221" s="713" t="s">
        <v>143</v>
      </c>
      <c r="F221" s="760" t="b">
        <f>IF(総括表!$B$4=総括表!$Q$4,基礎データ貼付用シート!E1224)</f>
        <v>0</v>
      </c>
      <c r="G221" s="349" t="s">
        <v>117</v>
      </c>
      <c r="H221" s="739">
        <v>0.7</v>
      </c>
      <c r="I221" s="349" t="s">
        <v>119</v>
      </c>
      <c r="J221" s="350">
        <f t="shared" si="11"/>
        <v>0</v>
      </c>
      <c r="K221" s="322" t="s">
        <v>7407</v>
      </c>
      <c r="L221" s="112"/>
    </row>
    <row r="222" spans="1:12" ht="15" customHeight="1" x14ac:dyDescent="0.2">
      <c r="A222" s="319"/>
      <c r="B222" s="706"/>
      <c r="C222" s="702"/>
      <c r="D222" s="705"/>
      <c r="E222" s="713" t="s">
        <v>142</v>
      </c>
      <c r="F222" s="760" t="b">
        <f>IF(総括表!$B$4=総括表!$Q$5,基礎データ貼付用シート!E1224)</f>
        <v>0</v>
      </c>
      <c r="G222" s="349" t="s">
        <v>117</v>
      </c>
      <c r="H222" s="739">
        <v>0.7</v>
      </c>
      <c r="I222" s="349" t="s">
        <v>119</v>
      </c>
      <c r="J222" s="350">
        <f t="shared" si="11"/>
        <v>0</v>
      </c>
      <c r="K222" s="322" t="s">
        <v>7408</v>
      </c>
      <c r="L222" s="112"/>
    </row>
    <row r="223" spans="1:12" ht="15" customHeight="1" x14ac:dyDescent="0.2">
      <c r="A223" s="319"/>
      <c r="B223" s="706"/>
      <c r="C223" s="702"/>
      <c r="D223" s="712" t="s">
        <v>4718</v>
      </c>
      <c r="E223" s="713" t="s">
        <v>143</v>
      </c>
      <c r="F223" s="760" t="b">
        <f>IF(総括表!$B$4=総括表!$Q$4,基礎データ貼付用シート!E1225)</f>
        <v>0</v>
      </c>
      <c r="G223" s="349" t="s">
        <v>117</v>
      </c>
      <c r="H223" s="739">
        <v>0.7</v>
      </c>
      <c r="I223" s="349" t="s">
        <v>119</v>
      </c>
      <c r="J223" s="350">
        <f t="shared" si="11"/>
        <v>0</v>
      </c>
      <c r="K223" s="322" t="s">
        <v>7409</v>
      </c>
      <c r="L223" s="112"/>
    </row>
    <row r="224" spans="1:12" ht="15" customHeight="1" x14ac:dyDescent="0.2">
      <c r="A224" s="319"/>
      <c r="B224" s="708"/>
      <c r="C224" s="709"/>
      <c r="D224" s="705" t="s">
        <v>4719</v>
      </c>
      <c r="E224" s="713" t="s">
        <v>142</v>
      </c>
      <c r="F224" s="760" t="b">
        <f>IF(総括表!$B$4=総括表!$Q$5,基礎データ貼付用シート!E1225)</f>
        <v>0</v>
      </c>
      <c r="G224" s="349" t="s">
        <v>117</v>
      </c>
      <c r="H224" s="739">
        <v>0.7</v>
      </c>
      <c r="I224" s="349" t="s">
        <v>119</v>
      </c>
      <c r="J224" s="350">
        <f>ROUND(F224*H224,0)</f>
        <v>0</v>
      </c>
      <c r="K224" s="322" t="s">
        <v>7410</v>
      </c>
      <c r="L224" s="112"/>
    </row>
    <row r="225" spans="1:12" ht="15" customHeight="1" x14ac:dyDescent="0.2">
      <c r="A225" s="319"/>
      <c r="B225" s="329">
        <v>23</v>
      </c>
      <c r="C225" s="330" t="s">
        <v>6622</v>
      </c>
      <c r="D225" s="712" t="s">
        <v>483</v>
      </c>
      <c r="E225" s="713" t="s">
        <v>143</v>
      </c>
      <c r="F225" s="760" t="b">
        <f>IF(総括表!$B$4=総括表!$Q$4,基礎データ貼付用シート!E1226)</f>
        <v>0</v>
      </c>
      <c r="G225" s="349" t="s">
        <v>117</v>
      </c>
      <c r="H225" s="738">
        <v>0.7</v>
      </c>
      <c r="I225" s="349" t="s">
        <v>119</v>
      </c>
      <c r="J225" s="350">
        <f t="shared" ref="J225:J235" si="12">ROUND(F225*H225,0)</f>
        <v>0</v>
      </c>
      <c r="K225" s="322" t="s">
        <v>7411</v>
      </c>
      <c r="L225" s="947"/>
    </row>
    <row r="226" spans="1:12" ht="15" customHeight="1" x14ac:dyDescent="0.2">
      <c r="A226" s="319"/>
      <c r="B226" s="706"/>
      <c r="C226" s="702"/>
      <c r="D226" s="705"/>
      <c r="E226" s="713" t="s">
        <v>142</v>
      </c>
      <c r="F226" s="760" t="b">
        <f>IF(総括表!$B$4=総括表!$Q$5,基礎データ貼付用シート!E1226)</f>
        <v>0</v>
      </c>
      <c r="G226" s="349" t="s">
        <v>117</v>
      </c>
      <c r="H226" s="739">
        <v>0.7</v>
      </c>
      <c r="I226" s="349" t="s">
        <v>119</v>
      </c>
      <c r="J226" s="350">
        <f t="shared" si="12"/>
        <v>0</v>
      </c>
      <c r="K226" s="322" t="s">
        <v>7412</v>
      </c>
      <c r="L226" s="947"/>
    </row>
    <row r="227" spans="1:12" ht="15" customHeight="1" x14ac:dyDescent="0.2">
      <c r="A227" s="319"/>
      <c r="B227" s="706"/>
      <c r="C227" s="702"/>
      <c r="D227" s="712" t="s">
        <v>1177</v>
      </c>
      <c r="E227" s="713" t="s">
        <v>143</v>
      </c>
      <c r="F227" s="760" t="b">
        <f>IF(総括表!$B$4=総括表!$Q$4,基礎データ貼付用シート!E1227)</f>
        <v>0</v>
      </c>
      <c r="G227" s="349" t="s">
        <v>117</v>
      </c>
      <c r="H227" s="739">
        <v>0.5</v>
      </c>
      <c r="I227" s="349" t="s">
        <v>119</v>
      </c>
      <c r="J227" s="350">
        <f t="shared" si="12"/>
        <v>0</v>
      </c>
      <c r="K227" s="322" t="s">
        <v>7413</v>
      </c>
      <c r="L227" s="947"/>
    </row>
    <row r="228" spans="1:12" ht="15" customHeight="1" x14ac:dyDescent="0.2">
      <c r="A228" s="319"/>
      <c r="B228" s="706"/>
      <c r="C228" s="702"/>
      <c r="D228" s="705" t="s">
        <v>1178</v>
      </c>
      <c r="E228" s="713" t="s">
        <v>142</v>
      </c>
      <c r="F228" s="760" t="b">
        <f>IF(総括表!$B$4=総括表!$Q$5,基礎データ貼付用シート!E1227)</f>
        <v>0</v>
      </c>
      <c r="G228" s="349" t="s">
        <v>117</v>
      </c>
      <c r="H228" s="739">
        <v>0.5</v>
      </c>
      <c r="I228" s="349" t="s">
        <v>119</v>
      </c>
      <c r="J228" s="350">
        <f t="shared" si="12"/>
        <v>0</v>
      </c>
      <c r="K228" s="322" t="s">
        <v>7414</v>
      </c>
      <c r="L228" s="947"/>
    </row>
    <row r="229" spans="1:12" ht="15" customHeight="1" x14ac:dyDescent="0.2">
      <c r="A229" s="319"/>
      <c r="B229" s="706"/>
      <c r="C229" s="702"/>
      <c r="D229" s="712" t="s">
        <v>1177</v>
      </c>
      <c r="E229" s="713" t="s">
        <v>143</v>
      </c>
      <c r="F229" s="760" t="b">
        <f>IF(総括表!$B$4=総括表!$Q$4,基礎データ貼付用シート!E1228)</f>
        <v>0</v>
      </c>
      <c r="G229" s="349" t="s">
        <v>117</v>
      </c>
      <c r="H229" s="739">
        <v>0.3</v>
      </c>
      <c r="I229" s="349" t="s">
        <v>119</v>
      </c>
      <c r="J229" s="350">
        <f t="shared" si="12"/>
        <v>0</v>
      </c>
      <c r="K229" s="322" t="s">
        <v>7415</v>
      </c>
      <c r="L229" s="947"/>
    </row>
    <row r="230" spans="1:12" ht="15" customHeight="1" x14ac:dyDescent="0.2">
      <c r="A230" s="319"/>
      <c r="B230" s="706"/>
      <c r="C230" s="702"/>
      <c r="D230" s="705" t="s">
        <v>6149</v>
      </c>
      <c r="E230" s="713" t="s">
        <v>142</v>
      </c>
      <c r="F230" s="760" t="b">
        <f>IF(総括表!$B$4=総括表!$Q$5,基礎データ貼付用シート!E1228)</f>
        <v>0</v>
      </c>
      <c r="G230" s="349" t="s">
        <v>117</v>
      </c>
      <c r="H230" s="739">
        <v>0.3</v>
      </c>
      <c r="I230" s="349" t="s">
        <v>119</v>
      </c>
      <c r="J230" s="350">
        <f t="shared" si="12"/>
        <v>0</v>
      </c>
      <c r="K230" s="322" t="s">
        <v>7416</v>
      </c>
      <c r="L230" s="947"/>
    </row>
    <row r="231" spans="1:12" ht="15" customHeight="1" x14ac:dyDescent="0.2">
      <c r="A231" s="319"/>
      <c r="B231" s="706"/>
      <c r="C231" s="702"/>
      <c r="D231" s="716" t="s">
        <v>1177</v>
      </c>
      <c r="E231" s="713" t="s">
        <v>143</v>
      </c>
      <c r="F231" s="760" t="b">
        <f>IF(総括表!$B$4=総括表!$Q$4,基礎データ貼付用シート!E1229)</f>
        <v>0</v>
      </c>
      <c r="G231" s="349" t="s">
        <v>117</v>
      </c>
      <c r="H231" s="739">
        <v>0.7</v>
      </c>
      <c r="I231" s="349" t="s">
        <v>119</v>
      </c>
      <c r="J231" s="350">
        <f t="shared" si="12"/>
        <v>0</v>
      </c>
      <c r="K231" s="322" t="s">
        <v>7417</v>
      </c>
      <c r="L231" s="947"/>
    </row>
    <row r="232" spans="1:12" ht="15" customHeight="1" x14ac:dyDescent="0.2">
      <c r="A232" s="319"/>
      <c r="B232" s="706"/>
      <c r="C232" s="702"/>
      <c r="D232" s="716" t="s">
        <v>6148</v>
      </c>
      <c r="E232" s="713" t="s">
        <v>142</v>
      </c>
      <c r="F232" s="760" t="b">
        <f>IF(総括表!$B$4=総括表!$Q$5,基礎データ貼付用シート!E1229)</f>
        <v>0</v>
      </c>
      <c r="G232" s="349" t="s">
        <v>117</v>
      </c>
      <c r="H232" s="739">
        <v>0.7</v>
      </c>
      <c r="I232" s="349" t="s">
        <v>119</v>
      </c>
      <c r="J232" s="350">
        <f t="shared" si="12"/>
        <v>0</v>
      </c>
      <c r="K232" s="322" t="s">
        <v>7418</v>
      </c>
      <c r="L232" s="947"/>
    </row>
    <row r="233" spans="1:12" ht="15" customHeight="1" x14ac:dyDescent="0.2">
      <c r="A233" s="319"/>
      <c r="B233" s="706"/>
      <c r="C233" s="702"/>
      <c r="D233" s="712" t="s">
        <v>4717</v>
      </c>
      <c r="E233" s="713" t="s">
        <v>143</v>
      </c>
      <c r="F233" s="760" t="b">
        <f>IF(総括表!$B$4=総括表!$Q$4,基礎データ貼付用シート!E1232)</f>
        <v>0</v>
      </c>
      <c r="G233" s="349" t="s">
        <v>117</v>
      </c>
      <c r="H233" s="739">
        <v>0.7</v>
      </c>
      <c r="I233" s="349" t="s">
        <v>119</v>
      </c>
      <c r="J233" s="350">
        <f t="shared" si="12"/>
        <v>0</v>
      </c>
      <c r="K233" s="322" t="s">
        <v>7419</v>
      </c>
      <c r="L233" s="947"/>
    </row>
    <row r="234" spans="1:12" ht="15" customHeight="1" x14ac:dyDescent="0.2">
      <c r="A234" s="319"/>
      <c r="B234" s="706"/>
      <c r="C234" s="702"/>
      <c r="D234" s="705"/>
      <c r="E234" s="713" t="s">
        <v>142</v>
      </c>
      <c r="F234" s="760" t="b">
        <f>IF(総括表!$B$4=総括表!$Q$5,基礎データ貼付用シート!E1232)</f>
        <v>0</v>
      </c>
      <c r="G234" s="349" t="s">
        <v>117</v>
      </c>
      <c r="H234" s="739">
        <v>0.7</v>
      </c>
      <c r="I234" s="349" t="s">
        <v>119</v>
      </c>
      <c r="J234" s="350">
        <f t="shared" si="12"/>
        <v>0</v>
      </c>
      <c r="K234" s="322" t="s">
        <v>7420</v>
      </c>
      <c r="L234" s="947"/>
    </row>
    <row r="235" spans="1:12" ht="15" customHeight="1" x14ac:dyDescent="0.2">
      <c r="A235" s="319"/>
      <c r="B235" s="706"/>
      <c r="C235" s="702"/>
      <c r="D235" s="712" t="s">
        <v>4718</v>
      </c>
      <c r="E235" s="713" t="s">
        <v>143</v>
      </c>
      <c r="F235" s="760" t="b">
        <f>IF(総括表!$B$4=総括表!$Q$4,基礎データ貼付用シート!E1233)</f>
        <v>0</v>
      </c>
      <c r="G235" s="349" t="s">
        <v>117</v>
      </c>
      <c r="H235" s="739">
        <v>0.7</v>
      </c>
      <c r="I235" s="349" t="s">
        <v>119</v>
      </c>
      <c r="J235" s="350">
        <f t="shared" si="12"/>
        <v>0</v>
      </c>
      <c r="K235" s="322" t="s">
        <v>7421</v>
      </c>
      <c r="L235" s="947"/>
    </row>
    <row r="236" spans="1:12" ht="15" customHeight="1" thickBot="1" x14ac:dyDescent="0.25">
      <c r="A236" s="319"/>
      <c r="B236" s="708"/>
      <c r="C236" s="709"/>
      <c r="D236" s="705" t="s">
        <v>4719</v>
      </c>
      <c r="E236" s="713" t="s">
        <v>142</v>
      </c>
      <c r="F236" s="760" t="b">
        <f>IF(総括表!$B$4=総括表!$Q$5,基礎データ貼付用シート!E1233)</f>
        <v>0</v>
      </c>
      <c r="G236" s="349" t="s">
        <v>117</v>
      </c>
      <c r="H236" s="739">
        <v>0.7</v>
      </c>
      <c r="I236" s="349" t="s">
        <v>119</v>
      </c>
      <c r="J236" s="350">
        <f>ROUND(F236*H236,0)</f>
        <v>0</v>
      </c>
      <c r="K236" s="322" t="s">
        <v>7422</v>
      </c>
      <c r="L236" s="947"/>
    </row>
    <row r="237" spans="1:12" s="112" customFormat="1" ht="15" customHeight="1" x14ac:dyDescent="0.2">
      <c r="A237" s="319"/>
      <c r="B237" s="365"/>
      <c r="C237" s="366"/>
      <c r="D237" s="365"/>
      <c r="E237" s="365"/>
      <c r="F237" s="117"/>
      <c r="G237" s="367"/>
      <c r="H237" s="1675" t="s">
        <v>6997</v>
      </c>
      <c r="I237" s="1676"/>
      <c r="J237" s="348"/>
      <c r="K237" s="322"/>
    </row>
    <row r="238" spans="1:12" s="112" customFormat="1" ht="15" customHeight="1" thickBot="1" x14ac:dyDescent="0.25">
      <c r="A238" s="319"/>
      <c r="B238" s="322"/>
      <c r="C238" s="322"/>
      <c r="D238" s="322"/>
      <c r="E238" s="322"/>
      <c r="F238" s="368"/>
      <c r="G238" s="322"/>
      <c r="H238" s="1673" t="s">
        <v>118</v>
      </c>
      <c r="I238" s="1674"/>
      <c r="J238" s="356">
        <f>SUM(J38:J236)</f>
        <v>0</v>
      </c>
      <c r="K238" s="322" t="s">
        <v>6497</v>
      </c>
      <c r="L238" s="376" t="s">
        <v>4746</v>
      </c>
    </row>
    <row r="239" spans="1:12" s="112" customFormat="1" ht="13.5" customHeight="1" x14ac:dyDescent="0.2">
      <c r="A239" s="315"/>
      <c r="B239" s="315"/>
      <c r="C239" s="315"/>
      <c r="D239" s="315"/>
      <c r="E239" s="315"/>
      <c r="F239" s="357"/>
      <c r="G239" s="315"/>
      <c r="H239" s="541"/>
      <c r="I239" s="315"/>
      <c r="J239" s="357"/>
      <c r="K239" s="322"/>
      <c r="L239" s="106"/>
    </row>
    <row r="240" spans="1:12" s="112" customFormat="1" ht="14.25" customHeight="1" x14ac:dyDescent="0.2">
      <c r="A240" s="718" t="s">
        <v>760</v>
      </c>
      <c r="B240" s="319" t="s">
        <v>476</v>
      </c>
      <c r="C240" s="315"/>
      <c r="D240" s="315"/>
      <c r="E240" s="315"/>
      <c r="F240" s="357"/>
      <c r="G240" s="315"/>
      <c r="H240" s="315"/>
      <c r="I240" s="315"/>
      <c r="J240" s="357"/>
      <c r="K240" s="322"/>
      <c r="L240" s="106"/>
    </row>
    <row r="241" spans="1:12" s="112" customFormat="1" ht="14.25" customHeight="1" x14ac:dyDescent="0.2">
      <c r="A241" s="719"/>
      <c r="B241" s="319" t="s">
        <v>658</v>
      </c>
      <c r="C241" s="315"/>
      <c r="D241" s="315"/>
      <c r="E241" s="315"/>
      <c r="F241" s="357"/>
      <c r="G241" s="315"/>
      <c r="H241" s="315"/>
      <c r="I241" s="315"/>
      <c r="J241" s="357"/>
      <c r="K241" s="315"/>
      <c r="L241" s="106"/>
    </row>
    <row r="242" spans="1:12" s="112" customFormat="1" ht="14.25" customHeight="1" x14ac:dyDescent="0.2">
      <c r="A242" s="320"/>
      <c r="B242" s="315"/>
      <c r="C242" s="315"/>
      <c r="D242" s="315"/>
      <c r="E242" s="315"/>
      <c r="F242" s="357"/>
      <c r="G242" s="315"/>
      <c r="H242" s="315"/>
      <c r="I242" s="315"/>
      <c r="J242" s="357"/>
      <c r="K242" s="315"/>
      <c r="L242" s="106"/>
    </row>
    <row r="243" spans="1:12" s="112" customFormat="1" ht="14.25" customHeight="1" x14ac:dyDescent="0.2">
      <c r="A243" s="320"/>
      <c r="B243" s="1706" t="s">
        <v>163</v>
      </c>
      <c r="C243" s="1707"/>
      <c r="D243" s="1706" t="s">
        <v>139</v>
      </c>
      <c r="E243" s="1707"/>
      <c r="F243" s="695" t="s">
        <v>178</v>
      </c>
      <c r="G243" s="431"/>
      <c r="H243" s="431" t="s">
        <v>137</v>
      </c>
      <c r="I243" s="431"/>
      <c r="J243" s="695" t="s">
        <v>89</v>
      </c>
      <c r="K243" s="322"/>
      <c r="L243" s="106"/>
    </row>
    <row r="244" spans="1:12" s="112" customFormat="1" ht="14.25" customHeight="1" x14ac:dyDescent="0.2">
      <c r="A244" s="320"/>
      <c r="B244" s="359"/>
      <c r="C244" s="324"/>
      <c r="D244" s="325"/>
      <c r="E244" s="326"/>
      <c r="F244" s="360"/>
      <c r="G244" s="327"/>
      <c r="H244" s="327"/>
      <c r="I244" s="327"/>
      <c r="J244" s="361" t="s">
        <v>761</v>
      </c>
      <c r="K244" s="322"/>
      <c r="L244" s="106"/>
    </row>
    <row r="245" spans="1:12" s="112" customFormat="1" ht="14.25" customHeight="1" x14ac:dyDescent="0.2">
      <c r="A245" s="319"/>
      <c r="B245" s="697">
        <v>1</v>
      </c>
      <c r="C245" s="698" t="s">
        <v>122</v>
      </c>
      <c r="D245" s="721" t="s">
        <v>660</v>
      </c>
      <c r="E245" s="704" t="s">
        <v>143</v>
      </c>
      <c r="F245" s="394" t="b">
        <f>IF(総括表!$B$4=総括表!$Q$4,基礎データ貼付用シート!E1136)</f>
        <v>0</v>
      </c>
      <c r="G245" s="444" t="s">
        <v>759</v>
      </c>
      <c r="H245" s="451">
        <v>0.245</v>
      </c>
      <c r="I245" s="448" t="s">
        <v>762</v>
      </c>
      <c r="J245" s="734">
        <f t="shared" ref="J245:J258" si="13">ROUND(F245*H245,0)</f>
        <v>0</v>
      </c>
      <c r="K245" s="322" t="s">
        <v>134</v>
      </c>
    </row>
    <row r="246" spans="1:12" s="112" customFormat="1" ht="14.25" customHeight="1" x14ac:dyDescent="0.2">
      <c r="A246" s="319"/>
      <c r="B246" s="708"/>
      <c r="C246" s="709"/>
      <c r="D246" s="705"/>
      <c r="E246" s="704" t="s">
        <v>142</v>
      </c>
      <c r="F246" s="394" t="b">
        <f>IF(総括表!$B$4=総括表!$Q$5,基礎データ貼付用シート!E1136)</f>
        <v>0</v>
      </c>
      <c r="G246" s="444" t="s">
        <v>759</v>
      </c>
      <c r="H246" s="451">
        <v>0.122</v>
      </c>
      <c r="I246" s="448" t="s">
        <v>762</v>
      </c>
      <c r="J246" s="734">
        <f t="shared" si="13"/>
        <v>0</v>
      </c>
      <c r="K246" s="322" t="s">
        <v>132</v>
      </c>
    </row>
    <row r="247" spans="1:12" s="112" customFormat="1" ht="14.25" customHeight="1" x14ac:dyDescent="0.2">
      <c r="A247" s="319"/>
      <c r="B247" s="697">
        <v>2</v>
      </c>
      <c r="C247" s="698" t="s">
        <v>121</v>
      </c>
      <c r="D247" s="721" t="s">
        <v>660</v>
      </c>
      <c r="E247" s="704" t="s">
        <v>143</v>
      </c>
      <c r="F247" s="394" t="b">
        <f>IF(総括表!$B$4=総括表!$Q$4,基礎データ貼付用シート!E1137)</f>
        <v>0</v>
      </c>
      <c r="G247" s="444" t="s">
        <v>759</v>
      </c>
      <c r="H247" s="451">
        <v>0.26700000000000002</v>
      </c>
      <c r="I247" s="448" t="s">
        <v>762</v>
      </c>
      <c r="J247" s="734">
        <f t="shared" si="13"/>
        <v>0</v>
      </c>
      <c r="K247" s="322" t="s">
        <v>130</v>
      </c>
    </row>
    <row r="248" spans="1:12" s="112" customFormat="1" ht="14.25" customHeight="1" x14ac:dyDescent="0.2">
      <c r="A248" s="319"/>
      <c r="B248" s="708"/>
      <c r="C248" s="709"/>
      <c r="D248" s="705"/>
      <c r="E248" s="704" t="s">
        <v>142</v>
      </c>
      <c r="F248" s="394" t="b">
        <f>IF(総括表!$B$4=総括表!$Q$5,基礎データ貼付用シート!E1137)</f>
        <v>0</v>
      </c>
      <c r="G248" s="444" t="s">
        <v>759</v>
      </c>
      <c r="H248" s="451">
        <v>0.13400000000000001</v>
      </c>
      <c r="I248" s="448" t="s">
        <v>762</v>
      </c>
      <c r="J248" s="734">
        <f t="shared" si="13"/>
        <v>0</v>
      </c>
      <c r="K248" s="322" t="s">
        <v>538</v>
      </c>
    </row>
    <row r="249" spans="1:12" s="112" customFormat="1" ht="14.25" customHeight="1" x14ac:dyDescent="0.2">
      <c r="A249" s="319"/>
      <c r="B249" s="697">
        <v>3</v>
      </c>
      <c r="C249" s="698" t="s">
        <v>120</v>
      </c>
      <c r="D249" s="721" t="s">
        <v>660</v>
      </c>
      <c r="E249" s="704" t="s">
        <v>143</v>
      </c>
      <c r="F249" s="394" t="b">
        <f>IF(総括表!$B$4=総括表!$Q$4,基礎データ貼付用シート!E1139)</f>
        <v>0</v>
      </c>
      <c r="G249" s="444" t="s">
        <v>759</v>
      </c>
      <c r="H249" s="447">
        <v>0.27500000000000002</v>
      </c>
      <c r="I249" s="448" t="s">
        <v>762</v>
      </c>
      <c r="J249" s="734">
        <f t="shared" si="13"/>
        <v>0</v>
      </c>
      <c r="K249" s="322" t="s">
        <v>537</v>
      </c>
    </row>
    <row r="250" spans="1:12" s="112" customFormat="1" ht="14.25" customHeight="1" x14ac:dyDescent="0.2">
      <c r="A250" s="319"/>
      <c r="B250" s="708"/>
      <c r="C250" s="709"/>
      <c r="D250" s="705"/>
      <c r="E250" s="704" t="s">
        <v>142</v>
      </c>
      <c r="F250" s="394" t="b">
        <f>IF(総括表!$B$4=総括表!$Q$5,基礎データ貼付用シート!E1139)</f>
        <v>0</v>
      </c>
      <c r="G250" s="444" t="s">
        <v>759</v>
      </c>
      <c r="H250" s="451">
        <v>0.224</v>
      </c>
      <c r="I250" s="448" t="s">
        <v>762</v>
      </c>
      <c r="J250" s="734">
        <f t="shared" si="13"/>
        <v>0</v>
      </c>
      <c r="K250" s="322" t="s">
        <v>536</v>
      </c>
    </row>
    <row r="251" spans="1:12" s="112" customFormat="1" ht="14.25" customHeight="1" x14ac:dyDescent="0.2">
      <c r="A251" s="319"/>
      <c r="B251" s="697">
        <v>4</v>
      </c>
      <c r="C251" s="698" t="s">
        <v>475</v>
      </c>
      <c r="D251" s="721" t="s">
        <v>660</v>
      </c>
      <c r="E251" s="704" t="s">
        <v>143</v>
      </c>
      <c r="F251" s="394" t="b">
        <f>IF(総括表!$B$4=総括表!$Q$4,基礎データ貼付用シート!E1141)</f>
        <v>0</v>
      </c>
      <c r="G251" s="444" t="s">
        <v>759</v>
      </c>
      <c r="H251" s="451">
        <v>0.29599999999999999</v>
      </c>
      <c r="I251" s="448" t="s">
        <v>762</v>
      </c>
      <c r="J251" s="734">
        <f t="shared" si="13"/>
        <v>0</v>
      </c>
      <c r="K251" s="322" t="s">
        <v>535</v>
      </c>
    </row>
    <row r="252" spans="1:12" ht="14.25" customHeight="1" x14ac:dyDescent="0.2">
      <c r="A252" s="319"/>
      <c r="B252" s="708"/>
      <c r="C252" s="709"/>
      <c r="D252" s="705"/>
      <c r="E252" s="704" t="s">
        <v>142</v>
      </c>
      <c r="F252" s="394" t="b">
        <f>IF(総括表!$B$4=総括表!$Q$5,基礎データ貼付用シート!E1141)</f>
        <v>0</v>
      </c>
      <c r="G252" s="444" t="s">
        <v>759</v>
      </c>
      <c r="H252" s="451">
        <v>0.255</v>
      </c>
      <c r="I252" s="448" t="s">
        <v>762</v>
      </c>
      <c r="J252" s="734">
        <f t="shared" si="13"/>
        <v>0</v>
      </c>
      <c r="K252" s="322" t="s">
        <v>534</v>
      </c>
      <c r="L252" s="112"/>
    </row>
    <row r="253" spans="1:12" ht="14.25" customHeight="1" x14ac:dyDescent="0.2">
      <c r="A253" s="319"/>
      <c r="B253" s="697">
        <v>5</v>
      </c>
      <c r="C253" s="698" t="s">
        <v>512</v>
      </c>
      <c r="D253" s="721" t="s">
        <v>660</v>
      </c>
      <c r="E253" s="704" t="s">
        <v>143</v>
      </c>
      <c r="F253" s="394" t="b">
        <f>IF(総括表!$B$4=総括表!$Q$4,基礎データ貼付用シート!E1143)</f>
        <v>0</v>
      </c>
      <c r="G253" s="444" t="s">
        <v>759</v>
      </c>
      <c r="H253" s="451">
        <v>0.316</v>
      </c>
      <c r="I253" s="448" t="s">
        <v>762</v>
      </c>
      <c r="J253" s="734">
        <f t="shared" si="13"/>
        <v>0</v>
      </c>
      <c r="K253" s="322" t="s">
        <v>530</v>
      </c>
      <c r="L253" s="112"/>
    </row>
    <row r="254" spans="1:12" ht="14.25" customHeight="1" x14ac:dyDescent="0.2">
      <c r="A254" s="319"/>
      <c r="B254" s="708"/>
      <c r="C254" s="709"/>
      <c r="D254" s="705"/>
      <c r="E254" s="704" t="s">
        <v>142</v>
      </c>
      <c r="F254" s="394" t="b">
        <f>IF(総括表!$B$4=総括表!$Q$5,基礎データ貼付用シート!E1143)</f>
        <v>0</v>
      </c>
      <c r="G254" s="444" t="s">
        <v>759</v>
      </c>
      <c r="H254" s="451">
        <v>0.27800000000000002</v>
      </c>
      <c r="I254" s="448" t="s">
        <v>762</v>
      </c>
      <c r="J254" s="734">
        <f t="shared" si="13"/>
        <v>0</v>
      </c>
      <c r="K254" s="322" t="s">
        <v>528</v>
      </c>
      <c r="L254" s="112"/>
    </row>
    <row r="255" spans="1:12" ht="14.25" customHeight="1" x14ac:dyDescent="0.2">
      <c r="A255" s="319"/>
      <c r="B255" s="697">
        <v>6</v>
      </c>
      <c r="C255" s="698" t="s">
        <v>619</v>
      </c>
      <c r="D255" s="721" t="s">
        <v>660</v>
      </c>
      <c r="E255" s="704" t="s">
        <v>143</v>
      </c>
      <c r="F255" s="394" t="b">
        <f>IF(総括表!$B$4=総括表!$Q$4,基礎データ貼付用シート!E1151)</f>
        <v>0</v>
      </c>
      <c r="G255" s="444" t="s">
        <v>759</v>
      </c>
      <c r="H255" s="746">
        <v>0.33500000000000002</v>
      </c>
      <c r="I255" s="448" t="s">
        <v>762</v>
      </c>
      <c r="J255" s="734">
        <f>ROUND(F255*H255,0)</f>
        <v>0</v>
      </c>
      <c r="K255" s="322" t="s">
        <v>554</v>
      </c>
      <c r="L255" s="112"/>
    </row>
    <row r="256" spans="1:12" ht="14.25" customHeight="1" x14ac:dyDescent="0.2">
      <c r="A256" s="319"/>
      <c r="B256" s="708"/>
      <c r="C256" s="709"/>
      <c r="D256" s="705"/>
      <c r="E256" s="704" t="s">
        <v>142</v>
      </c>
      <c r="F256" s="394" t="b">
        <f>IF(総括表!$B$4=総括表!$Q$5,基礎データ貼付用シート!E1151)</f>
        <v>0</v>
      </c>
      <c r="G256" s="444" t="s">
        <v>759</v>
      </c>
      <c r="H256" s="746">
        <v>0.30199999999999999</v>
      </c>
      <c r="I256" s="448" t="s">
        <v>762</v>
      </c>
      <c r="J256" s="734">
        <f>ROUND(F256*H256,0)</f>
        <v>0</v>
      </c>
      <c r="K256" s="322" t="s">
        <v>553</v>
      </c>
      <c r="L256" s="112"/>
    </row>
    <row r="257" spans="1:11" s="112" customFormat="1" ht="14.25" customHeight="1" x14ac:dyDescent="0.2">
      <c r="A257" s="319"/>
      <c r="B257" s="697">
        <v>7</v>
      </c>
      <c r="C257" s="698" t="s">
        <v>710</v>
      </c>
      <c r="D257" s="721" t="s">
        <v>660</v>
      </c>
      <c r="E257" s="704" t="s">
        <v>143</v>
      </c>
      <c r="F257" s="394" t="b">
        <f>IF(総括表!$B$4=総括表!$Q$4,基礎データ貼付用シート!E1158)</f>
        <v>0</v>
      </c>
      <c r="G257" s="444" t="s">
        <v>759</v>
      </c>
      <c r="H257" s="451">
        <v>0.35499999999999998</v>
      </c>
      <c r="I257" s="448" t="s">
        <v>762</v>
      </c>
      <c r="J257" s="734">
        <f t="shared" si="13"/>
        <v>0</v>
      </c>
      <c r="K257" s="322" t="s">
        <v>552</v>
      </c>
    </row>
    <row r="258" spans="1:11" s="112" customFormat="1" ht="14.25" customHeight="1" x14ac:dyDescent="0.2">
      <c r="A258" s="319"/>
      <c r="B258" s="708"/>
      <c r="C258" s="709"/>
      <c r="D258" s="705"/>
      <c r="E258" s="704" t="s">
        <v>142</v>
      </c>
      <c r="F258" s="394" t="b">
        <f>IF(総括表!$B$4=総括表!$Q$5,基礎データ貼付用シート!E1158)</f>
        <v>0</v>
      </c>
      <c r="G258" s="444" t="s">
        <v>759</v>
      </c>
      <c r="H258" s="451">
        <v>0.33700000000000002</v>
      </c>
      <c r="I258" s="448" t="s">
        <v>762</v>
      </c>
      <c r="J258" s="734">
        <f t="shared" si="13"/>
        <v>0</v>
      </c>
      <c r="K258" s="322" t="s">
        <v>569</v>
      </c>
    </row>
    <row r="259" spans="1:11" s="112" customFormat="1" ht="14.25" customHeight="1" x14ac:dyDescent="0.2">
      <c r="A259" s="319"/>
      <c r="B259" s="697">
        <v>8</v>
      </c>
      <c r="C259" s="698" t="s">
        <v>741</v>
      </c>
      <c r="D259" s="721" t="s">
        <v>660</v>
      </c>
      <c r="E259" s="704" t="s">
        <v>143</v>
      </c>
      <c r="F259" s="394" t="b">
        <f>IF(総括表!$B$4=総括表!$Q$4,基礎データ貼付用シート!E1165)</f>
        <v>0</v>
      </c>
      <c r="G259" s="444" t="s">
        <v>759</v>
      </c>
      <c r="H259" s="451">
        <v>0.376</v>
      </c>
      <c r="I259" s="448" t="s">
        <v>762</v>
      </c>
      <c r="J259" s="734">
        <f t="shared" ref="J259:J264" si="14">ROUND(F259*H259,0)</f>
        <v>0</v>
      </c>
      <c r="K259" s="322" t="s">
        <v>777</v>
      </c>
    </row>
    <row r="260" spans="1:11" s="112" customFormat="1" ht="14.25" customHeight="1" x14ac:dyDescent="0.2">
      <c r="A260" s="319"/>
      <c r="B260" s="708"/>
      <c r="C260" s="709"/>
      <c r="D260" s="705"/>
      <c r="E260" s="704" t="s">
        <v>142</v>
      </c>
      <c r="F260" s="394" t="b">
        <f>IF(総括表!$B$4=総括表!$Q$5,基礎データ貼付用シート!E1165)</f>
        <v>0</v>
      </c>
      <c r="G260" s="444" t="s">
        <v>759</v>
      </c>
      <c r="H260" s="451">
        <v>0.36299999999999999</v>
      </c>
      <c r="I260" s="444" t="s">
        <v>762</v>
      </c>
      <c r="J260" s="731">
        <f t="shared" si="14"/>
        <v>0</v>
      </c>
      <c r="K260" s="322" t="s">
        <v>778</v>
      </c>
    </row>
    <row r="261" spans="1:11" s="112" customFormat="1" ht="14.25" customHeight="1" x14ac:dyDescent="0.2">
      <c r="A261" s="319"/>
      <c r="B261" s="697">
        <v>9</v>
      </c>
      <c r="C261" s="698" t="s">
        <v>808</v>
      </c>
      <c r="D261" s="721" t="s">
        <v>660</v>
      </c>
      <c r="E261" s="704" t="s">
        <v>143</v>
      </c>
      <c r="F261" s="394" t="b">
        <f>IF(総括表!$B$4=総括表!$Q$4,基礎データ貼付用シート!E1172)</f>
        <v>0</v>
      </c>
      <c r="G261" s="444" t="s">
        <v>117</v>
      </c>
      <c r="H261" s="451">
        <v>0.39600000000000002</v>
      </c>
      <c r="I261" s="448" t="s">
        <v>119</v>
      </c>
      <c r="J261" s="734">
        <f t="shared" si="14"/>
        <v>0</v>
      </c>
      <c r="K261" s="322" t="s">
        <v>868</v>
      </c>
    </row>
    <row r="262" spans="1:11" s="112" customFormat="1" ht="14.25" customHeight="1" x14ac:dyDescent="0.2">
      <c r="A262" s="319"/>
      <c r="B262" s="708"/>
      <c r="C262" s="709"/>
      <c r="D262" s="705"/>
      <c r="E262" s="704" t="s">
        <v>142</v>
      </c>
      <c r="F262" s="394" t="b">
        <f>IF(総括表!$B$4=総括表!$Q$5,基礎データ貼付用シート!E1172)</f>
        <v>0</v>
      </c>
      <c r="G262" s="444" t="s">
        <v>117</v>
      </c>
      <c r="H262" s="451">
        <v>0.38700000000000001</v>
      </c>
      <c r="I262" s="448" t="s">
        <v>119</v>
      </c>
      <c r="J262" s="734">
        <f t="shared" si="14"/>
        <v>0</v>
      </c>
      <c r="K262" s="322" t="s">
        <v>869</v>
      </c>
    </row>
    <row r="263" spans="1:11" s="112" customFormat="1" ht="14.25" customHeight="1" x14ac:dyDescent="0.2">
      <c r="A263" s="319"/>
      <c r="B263" s="697">
        <v>10</v>
      </c>
      <c r="C263" s="698" t="s">
        <v>884</v>
      </c>
      <c r="D263" s="721" t="s">
        <v>660</v>
      </c>
      <c r="E263" s="704" t="s">
        <v>143</v>
      </c>
      <c r="F263" s="394" t="b">
        <f>IF(総括表!$B$4=総括表!$Q$4,基礎データ貼付用シート!E1179)</f>
        <v>0</v>
      </c>
      <c r="G263" s="444" t="s">
        <v>117</v>
      </c>
      <c r="H263" s="451">
        <v>0.41399999999999998</v>
      </c>
      <c r="I263" s="448" t="s">
        <v>119</v>
      </c>
      <c r="J263" s="734">
        <f t="shared" si="14"/>
        <v>0</v>
      </c>
      <c r="K263" s="322" t="s">
        <v>911</v>
      </c>
    </row>
    <row r="264" spans="1:11" s="112" customFormat="1" ht="14.25" customHeight="1" x14ac:dyDescent="0.2">
      <c r="A264" s="319"/>
      <c r="B264" s="708"/>
      <c r="C264" s="709"/>
      <c r="D264" s="705"/>
      <c r="E264" s="704" t="s">
        <v>142</v>
      </c>
      <c r="F264" s="394" t="b">
        <f>IF(総括表!$B$4=総括表!$Q$5,基礎データ貼付用シート!E1179)</f>
        <v>0</v>
      </c>
      <c r="G264" s="444" t="s">
        <v>117</v>
      </c>
      <c r="H264" s="451">
        <v>0.4</v>
      </c>
      <c r="I264" s="448" t="s">
        <v>119</v>
      </c>
      <c r="J264" s="734">
        <f t="shared" si="14"/>
        <v>0</v>
      </c>
      <c r="K264" s="322" t="s">
        <v>912</v>
      </c>
    </row>
    <row r="265" spans="1:11" s="112" customFormat="1" ht="14.25" customHeight="1" x14ac:dyDescent="0.2">
      <c r="A265" s="319"/>
      <c r="B265" s="697">
        <v>11</v>
      </c>
      <c r="C265" s="698" t="s">
        <v>915</v>
      </c>
      <c r="D265" s="721" t="s">
        <v>660</v>
      </c>
      <c r="E265" s="704" t="s">
        <v>143</v>
      </c>
      <c r="F265" s="394" t="b">
        <f>IF(総括表!$B$4=総括表!$Q$4,基礎データ貼付用シート!E1186)</f>
        <v>0</v>
      </c>
      <c r="G265" s="444" t="s">
        <v>117</v>
      </c>
      <c r="H265" s="451">
        <v>0.436</v>
      </c>
      <c r="I265" s="448" t="s">
        <v>119</v>
      </c>
      <c r="J265" s="734">
        <f t="shared" ref="J265:J270" si="15">ROUND(F265*H265,0)</f>
        <v>0</v>
      </c>
      <c r="K265" s="322" t="s">
        <v>1000</v>
      </c>
    </row>
    <row r="266" spans="1:11" s="112" customFormat="1" ht="14.25" customHeight="1" x14ac:dyDescent="0.2">
      <c r="A266" s="319"/>
      <c r="B266" s="708"/>
      <c r="C266" s="709"/>
      <c r="D266" s="705"/>
      <c r="E266" s="704" t="s">
        <v>142</v>
      </c>
      <c r="F266" s="394" t="b">
        <f>IF(総括表!$B$4=総括表!$Q$5,基礎データ貼付用シート!E1186)</f>
        <v>0</v>
      </c>
      <c r="G266" s="444" t="s">
        <v>117</v>
      </c>
      <c r="H266" s="451">
        <v>0.42499999999999999</v>
      </c>
      <c r="I266" s="448" t="s">
        <v>119</v>
      </c>
      <c r="J266" s="734">
        <f t="shared" si="15"/>
        <v>0</v>
      </c>
      <c r="K266" s="322" t="s">
        <v>1001</v>
      </c>
    </row>
    <row r="267" spans="1:11" s="112" customFormat="1" ht="15" customHeight="1" x14ac:dyDescent="0.2">
      <c r="A267" s="319"/>
      <c r="B267" s="697">
        <v>12</v>
      </c>
      <c r="C267" s="698" t="s">
        <v>1067</v>
      </c>
      <c r="D267" s="721" t="s">
        <v>660</v>
      </c>
      <c r="E267" s="704" t="s">
        <v>143</v>
      </c>
      <c r="F267" s="394" t="b">
        <f>IF(総括表!$B$4=総括表!$Q$4,基礎データ貼付用シート!E1193)</f>
        <v>0</v>
      </c>
      <c r="G267" s="444" t="s">
        <v>117</v>
      </c>
      <c r="H267" s="451">
        <v>0.45700000000000002</v>
      </c>
      <c r="I267" s="448" t="s">
        <v>119</v>
      </c>
      <c r="J267" s="734">
        <f t="shared" si="15"/>
        <v>0</v>
      </c>
      <c r="K267" s="322" t="s">
        <v>1180</v>
      </c>
    </row>
    <row r="268" spans="1:11" s="112" customFormat="1" ht="15" customHeight="1" x14ac:dyDescent="0.2">
      <c r="A268" s="319"/>
      <c r="B268" s="708"/>
      <c r="C268" s="709"/>
      <c r="D268" s="705"/>
      <c r="E268" s="704" t="s">
        <v>142</v>
      </c>
      <c r="F268" s="394" t="b">
        <f>IF(総括表!$B$4=総括表!$Q$5,基礎データ貼付用シート!E1193)</f>
        <v>0</v>
      </c>
      <c r="G268" s="444" t="s">
        <v>117</v>
      </c>
      <c r="H268" s="451">
        <v>0.44900000000000001</v>
      </c>
      <c r="I268" s="448" t="s">
        <v>119</v>
      </c>
      <c r="J268" s="734">
        <f t="shared" si="15"/>
        <v>0</v>
      </c>
      <c r="K268" s="322" t="s">
        <v>1181</v>
      </c>
    </row>
    <row r="269" spans="1:11" s="112" customFormat="1" ht="15" customHeight="1" x14ac:dyDescent="0.2">
      <c r="A269" s="319"/>
      <c r="B269" s="329">
        <v>13</v>
      </c>
      <c r="C269" s="330" t="s">
        <v>1259</v>
      </c>
      <c r="D269" s="724" t="s">
        <v>660</v>
      </c>
      <c r="E269" s="713" t="s">
        <v>143</v>
      </c>
      <c r="F269" s="760" t="b">
        <f>IF(総括表!$B$4=総括表!$Q$4,基礎データ貼付用シート!E1200)</f>
        <v>0</v>
      </c>
      <c r="G269" s="349" t="s">
        <v>117</v>
      </c>
      <c r="H269" s="747">
        <v>0.47899999999999998</v>
      </c>
      <c r="I269" s="351" t="s">
        <v>119</v>
      </c>
      <c r="J269" s="749">
        <f t="shared" si="15"/>
        <v>0</v>
      </c>
      <c r="K269" s="322" t="s">
        <v>4723</v>
      </c>
    </row>
    <row r="270" spans="1:11" s="112" customFormat="1" ht="15" customHeight="1" x14ac:dyDescent="0.2">
      <c r="A270" s="319"/>
      <c r="B270" s="708"/>
      <c r="C270" s="709"/>
      <c r="D270" s="705"/>
      <c r="E270" s="713" t="s">
        <v>142</v>
      </c>
      <c r="F270" s="760" t="b">
        <f>IF(総括表!$B$4=総括表!$Q$5,基礎データ貼付用シート!E1200)</f>
        <v>0</v>
      </c>
      <c r="G270" s="349" t="s">
        <v>117</v>
      </c>
      <c r="H270" s="747">
        <v>0.47399999999999998</v>
      </c>
      <c r="I270" s="351" t="s">
        <v>119</v>
      </c>
      <c r="J270" s="749">
        <f t="shared" si="15"/>
        <v>0</v>
      </c>
      <c r="K270" s="322" t="s">
        <v>4724</v>
      </c>
    </row>
    <row r="271" spans="1:11" s="112" customFormat="1" ht="15" customHeight="1" x14ac:dyDescent="0.2">
      <c r="A271" s="319"/>
      <c r="B271" s="329">
        <v>14</v>
      </c>
      <c r="C271" s="330" t="s">
        <v>5216</v>
      </c>
      <c r="D271" s="724" t="s">
        <v>660</v>
      </c>
      <c r="E271" s="713" t="s">
        <v>143</v>
      </c>
      <c r="F271" s="394" t="b">
        <f>IF(総括表!$B$4=総括表!$Q$4,基礎データ貼付用シート!E1207)</f>
        <v>0</v>
      </c>
      <c r="G271" s="349" t="s">
        <v>117</v>
      </c>
      <c r="H271" s="747">
        <v>0.5</v>
      </c>
      <c r="I271" s="351" t="s">
        <v>119</v>
      </c>
      <c r="J271" s="749">
        <f t="shared" ref="J271:J276" si="16">ROUND(F271*H271,0)</f>
        <v>0</v>
      </c>
      <c r="K271" s="322" t="s">
        <v>5208</v>
      </c>
    </row>
    <row r="272" spans="1:11" s="112" customFormat="1" ht="15" customHeight="1" x14ac:dyDescent="0.2">
      <c r="A272" s="319"/>
      <c r="B272" s="708"/>
      <c r="C272" s="709"/>
      <c r="D272" s="705"/>
      <c r="E272" s="713" t="s">
        <v>142</v>
      </c>
      <c r="F272" s="394" t="b">
        <f>IF(総括表!$B$4=総括表!$Q$5,基礎データ貼付用シート!E1207)</f>
        <v>0</v>
      </c>
      <c r="G272" s="349" t="s">
        <v>117</v>
      </c>
      <c r="H272" s="747">
        <v>0.5</v>
      </c>
      <c r="I272" s="351" t="s">
        <v>119</v>
      </c>
      <c r="J272" s="749">
        <f t="shared" si="16"/>
        <v>0</v>
      </c>
      <c r="K272" s="322" t="s">
        <v>5209</v>
      </c>
    </row>
    <row r="273" spans="1:12" s="112" customFormat="1" ht="15" customHeight="1" x14ac:dyDescent="0.2">
      <c r="A273" s="319"/>
      <c r="B273" s="329">
        <v>15</v>
      </c>
      <c r="C273" s="330" t="s">
        <v>5612</v>
      </c>
      <c r="D273" s="724" t="s">
        <v>660</v>
      </c>
      <c r="E273" s="713" t="s">
        <v>143</v>
      </c>
      <c r="F273" s="394" t="b">
        <f>IF(総括表!$B$4=総括表!$Q$4,基礎データ貼付用シート!E1214)</f>
        <v>0</v>
      </c>
      <c r="G273" s="349" t="s">
        <v>813</v>
      </c>
      <c r="H273" s="748">
        <v>0.5</v>
      </c>
      <c r="I273" s="351" t="s">
        <v>812</v>
      </c>
      <c r="J273" s="749">
        <f t="shared" si="16"/>
        <v>0</v>
      </c>
      <c r="K273" s="322" t="s">
        <v>315</v>
      </c>
    </row>
    <row r="274" spans="1:12" s="112" customFormat="1" ht="15" customHeight="1" x14ac:dyDescent="0.2">
      <c r="A274" s="319"/>
      <c r="B274" s="708"/>
      <c r="C274" s="709"/>
      <c r="D274" s="705"/>
      <c r="E274" s="713" t="s">
        <v>142</v>
      </c>
      <c r="F274" s="394" t="b">
        <f>IF(総括表!$B$4=総括表!$Q$5,基礎データ貼付用シート!E1214)</f>
        <v>0</v>
      </c>
      <c r="G274" s="349" t="s">
        <v>813</v>
      </c>
      <c r="H274" s="748">
        <v>0.5</v>
      </c>
      <c r="I274" s="351" t="s">
        <v>812</v>
      </c>
      <c r="J274" s="749">
        <f t="shared" si="16"/>
        <v>0</v>
      </c>
      <c r="K274" s="322" t="s">
        <v>314</v>
      </c>
    </row>
    <row r="275" spans="1:12" s="112" customFormat="1" ht="15" customHeight="1" x14ac:dyDescent="0.2">
      <c r="A275" s="319"/>
      <c r="B275" s="329">
        <v>16</v>
      </c>
      <c r="C275" s="330" t="s">
        <v>6145</v>
      </c>
      <c r="D275" s="724" t="s">
        <v>660</v>
      </c>
      <c r="E275" s="713" t="s">
        <v>143</v>
      </c>
      <c r="F275" s="599" t="b">
        <f>IF(総括表!$B$4=総括表!$Q$4,基礎データ貼付用シート!E1223)</f>
        <v>0</v>
      </c>
      <c r="G275" s="349" t="s">
        <v>813</v>
      </c>
      <c r="H275" s="748">
        <v>0.5</v>
      </c>
      <c r="I275" s="351" t="s">
        <v>812</v>
      </c>
      <c r="J275" s="749">
        <f t="shared" si="16"/>
        <v>0</v>
      </c>
      <c r="K275" s="322" t="s">
        <v>6164</v>
      </c>
    </row>
    <row r="276" spans="1:12" s="112" customFormat="1" ht="15" customHeight="1" x14ac:dyDescent="0.2">
      <c r="A276" s="319"/>
      <c r="B276" s="708"/>
      <c r="C276" s="709"/>
      <c r="D276" s="705"/>
      <c r="E276" s="713" t="s">
        <v>142</v>
      </c>
      <c r="F276" s="599" t="b">
        <f>IF(総括表!$B$4=総括表!$Q$5,基礎データ貼付用シート!E1223)</f>
        <v>0</v>
      </c>
      <c r="G276" s="349" t="s">
        <v>813</v>
      </c>
      <c r="H276" s="748">
        <v>0.5</v>
      </c>
      <c r="I276" s="351" t="s">
        <v>812</v>
      </c>
      <c r="J276" s="749">
        <f t="shared" si="16"/>
        <v>0</v>
      </c>
      <c r="K276" s="322" t="s">
        <v>6165</v>
      </c>
    </row>
    <row r="277" spans="1:12" s="112" customFormat="1" ht="15" customHeight="1" x14ac:dyDescent="0.2">
      <c r="A277" s="319"/>
      <c r="B277" s="329">
        <v>17</v>
      </c>
      <c r="C277" s="330" t="s">
        <v>6622</v>
      </c>
      <c r="D277" s="724" t="s">
        <v>660</v>
      </c>
      <c r="E277" s="713" t="s">
        <v>143</v>
      </c>
      <c r="F277" s="599" t="b">
        <f>IF(総括表!$B$4=総括表!$Q$4,基礎データ貼付用シート!E1231)</f>
        <v>0</v>
      </c>
      <c r="G277" s="349" t="s">
        <v>813</v>
      </c>
      <c r="H277" s="748">
        <v>0.5</v>
      </c>
      <c r="I277" s="351" t="s">
        <v>812</v>
      </c>
      <c r="J277" s="749">
        <f t="shared" ref="J277:J278" si="17">ROUND(F277*H277,0)</f>
        <v>0</v>
      </c>
      <c r="K277" s="322" t="s">
        <v>6736</v>
      </c>
      <c r="L277" s="947"/>
    </row>
    <row r="278" spans="1:12" s="112" customFormat="1" ht="15" customHeight="1" thickBot="1" x14ac:dyDescent="0.25">
      <c r="A278" s="319"/>
      <c r="B278" s="708"/>
      <c r="C278" s="709"/>
      <c r="D278" s="705"/>
      <c r="E278" s="713" t="s">
        <v>142</v>
      </c>
      <c r="F278" s="599" t="b">
        <f>IF(総括表!$B$4=総括表!$Q$5,基礎データ貼付用シート!E1231)</f>
        <v>0</v>
      </c>
      <c r="G278" s="349" t="s">
        <v>813</v>
      </c>
      <c r="H278" s="748">
        <v>0.5</v>
      </c>
      <c r="I278" s="351" t="s">
        <v>812</v>
      </c>
      <c r="J278" s="749">
        <f t="shared" si="17"/>
        <v>0</v>
      </c>
      <c r="K278" s="322" t="s">
        <v>6737</v>
      </c>
      <c r="L278" s="947"/>
    </row>
    <row r="279" spans="1:12" s="112" customFormat="1" ht="15" customHeight="1" x14ac:dyDescent="0.2">
      <c r="A279" s="319"/>
      <c r="B279" s="365"/>
      <c r="C279" s="366"/>
      <c r="D279" s="365"/>
      <c r="E279" s="365"/>
      <c r="F279" s="117"/>
      <c r="G279" s="367"/>
      <c r="H279" s="1675" t="s">
        <v>5832</v>
      </c>
      <c r="I279" s="1676"/>
      <c r="J279" s="348"/>
      <c r="K279" s="322"/>
    </row>
    <row r="280" spans="1:12" s="112" customFormat="1" ht="15" customHeight="1" thickBot="1" x14ac:dyDescent="0.25">
      <c r="A280" s="319"/>
      <c r="B280" s="322"/>
      <c r="C280" s="322"/>
      <c r="D280" s="322"/>
      <c r="E280" s="322"/>
      <c r="F280" s="368"/>
      <c r="G280" s="322"/>
      <c r="H280" s="1673" t="s">
        <v>118</v>
      </c>
      <c r="I280" s="1674"/>
      <c r="J280" s="356">
        <f>SUM(J245:J278)</f>
        <v>0</v>
      </c>
      <c r="K280" s="725" t="s">
        <v>4747</v>
      </c>
      <c r="L280" s="376" t="s">
        <v>4746</v>
      </c>
    </row>
    <row r="281" spans="1:12" s="112" customFormat="1" ht="14.25" customHeight="1" x14ac:dyDescent="0.2">
      <c r="A281" s="319"/>
      <c r="B281" s="322"/>
      <c r="C281" s="322"/>
      <c r="D281" s="322"/>
      <c r="E281" s="322"/>
      <c r="F281" s="368"/>
      <c r="G281" s="369"/>
      <c r="H281" s="367"/>
      <c r="I281" s="367"/>
      <c r="J281" s="117"/>
      <c r="K281" s="322"/>
    </row>
    <row r="282" spans="1:12" s="112" customFormat="1" ht="14.25" customHeight="1" x14ac:dyDescent="0.2">
      <c r="A282" s="718" t="s">
        <v>780</v>
      </c>
      <c r="B282" s="319" t="s">
        <v>476</v>
      </c>
      <c r="C282" s="315"/>
      <c r="D282" s="315"/>
      <c r="E282" s="315"/>
      <c r="F282" s="357"/>
      <c r="G282" s="315"/>
      <c r="H282" s="315"/>
      <c r="I282" s="315"/>
      <c r="J282" s="357"/>
      <c r="K282" s="315"/>
      <c r="L282" s="106"/>
    </row>
    <row r="283" spans="1:12" s="112" customFormat="1" ht="14.25" customHeight="1" x14ac:dyDescent="0.2">
      <c r="A283" s="719"/>
      <c r="B283" s="319" t="s">
        <v>659</v>
      </c>
      <c r="C283" s="315"/>
      <c r="D283" s="315"/>
      <c r="E283" s="315"/>
      <c r="F283" s="357"/>
      <c r="G283" s="315"/>
      <c r="H283" s="315"/>
      <c r="I283" s="315"/>
      <c r="J283" s="357"/>
      <c r="K283" s="315"/>
      <c r="L283" s="106"/>
    </row>
    <row r="284" spans="1:12" s="112" customFormat="1" ht="14.25" customHeight="1" x14ac:dyDescent="0.2">
      <c r="A284" s="320"/>
      <c r="B284" s="315"/>
      <c r="C284" s="315"/>
      <c r="D284" s="315"/>
      <c r="E284" s="315"/>
      <c r="F284" s="357"/>
      <c r="G284" s="315"/>
      <c r="H284" s="315"/>
      <c r="I284" s="315"/>
      <c r="J284" s="357"/>
      <c r="K284" s="315"/>
      <c r="L284" s="106"/>
    </row>
    <row r="285" spans="1:12" s="112" customFormat="1" ht="14.25" customHeight="1" x14ac:dyDescent="0.2">
      <c r="A285" s="320"/>
      <c r="B285" s="1706" t="s">
        <v>163</v>
      </c>
      <c r="C285" s="1707"/>
      <c r="D285" s="1706" t="s">
        <v>139</v>
      </c>
      <c r="E285" s="1707"/>
      <c r="F285" s="695" t="s">
        <v>178</v>
      </c>
      <c r="G285" s="431"/>
      <c r="H285" s="431" t="s">
        <v>137</v>
      </c>
      <c r="I285" s="431"/>
      <c r="J285" s="695" t="s">
        <v>89</v>
      </c>
      <c r="K285" s="322"/>
      <c r="L285" s="106"/>
    </row>
    <row r="286" spans="1:12" s="112" customFormat="1" ht="14.25" customHeight="1" x14ac:dyDescent="0.2">
      <c r="A286" s="320"/>
      <c r="B286" s="359"/>
      <c r="C286" s="324"/>
      <c r="D286" s="325"/>
      <c r="E286" s="326"/>
      <c r="F286" s="360"/>
      <c r="G286" s="327"/>
      <c r="H286" s="327"/>
      <c r="I286" s="327"/>
      <c r="J286" s="726" t="s">
        <v>761</v>
      </c>
      <c r="K286" s="322"/>
      <c r="L286" s="106"/>
    </row>
    <row r="287" spans="1:12" ht="14.25" customHeight="1" x14ac:dyDescent="0.2">
      <c r="A287" s="319"/>
      <c r="B287" s="697">
        <v>1</v>
      </c>
      <c r="C287" s="698" t="s">
        <v>120</v>
      </c>
      <c r="D287" s="721" t="s">
        <v>661</v>
      </c>
      <c r="E287" s="704" t="s">
        <v>143</v>
      </c>
      <c r="F287" s="394" t="b">
        <f>IF(総括表!$B$4=総括表!$Q$4,基礎データ貼付用シート!E1138)</f>
        <v>0</v>
      </c>
      <c r="G287" s="444" t="s">
        <v>759</v>
      </c>
      <c r="H287" s="451">
        <v>0.38500000000000001</v>
      </c>
      <c r="I287" s="448" t="s">
        <v>762</v>
      </c>
      <c r="J287" s="734">
        <f t="shared" ref="J287:J296" si="18">ROUND(F287*H287,0)</f>
        <v>0</v>
      </c>
      <c r="K287" s="322" t="s">
        <v>763</v>
      </c>
      <c r="L287" s="112"/>
    </row>
    <row r="288" spans="1:12" ht="14.25" customHeight="1" x14ac:dyDescent="0.2">
      <c r="A288" s="319"/>
      <c r="B288" s="708"/>
      <c r="C288" s="709"/>
      <c r="D288" s="705"/>
      <c r="E288" s="704" t="s">
        <v>142</v>
      </c>
      <c r="F288" s="394" t="b">
        <f>IF(総括表!$B$4=総括表!$Q$5,基礎データ貼付用シート!E1138)</f>
        <v>0</v>
      </c>
      <c r="G288" s="444" t="s">
        <v>759</v>
      </c>
      <c r="H288" s="451">
        <v>0.313</v>
      </c>
      <c r="I288" s="448" t="s">
        <v>762</v>
      </c>
      <c r="J288" s="734">
        <f t="shared" si="18"/>
        <v>0</v>
      </c>
      <c r="K288" s="322" t="s">
        <v>764</v>
      </c>
      <c r="L288" s="112"/>
    </row>
    <row r="289" spans="1:12" ht="14.25" customHeight="1" x14ac:dyDescent="0.2">
      <c r="A289" s="319"/>
      <c r="B289" s="697">
        <v>2</v>
      </c>
      <c r="C289" s="698" t="s">
        <v>475</v>
      </c>
      <c r="D289" s="721" t="s">
        <v>661</v>
      </c>
      <c r="E289" s="704" t="s">
        <v>143</v>
      </c>
      <c r="F289" s="394" t="b">
        <f>IF(総括表!$B$4=総括表!$Q$4,基礎データ貼付用シート!E1140)</f>
        <v>0</v>
      </c>
      <c r="G289" s="444" t="s">
        <v>759</v>
      </c>
      <c r="H289" s="451">
        <v>0.41399999999999998</v>
      </c>
      <c r="I289" s="448" t="s">
        <v>762</v>
      </c>
      <c r="J289" s="734">
        <f t="shared" si="18"/>
        <v>0</v>
      </c>
      <c r="K289" s="322" t="s">
        <v>765</v>
      </c>
      <c r="L289" s="112"/>
    </row>
    <row r="290" spans="1:12" ht="14.25" customHeight="1" x14ac:dyDescent="0.2">
      <c r="A290" s="319"/>
      <c r="B290" s="708"/>
      <c r="C290" s="709"/>
      <c r="D290" s="705"/>
      <c r="E290" s="704" t="s">
        <v>142</v>
      </c>
      <c r="F290" s="394" t="b">
        <f>IF(総括表!$B$4=総括表!$Q$5,基礎データ貼付用シート!E1140)</f>
        <v>0</v>
      </c>
      <c r="G290" s="444" t="s">
        <v>759</v>
      </c>
      <c r="H290" s="451">
        <v>0.35599999999999998</v>
      </c>
      <c r="I290" s="448" t="s">
        <v>762</v>
      </c>
      <c r="J290" s="734">
        <f t="shared" si="18"/>
        <v>0</v>
      </c>
      <c r="K290" s="322" t="s">
        <v>766</v>
      </c>
      <c r="L290" s="112"/>
    </row>
    <row r="291" spans="1:12" ht="14.25" customHeight="1" x14ac:dyDescent="0.2">
      <c r="A291" s="319"/>
      <c r="B291" s="697">
        <v>3</v>
      </c>
      <c r="C291" s="698" t="s">
        <v>512</v>
      </c>
      <c r="D291" s="721" t="s">
        <v>661</v>
      </c>
      <c r="E291" s="704" t="s">
        <v>143</v>
      </c>
      <c r="F291" s="394" t="b">
        <f>IF(総括表!$B$4=総括表!$Q$4,基礎データ貼付用シート!E1142)</f>
        <v>0</v>
      </c>
      <c r="G291" s="444" t="s">
        <v>759</v>
      </c>
      <c r="H291" s="451">
        <v>0.442</v>
      </c>
      <c r="I291" s="448" t="s">
        <v>762</v>
      </c>
      <c r="J291" s="734">
        <f t="shared" si="18"/>
        <v>0</v>
      </c>
      <c r="K291" s="322" t="s">
        <v>767</v>
      </c>
      <c r="L291" s="112"/>
    </row>
    <row r="292" spans="1:12" ht="14.25" customHeight="1" x14ac:dyDescent="0.2">
      <c r="A292" s="319"/>
      <c r="B292" s="708"/>
      <c r="C292" s="709"/>
      <c r="D292" s="705"/>
      <c r="E292" s="704" t="s">
        <v>142</v>
      </c>
      <c r="F292" s="394" t="b">
        <f>IF(総括表!$B$4=総括表!$Q$5,基礎データ貼付用シート!E1142)</f>
        <v>0</v>
      </c>
      <c r="G292" s="444" t="s">
        <v>759</v>
      </c>
      <c r="H292" s="451">
        <v>0.39</v>
      </c>
      <c r="I292" s="444" t="s">
        <v>762</v>
      </c>
      <c r="J292" s="731">
        <f t="shared" si="18"/>
        <v>0</v>
      </c>
      <c r="K292" s="322" t="s">
        <v>768</v>
      </c>
      <c r="L292" s="112"/>
    </row>
    <row r="293" spans="1:12" ht="14.25" customHeight="1" x14ac:dyDescent="0.2">
      <c r="A293" s="319"/>
      <c r="B293" s="697">
        <v>4</v>
      </c>
      <c r="C293" s="698" t="s">
        <v>619</v>
      </c>
      <c r="D293" s="721" t="s">
        <v>661</v>
      </c>
      <c r="E293" s="704" t="s">
        <v>143</v>
      </c>
      <c r="F293" s="394" t="b">
        <f>IF(総括表!$B$4=総括表!$Q$4,基礎データ貼付用シート!E1150)</f>
        <v>0</v>
      </c>
      <c r="G293" s="444" t="s">
        <v>759</v>
      </c>
      <c r="H293" s="746">
        <v>0.46899999999999997</v>
      </c>
      <c r="I293" s="448" t="s">
        <v>762</v>
      </c>
      <c r="J293" s="734">
        <f>ROUND(F293*H293,0)</f>
        <v>0</v>
      </c>
      <c r="K293" s="322" t="s">
        <v>769</v>
      </c>
      <c r="L293" s="112"/>
    </row>
    <row r="294" spans="1:12" ht="14.25" customHeight="1" x14ac:dyDescent="0.2">
      <c r="A294" s="319"/>
      <c r="B294" s="708"/>
      <c r="C294" s="709"/>
      <c r="D294" s="705"/>
      <c r="E294" s="704" t="s">
        <v>142</v>
      </c>
      <c r="F294" s="394" t="b">
        <f>IF(総括表!$B$4=総括表!$Q$5,基礎データ貼付用シート!E1150)</f>
        <v>0</v>
      </c>
      <c r="G294" s="444" t="s">
        <v>759</v>
      </c>
      <c r="H294" s="537">
        <v>0.42299999999999999</v>
      </c>
      <c r="I294" s="448" t="s">
        <v>762</v>
      </c>
      <c r="J294" s="734">
        <f>ROUND(F294*H294,0)</f>
        <v>0</v>
      </c>
      <c r="K294" s="322" t="s">
        <v>770</v>
      </c>
      <c r="L294" s="112"/>
    </row>
    <row r="295" spans="1:12" ht="14.25" customHeight="1" x14ac:dyDescent="0.2">
      <c r="A295" s="319"/>
      <c r="B295" s="697">
        <v>5</v>
      </c>
      <c r="C295" s="698" t="s">
        <v>710</v>
      </c>
      <c r="D295" s="721" t="s">
        <v>661</v>
      </c>
      <c r="E295" s="704" t="s">
        <v>143</v>
      </c>
      <c r="F295" s="394" t="b">
        <f>IF(総括表!$B$4=総括表!$Q$4,基礎データ貼付用シート!E1157)</f>
        <v>0</v>
      </c>
      <c r="G295" s="444" t="s">
        <v>759</v>
      </c>
      <c r="H295" s="451">
        <v>0.497</v>
      </c>
      <c r="I295" s="448" t="s">
        <v>762</v>
      </c>
      <c r="J295" s="734">
        <f t="shared" si="18"/>
        <v>0</v>
      </c>
      <c r="K295" s="322" t="s">
        <v>771</v>
      </c>
      <c r="L295" s="112"/>
    </row>
    <row r="296" spans="1:12" ht="14.25" customHeight="1" x14ac:dyDescent="0.2">
      <c r="A296" s="319"/>
      <c r="B296" s="708"/>
      <c r="C296" s="709"/>
      <c r="D296" s="705"/>
      <c r="E296" s="704" t="s">
        <v>142</v>
      </c>
      <c r="F296" s="394" t="b">
        <f>IF(総括表!$B$4=総括表!$Q$5,基礎データ貼付用シート!E1157)</f>
        <v>0</v>
      </c>
      <c r="G296" s="444" t="s">
        <v>759</v>
      </c>
      <c r="H296" s="451">
        <v>0.47099999999999997</v>
      </c>
      <c r="I296" s="448" t="s">
        <v>762</v>
      </c>
      <c r="J296" s="734">
        <f t="shared" si="18"/>
        <v>0</v>
      </c>
      <c r="K296" s="322" t="s">
        <v>772</v>
      </c>
      <c r="L296" s="112"/>
    </row>
    <row r="297" spans="1:12" ht="14.25" customHeight="1" x14ac:dyDescent="0.2">
      <c r="A297" s="319"/>
      <c r="B297" s="697">
        <v>6</v>
      </c>
      <c r="C297" s="698" t="s">
        <v>741</v>
      </c>
      <c r="D297" s="721" t="s">
        <v>661</v>
      </c>
      <c r="E297" s="704" t="s">
        <v>143</v>
      </c>
      <c r="F297" s="394" t="b">
        <f>IF(総括表!$B$4=総括表!$Q$4,基礎データ貼付用シート!E1164)</f>
        <v>0</v>
      </c>
      <c r="G297" s="444" t="s">
        <v>759</v>
      </c>
      <c r="H297" s="451">
        <v>0.52700000000000002</v>
      </c>
      <c r="I297" s="448" t="s">
        <v>762</v>
      </c>
      <c r="J297" s="734">
        <f t="shared" ref="J297:J302" si="19">ROUND(F297*H297,0)</f>
        <v>0</v>
      </c>
      <c r="K297" s="322" t="s">
        <v>782</v>
      </c>
      <c r="L297" s="112"/>
    </row>
    <row r="298" spans="1:12" ht="14.25" customHeight="1" x14ac:dyDescent="0.2">
      <c r="A298" s="319"/>
      <c r="B298" s="708"/>
      <c r="C298" s="709"/>
      <c r="D298" s="705"/>
      <c r="E298" s="704" t="s">
        <v>142</v>
      </c>
      <c r="F298" s="394" t="b">
        <f>IF(総括表!$B$4=総括表!$Q$5,基礎データ貼付用シート!E1164)</f>
        <v>0</v>
      </c>
      <c r="G298" s="444" t="s">
        <v>759</v>
      </c>
      <c r="H298" s="451">
        <v>0.50800000000000001</v>
      </c>
      <c r="I298" s="448" t="s">
        <v>762</v>
      </c>
      <c r="J298" s="734">
        <f t="shared" si="19"/>
        <v>0</v>
      </c>
      <c r="K298" s="322" t="s">
        <v>783</v>
      </c>
      <c r="L298" s="112"/>
    </row>
    <row r="299" spans="1:12" ht="14.25" customHeight="1" x14ac:dyDescent="0.2">
      <c r="A299" s="319"/>
      <c r="B299" s="697">
        <v>7</v>
      </c>
      <c r="C299" s="698" t="s">
        <v>808</v>
      </c>
      <c r="D299" s="721" t="s">
        <v>661</v>
      </c>
      <c r="E299" s="704" t="s">
        <v>143</v>
      </c>
      <c r="F299" s="394" t="b">
        <f>IF(総括表!$B$4=総括表!$Q$4,基礎データ貼付用シート!E1171)</f>
        <v>0</v>
      </c>
      <c r="G299" s="444" t="s">
        <v>117</v>
      </c>
      <c r="H299" s="451">
        <v>0.55500000000000005</v>
      </c>
      <c r="I299" s="448" t="s">
        <v>119</v>
      </c>
      <c r="J299" s="734">
        <f t="shared" si="19"/>
        <v>0</v>
      </c>
      <c r="K299" s="322" t="s">
        <v>872</v>
      </c>
      <c r="L299" s="112"/>
    </row>
    <row r="300" spans="1:12" ht="14.25" customHeight="1" x14ac:dyDescent="0.2">
      <c r="A300" s="319"/>
      <c r="B300" s="708"/>
      <c r="C300" s="709"/>
      <c r="D300" s="705"/>
      <c r="E300" s="704" t="s">
        <v>142</v>
      </c>
      <c r="F300" s="394" t="b">
        <f>IF(総括表!$B$4=総括表!$Q$5,基礎データ貼付用シート!E1171)</f>
        <v>0</v>
      </c>
      <c r="G300" s="444" t="s">
        <v>117</v>
      </c>
      <c r="H300" s="451">
        <v>0.54100000000000004</v>
      </c>
      <c r="I300" s="448" t="s">
        <v>119</v>
      </c>
      <c r="J300" s="734">
        <f t="shared" si="19"/>
        <v>0</v>
      </c>
      <c r="K300" s="322" t="s">
        <v>873</v>
      </c>
      <c r="L300" s="112"/>
    </row>
    <row r="301" spans="1:12" ht="14.25" customHeight="1" x14ac:dyDescent="0.2">
      <c r="A301" s="319"/>
      <c r="B301" s="697">
        <v>8</v>
      </c>
      <c r="C301" s="698" t="s">
        <v>884</v>
      </c>
      <c r="D301" s="721" t="s">
        <v>661</v>
      </c>
      <c r="E301" s="704" t="s">
        <v>143</v>
      </c>
      <c r="F301" s="394" t="b">
        <f>IF(総括表!$B$4=総括表!$Q$4,基礎データ貼付用シート!E1178)</f>
        <v>0</v>
      </c>
      <c r="G301" s="444" t="s">
        <v>117</v>
      </c>
      <c r="H301" s="451">
        <v>0.57899999999999996</v>
      </c>
      <c r="I301" s="448" t="s">
        <v>119</v>
      </c>
      <c r="J301" s="734">
        <f t="shared" si="19"/>
        <v>0</v>
      </c>
      <c r="K301" s="322" t="s">
        <v>913</v>
      </c>
      <c r="L301" s="112"/>
    </row>
    <row r="302" spans="1:12" ht="14.25" customHeight="1" x14ac:dyDescent="0.2">
      <c r="A302" s="319"/>
      <c r="B302" s="708"/>
      <c r="C302" s="709"/>
      <c r="D302" s="705"/>
      <c r="E302" s="704" t="s">
        <v>142</v>
      </c>
      <c r="F302" s="394" t="b">
        <f>IF(総括表!$B$4=総括表!$Q$5,基礎データ貼付用シート!E1178)</f>
        <v>0</v>
      </c>
      <c r="G302" s="444" t="s">
        <v>117</v>
      </c>
      <c r="H302" s="451">
        <v>0.56000000000000005</v>
      </c>
      <c r="I302" s="448" t="s">
        <v>119</v>
      </c>
      <c r="J302" s="734">
        <f t="shared" si="19"/>
        <v>0</v>
      </c>
      <c r="K302" s="322" t="s">
        <v>914</v>
      </c>
      <c r="L302" s="112"/>
    </row>
    <row r="303" spans="1:12" ht="14.25" customHeight="1" x14ac:dyDescent="0.2">
      <c r="A303" s="319"/>
      <c r="B303" s="697">
        <v>9</v>
      </c>
      <c r="C303" s="698" t="s">
        <v>915</v>
      </c>
      <c r="D303" s="721" t="s">
        <v>661</v>
      </c>
      <c r="E303" s="704" t="s">
        <v>143</v>
      </c>
      <c r="F303" s="394" t="b">
        <f>IF(総括表!$B$4=総括表!$Q$4,基礎データ貼付用シート!E1185)</f>
        <v>0</v>
      </c>
      <c r="G303" s="444" t="s">
        <v>117</v>
      </c>
      <c r="H303" s="451">
        <v>0.61</v>
      </c>
      <c r="I303" s="448" t="s">
        <v>119</v>
      </c>
      <c r="J303" s="734">
        <f t="shared" ref="J303:J308" si="20">ROUND(F303*H303,0)</f>
        <v>0</v>
      </c>
      <c r="K303" s="322" t="s">
        <v>566</v>
      </c>
      <c r="L303" s="112"/>
    </row>
    <row r="304" spans="1:12" ht="14.25" customHeight="1" x14ac:dyDescent="0.2">
      <c r="A304" s="319"/>
      <c r="B304" s="708"/>
      <c r="C304" s="709"/>
      <c r="D304" s="705"/>
      <c r="E304" s="704" t="s">
        <v>142</v>
      </c>
      <c r="F304" s="394" t="b">
        <f>IF(総括表!$B$4=総括表!$Q$5,基礎データ貼付用シート!E1185)</f>
        <v>0</v>
      </c>
      <c r="G304" s="444" t="s">
        <v>117</v>
      </c>
      <c r="H304" s="451">
        <v>0.59399999999999997</v>
      </c>
      <c r="I304" s="448" t="s">
        <v>119</v>
      </c>
      <c r="J304" s="734">
        <f t="shared" si="20"/>
        <v>0</v>
      </c>
      <c r="K304" s="322" t="s">
        <v>565</v>
      </c>
      <c r="L304" s="112"/>
    </row>
    <row r="305" spans="1:12" ht="15" customHeight="1" x14ac:dyDescent="0.2">
      <c r="A305" s="319"/>
      <c r="B305" s="697">
        <v>10</v>
      </c>
      <c r="C305" s="698" t="s">
        <v>1067</v>
      </c>
      <c r="D305" s="721" t="s">
        <v>661</v>
      </c>
      <c r="E305" s="704" t="s">
        <v>143</v>
      </c>
      <c r="F305" s="394" t="b">
        <f>IF(総括表!$B$4=総括表!$Q$4,基礎データ貼付用シート!E1192)</f>
        <v>0</v>
      </c>
      <c r="G305" s="444" t="s">
        <v>117</v>
      </c>
      <c r="H305" s="451">
        <v>0.64</v>
      </c>
      <c r="I305" s="448" t="s">
        <v>119</v>
      </c>
      <c r="J305" s="734">
        <f t="shared" si="20"/>
        <v>0</v>
      </c>
      <c r="K305" s="322" t="s">
        <v>564</v>
      </c>
      <c r="L305" s="112"/>
    </row>
    <row r="306" spans="1:12" ht="15" customHeight="1" x14ac:dyDescent="0.2">
      <c r="A306" s="319"/>
      <c r="B306" s="708"/>
      <c r="C306" s="709"/>
      <c r="D306" s="705"/>
      <c r="E306" s="704" t="s">
        <v>142</v>
      </c>
      <c r="F306" s="760" t="b">
        <f>IF(総括表!$B$4=総括表!$Q$5,基礎データ貼付用シート!E1192)</f>
        <v>0</v>
      </c>
      <c r="G306" s="444" t="s">
        <v>117</v>
      </c>
      <c r="H306" s="451">
        <v>0.629</v>
      </c>
      <c r="I306" s="448" t="s">
        <v>119</v>
      </c>
      <c r="J306" s="734">
        <f t="shared" si="20"/>
        <v>0</v>
      </c>
      <c r="K306" s="322" t="s">
        <v>1182</v>
      </c>
      <c r="L306" s="112"/>
    </row>
    <row r="307" spans="1:12" ht="15" customHeight="1" x14ac:dyDescent="0.2">
      <c r="A307" s="319"/>
      <c r="B307" s="329">
        <v>11</v>
      </c>
      <c r="C307" s="330" t="s">
        <v>1259</v>
      </c>
      <c r="D307" s="724" t="s">
        <v>661</v>
      </c>
      <c r="E307" s="713" t="s">
        <v>143</v>
      </c>
      <c r="F307" s="760" t="b">
        <f>IF(総括表!$B$4=総括表!$Q$4,基礎データ貼付用シート!E1199)</f>
        <v>0</v>
      </c>
      <c r="G307" s="349" t="s">
        <v>4748</v>
      </c>
      <c r="H307" s="747">
        <v>0.67</v>
      </c>
      <c r="I307" s="351" t="s">
        <v>4749</v>
      </c>
      <c r="J307" s="749">
        <f t="shared" si="20"/>
        <v>0</v>
      </c>
      <c r="K307" s="322" t="s">
        <v>4750</v>
      </c>
      <c r="L307" s="112"/>
    </row>
    <row r="308" spans="1:12" ht="15" customHeight="1" x14ac:dyDescent="0.2">
      <c r="A308" s="319"/>
      <c r="B308" s="708"/>
      <c r="C308" s="709"/>
      <c r="D308" s="705"/>
      <c r="E308" s="713" t="s">
        <v>142</v>
      </c>
      <c r="F308" s="394" t="b">
        <f>IF(総括表!$B$4=総括表!$Q$5,基礎データ貼付用シート!E1199)</f>
        <v>0</v>
      </c>
      <c r="G308" s="349" t="s">
        <v>117</v>
      </c>
      <c r="H308" s="747">
        <v>0.66400000000000003</v>
      </c>
      <c r="I308" s="351" t="s">
        <v>119</v>
      </c>
      <c r="J308" s="749">
        <f t="shared" si="20"/>
        <v>0</v>
      </c>
      <c r="K308" s="322" t="s">
        <v>561</v>
      </c>
      <c r="L308" s="112"/>
    </row>
    <row r="309" spans="1:12" ht="15" customHeight="1" x14ac:dyDescent="0.2">
      <c r="A309" s="319"/>
      <c r="B309" s="329">
        <v>12</v>
      </c>
      <c r="C309" s="330" t="s">
        <v>5216</v>
      </c>
      <c r="D309" s="724" t="s">
        <v>661</v>
      </c>
      <c r="E309" s="713" t="s">
        <v>143</v>
      </c>
      <c r="F309" s="394" t="b">
        <f>IF(総括表!$B$4=総括表!$Q$4,基礎データ貼付用シート!E1206)</f>
        <v>0</v>
      </c>
      <c r="G309" s="349" t="s">
        <v>117</v>
      </c>
      <c r="H309" s="747">
        <v>0.7</v>
      </c>
      <c r="I309" s="351" t="s">
        <v>119</v>
      </c>
      <c r="J309" s="749">
        <f t="shared" ref="J309:J314" si="21">ROUND(F309*H309,0)</f>
        <v>0</v>
      </c>
      <c r="K309" s="322" t="s">
        <v>5210</v>
      </c>
      <c r="L309" s="112"/>
    </row>
    <row r="310" spans="1:12" ht="15" customHeight="1" x14ac:dyDescent="0.2">
      <c r="A310" s="319"/>
      <c r="B310" s="708"/>
      <c r="C310" s="709"/>
      <c r="D310" s="705"/>
      <c r="E310" s="713" t="s">
        <v>142</v>
      </c>
      <c r="F310" s="394" t="b">
        <f>IF(総括表!$B$4=総括表!$Q$5,基礎データ貼付用シート!E1206)</f>
        <v>0</v>
      </c>
      <c r="G310" s="349" t="s">
        <v>117</v>
      </c>
      <c r="H310" s="747">
        <v>0.7</v>
      </c>
      <c r="I310" s="351" t="s">
        <v>119</v>
      </c>
      <c r="J310" s="749">
        <f t="shared" si="21"/>
        <v>0</v>
      </c>
      <c r="K310" s="322" t="s">
        <v>5211</v>
      </c>
      <c r="L310" s="112"/>
    </row>
    <row r="311" spans="1:12" ht="15" customHeight="1" x14ac:dyDescent="0.2">
      <c r="A311" s="319"/>
      <c r="B311" s="329">
        <v>13</v>
      </c>
      <c r="C311" s="330" t="s">
        <v>5612</v>
      </c>
      <c r="D311" s="724" t="s">
        <v>661</v>
      </c>
      <c r="E311" s="713" t="s">
        <v>143</v>
      </c>
      <c r="F311" s="394" t="b">
        <f>IF(総括表!$B$4=総括表!$Q$4,基礎データ貼付用シート!E1213)</f>
        <v>0</v>
      </c>
      <c r="G311" s="349" t="s">
        <v>117</v>
      </c>
      <c r="H311" s="748">
        <v>0.7</v>
      </c>
      <c r="I311" s="351" t="s">
        <v>119</v>
      </c>
      <c r="J311" s="749">
        <f t="shared" si="21"/>
        <v>0</v>
      </c>
      <c r="K311" s="322" t="s">
        <v>580</v>
      </c>
      <c r="L311" s="112"/>
    </row>
    <row r="312" spans="1:12" ht="15" customHeight="1" x14ac:dyDescent="0.2">
      <c r="A312" s="319"/>
      <c r="B312" s="708"/>
      <c r="C312" s="709"/>
      <c r="D312" s="705"/>
      <c r="E312" s="713" t="s">
        <v>142</v>
      </c>
      <c r="F312" s="394" t="b">
        <f>IF(総括表!$B$4=総括表!$Q$5,基礎データ貼付用シート!E1213)</f>
        <v>0</v>
      </c>
      <c r="G312" s="349" t="s">
        <v>117</v>
      </c>
      <c r="H312" s="748">
        <v>0.7</v>
      </c>
      <c r="I312" s="351" t="s">
        <v>119</v>
      </c>
      <c r="J312" s="749">
        <f t="shared" si="21"/>
        <v>0</v>
      </c>
      <c r="K312" s="322" t="s">
        <v>579</v>
      </c>
      <c r="L312" s="112"/>
    </row>
    <row r="313" spans="1:12" ht="15" customHeight="1" x14ac:dyDescent="0.2">
      <c r="A313" s="319"/>
      <c r="B313" s="329">
        <v>14</v>
      </c>
      <c r="C313" s="330" t="s">
        <v>6145</v>
      </c>
      <c r="D313" s="724" t="s">
        <v>661</v>
      </c>
      <c r="E313" s="713" t="s">
        <v>143</v>
      </c>
      <c r="F313" s="760" t="b">
        <f>IF(総括表!$B$4=総括表!$Q$4,基礎データ貼付用シート!E1222)</f>
        <v>0</v>
      </c>
      <c r="G313" s="349" t="s">
        <v>117</v>
      </c>
      <c r="H313" s="748">
        <v>0.7</v>
      </c>
      <c r="I313" s="351" t="s">
        <v>119</v>
      </c>
      <c r="J313" s="749">
        <f t="shared" si="21"/>
        <v>0</v>
      </c>
      <c r="K313" s="322" t="s">
        <v>578</v>
      </c>
      <c r="L313" s="112"/>
    </row>
    <row r="314" spans="1:12" ht="15" customHeight="1" x14ac:dyDescent="0.2">
      <c r="A314" s="319"/>
      <c r="B314" s="708"/>
      <c r="C314" s="709"/>
      <c r="D314" s="705"/>
      <c r="E314" s="713" t="s">
        <v>142</v>
      </c>
      <c r="F314" s="760" t="b">
        <f>IF(総括表!$B$4=総括表!$Q$5,基礎データ貼付用シート!E1222)</f>
        <v>0</v>
      </c>
      <c r="G314" s="349" t="s">
        <v>117</v>
      </c>
      <c r="H314" s="748">
        <v>0.7</v>
      </c>
      <c r="I314" s="351" t="s">
        <v>119</v>
      </c>
      <c r="J314" s="749">
        <f t="shared" si="21"/>
        <v>0</v>
      </c>
      <c r="K314" s="322" t="s">
        <v>577</v>
      </c>
      <c r="L314" s="112"/>
    </row>
    <row r="315" spans="1:12" ht="15" customHeight="1" x14ac:dyDescent="0.2">
      <c r="A315" s="319"/>
      <c r="B315" s="329">
        <v>15</v>
      </c>
      <c r="C315" s="330" t="s">
        <v>6622</v>
      </c>
      <c r="D315" s="724" t="s">
        <v>661</v>
      </c>
      <c r="E315" s="713" t="s">
        <v>143</v>
      </c>
      <c r="F315" s="760" t="b">
        <f>IF(総括表!$B$4=総括表!$Q$4,基礎データ貼付用シート!E1230)</f>
        <v>0</v>
      </c>
      <c r="G315" s="349" t="s">
        <v>117</v>
      </c>
      <c r="H315" s="748">
        <v>0.7</v>
      </c>
      <c r="I315" s="351" t="s">
        <v>119</v>
      </c>
      <c r="J315" s="749">
        <f t="shared" ref="J315:J316" si="22">ROUND(F315*H315,0)</f>
        <v>0</v>
      </c>
      <c r="K315" s="322" t="s">
        <v>576</v>
      </c>
      <c r="L315" s="947"/>
    </row>
    <row r="316" spans="1:12" ht="15" customHeight="1" thickBot="1" x14ac:dyDescent="0.25">
      <c r="A316" s="319"/>
      <c r="B316" s="708"/>
      <c r="C316" s="709"/>
      <c r="D316" s="705"/>
      <c r="E316" s="713" t="s">
        <v>142</v>
      </c>
      <c r="F316" s="760" t="b">
        <f>IF(総括表!$B$4=総括表!$Q$5,基礎データ貼付用シート!E1230)</f>
        <v>0</v>
      </c>
      <c r="G316" s="349" t="s">
        <v>117</v>
      </c>
      <c r="H316" s="748">
        <v>0.7</v>
      </c>
      <c r="I316" s="351" t="s">
        <v>119</v>
      </c>
      <c r="J316" s="749">
        <f t="shared" si="22"/>
        <v>0</v>
      </c>
      <c r="K316" s="322" t="s">
        <v>575</v>
      </c>
      <c r="L316" s="947"/>
    </row>
    <row r="317" spans="1:12" ht="15" customHeight="1" x14ac:dyDescent="0.2">
      <c r="A317" s="319"/>
      <c r="B317" s="365"/>
      <c r="C317" s="366"/>
      <c r="D317" s="365"/>
      <c r="E317" s="365"/>
      <c r="F317" s="117"/>
      <c r="G317" s="367"/>
      <c r="H317" s="1700" t="s">
        <v>6998</v>
      </c>
      <c r="I317" s="1701"/>
      <c r="J317" s="348"/>
      <c r="K317" s="322"/>
      <c r="L317" s="112"/>
    </row>
    <row r="318" spans="1:12" ht="15" customHeight="1" thickBot="1" x14ac:dyDescent="0.25">
      <c r="A318" s="319"/>
      <c r="B318" s="322"/>
      <c r="C318" s="322"/>
      <c r="D318" s="322"/>
      <c r="E318" s="322"/>
      <c r="F318" s="368"/>
      <c r="G318" s="322"/>
      <c r="H318" s="1673" t="s">
        <v>118</v>
      </c>
      <c r="I318" s="1674"/>
      <c r="J318" s="356">
        <f>SUM(J287:J316)</f>
        <v>0</v>
      </c>
      <c r="K318" s="725" t="s">
        <v>4751</v>
      </c>
      <c r="L318" s="376" t="s">
        <v>4746</v>
      </c>
    </row>
    <row r="319" spans="1:12" ht="14.25" customHeight="1" x14ac:dyDescent="0.2">
      <c r="A319" s="315"/>
      <c r="B319" s="315"/>
      <c r="C319" s="315"/>
      <c r="D319" s="315"/>
      <c r="E319" s="315"/>
      <c r="F319" s="357"/>
      <c r="G319" s="315"/>
      <c r="H319" s="541"/>
      <c r="I319" s="315"/>
      <c r="J319" s="357"/>
      <c r="K319" s="322"/>
    </row>
    <row r="320" spans="1:12" s="112" customFormat="1" ht="15" customHeight="1" x14ac:dyDescent="0.2">
      <c r="A320" s="718" t="s">
        <v>1126</v>
      </c>
      <c r="B320" s="319" t="s">
        <v>1129</v>
      </c>
      <c r="C320" s="315"/>
      <c r="D320" s="315"/>
      <c r="E320" s="315"/>
      <c r="F320" s="357"/>
      <c r="G320" s="315"/>
      <c r="H320" s="315"/>
      <c r="I320" s="315"/>
      <c r="J320" s="357"/>
      <c r="K320" s="315"/>
      <c r="L320" s="106"/>
    </row>
    <row r="321" spans="1:12" s="112" customFormat="1" ht="15" customHeight="1" x14ac:dyDescent="0.2">
      <c r="A321" s="719"/>
      <c r="B321" s="319" t="s">
        <v>1128</v>
      </c>
      <c r="C321" s="315"/>
      <c r="D321" s="315"/>
      <c r="E321" s="315"/>
      <c r="F321" s="357"/>
      <c r="G321" s="315"/>
      <c r="H321" s="315"/>
      <c r="I321" s="315"/>
      <c r="J321" s="357"/>
      <c r="K321" s="315"/>
      <c r="L321" s="106"/>
    </row>
    <row r="322" spans="1:12" s="112" customFormat="1" ht="15" customHeight="1" x14ac:dyDescent="0.2">
      <c r="A322" s="320"/>
      <c r="B322" s="315"/>
      <c r="C322" s="315"/>
      <c r="D322" s="315"/>
      <c r="E322" s="315"/>
      <c r="F322" s="357"/>
      <c r="G322" s="315"/>
      <c r="H322" s="315"/>
      <c r="I322" s="315"/>
      <c r="J322" s="357"/>
      <c r="K322" s="315"/>
      <c r="L322" s="106"/>
    </row>
    <row r="323" spans="1:12" s="112" customFormat="1" ht="15" customHeight="1" x14ac:dyDescent="0.2">
      <c r="A323" s="320"/>
      <c r="B323" s="1706" t="s">
        <v>163</v>
      </c>
      <c r="C323" s="1707"/>
      <c r="D323" s="1706" t="s">
        <v>139</v>
      </c>
      <c r="E323" s="1707"/>
      <c r="F323" s="695" t="s">
        <v>178</v>
      </c>
      <c r="G323" s="431"/>
      <c r="H323" s="431" t="s">
        <v>137</v>
      </c>
      <c r="I323" s="431"/>
      <c r="J323" s="695" t="s">
        <v>89</v>
      </c>
      <c r="K323" s="322"/>
      <c r="L323" s="106"/>
    </row>
    <row r="324" spans="1:12" s="112" customFormat="1" ht="15" customHeight="1" x14ac:dyDescent="0.2">
      <c r="A324" s="320"/>
      <c r="B324" s="359"/>
      <c r="C324" s="324"/>
      <c r="D324" s="325"/>
      <c r="E324" s="326"/>
      <c r="F324" s="360"/>
      <c r="G324" s="327"/>
      <c r="H324" s="327"/>
      <c r="I324" s="327"/>
      <c r="J324" s="726" t="s">
        <v>136</v>
      </c>
      <c r="K324" s="322"/>
      <c r="L324" s="106"/>
    </row>
    <row r="325" spans="1:12" s="112" customFormat="1" ht="15" customHeight="1" x14ac:dyDescent="0.2">
      <c r="A325" s="319"/>
      <c r="B325" s="697">
        <v>1</v>
      </c>
      <c r="C325" s="698" t="s">
        <v>915</v>
      </c>
      <c r="D325" s="721" t="s">
        <v>1127</v>
      </c>
      <c r="E325" s="704" t="s">
        <v>143</v>
      </c>
      <c r="F325" s="394" t="b">
        <f>IF(総括表!$B$4=総括表!$Q$4,基礎データ貼付用シート!E1187)</f>
        <v>0</v>
      </c>
      <c r="G325" s="444" t="s">
        <v>117</v>
      </c>
      <c r="H325" s="451">
        <v>0.61</v>
      </c>
      <c r="I325" s="448" t="s">
        <v>119</v>
      </c>
      <c r="J325" s="734">
        <f>ROUND(F325*H325,0)</f>
        <v>0</v>
      </c>
      <c r="K325" s="322" t="s">
        <v>542</v>
      </c>
    </row>
    <row r="326" spans="1:12" s="112" customFormat="1" ht="15" customHeight="1" x14ac:dyDescent="0.2">
      <c r="A326" s="319"/>
      <c r="B326" s="708"/>
      <c r="C326" s="709"/>
      <c r="D326" s="705"/>
      <c r="E326" s="704" t="s">
        <v>142</v>
      </c>
      <c r="F326" s="394" t="b">
        <f>IF(総括表!$B$4=総括表!$Q$5,基礎データ貼付用シート!E1187)</f>
        <v>0</v>
      </c>
      <c r="G326" s="444" t="s">
        <v>117</v>
      </c>
      <c r="H326" s="451">
        <v>0.59399999999999997</v>
      </c>
      <c r="I326" s="448" t="s">
        <v>119</v>
      </c>
      <c r="J326" s="734">
        <f>ROUND(F326*H326,0)</f>
        <v>0</v>
      </c>
      <c r="K326" s="322" t="s">
        <v>132</v>
      </c>
    </row>
    <row r="327" spans="1:12" s="112" customFormat="1" ht="15" customHeight="1" x14ac:dyDescent="0.2">
      <c r="A327" s="319"/>
      <c r="B327" s="697">
        <v>2</v>
      </c>
      <c r="C327" s="698" t="s">
        <v>1067</v>
      </c>
      <c r="D327" s="721" t="s">
        <v>1127</v>
      </c>
      <c r="E327" s="704" t="s">
        <v>143</v>
      </c>
      <c r="F327" s="394" t="b">
        <f>IF(総括表!$B$4=総括表!$Q$4,基礎データ貼付用シート!E1194)</f>
        <v>0</v>
      </c>
      <c r="G327" s="444" t="s">
        <v>117</v>
      </c>
      <c r="H327" s="451">
        <v>0.64</v>
      </c>
      <c r="I327" s="448" t="s">
        <v>119</v>
      </c>
      <c r="J327" s="734">
        <f>ROUND(F327*H327,0)</f>
        <v>0</v>
      </c>
      <c r="K327" s="322" t="s">
        <v>130</v>
      </c>
    </row>
    <row r="328" spans="1:12" s="112" customFormat="1" ht="15" customHeight="1" thickBot="1" x14ac:dyDescent="0.25">
      <c r="A328" s="319"/>
      <c r="B328" s="708"/>
      <c r="C328" s="709"/>
      <c r="D328" s="705"/>
      <c r="E328" s="704" t="s">
        <v>142</v>
      </c>
      <c r="F328" s="394" t="b">
        <f>IF(総括表!$B$4=総括表!$Q$5,基礎データ貼付用シート!E1194)</f>
        <v>0</v>
      </c>
      <c r="G328" s="444" t="s">
        <v>117</v>
      </c>
      <c r="H328" s="451">
        <v>0.629</v>
      </c>
      <c r="I328" s="448" t="s">
        <v>119</v>
      </c>
      <c r="J328" s="734">
        <f>ROUND(F328*H328,0)</f>
        <v>0</v>
      </c>
      <c r="K328" s="322" t="s">
        <v>538</v>
      </c>
    </row>
    <row r="329" spans="1:12" ht="15" customHeight="1" x14ac:dyDescent="0.2">
      <c r="A329" s="319"/>
      <c r="B329" s="365"/>
      <c r="C329" s="366"/>
      <c r="D329" s="365"/>
      <c r="E329" s="365"/>
      <c r="F329" s="117"/>
      <c r="G329" s="367"/>
      <c r="H329" s="1788" t="s">
        <v>1183</v>
      </c>
      <c r="I329" s="1789"/>
      <c r="J329" s="727"/>
      <c r="K329" s="322"/>
      <c r="L329" s="112"/>
    </row>
    <row r="330" spans="1:12" ht="15" customHeight="1" thickBot="1" x14ac:dyDescent="0.25">
      <c r="A330" s="319"/>
      <c r="B330" s="322"/>
      <c r="C330" s="322"/>
      <c r="D330" s="322"/>
      <c r="E330" s="322"/>
      <c r="F330" s="368"/>
      <c r="G330" s="322"/>
      <c r="H330" s="1673" t="s">
        <v>118</v>
      </c>
      <c r="I330" s="1674"/>
      <c r="J330" s="356">
        <f>SUM(J325:J328)</f>
        <v>0</v>
      </c>
      <c r="K330" s="725" t="s">
        <v>548</v>
      </c>
      <c r="L330" s="376" t="s">
        <v>117</v>
      </c>
    </row>
    <row r="331" spans="1:12" ht="15" customHeight="1" x14ac:dyDescent="0.2">
      <c r="A331" s="315"/>
      <c r="B331" s="315"/>
      <c r="C331" s="315"/>
      <c r="D331" s="315"/>
      <c r="E331" s="315"/>
      <c r="F331" s="357"/>
      <c r="G331" s="315"/>
      <c r="H331" s="541"/>
      <c r="I331" s="315"/>
      <c r="J331" s="357"/>
      <c r="K331" s="322"/>
    </row>
    <row r="332" spans="1:12" s="112" customFormat="1" ht="15" customHeight="1" x14ac:dyDescent="0.2">
      <c r="A332" s="718" t="s">
        <v>546</v>
      </c>
      <c r="B332" s="319" t="s">
        <v>1130</v>
      </c>
      <c r="C332" s="315"/>
      <c r="D332" s="315"/>
      <c r="E332" s="315"/>
      <c r="F332" s="357"/>
      <c r="G332" s="315"/>
      <c r="H332" s="315"/>
      <c r="I332" s="315"/>
      <c r="J332" s="357"/>
      <c r="K332" s="315"/>
      <c r="L332" s="106"/>
    </row>
    <row r="333" spans="1:12" s="112" customFormat="1" ht="15" customHeight="1" x14ac:dyDescent="0.2">
      <c r="A333" s="719"/>
      <c r="B333" s="319" t="s">
        <v>1128</v>
      </c>
      <c r="C333" s="315"/>
      <c r="D333" s="315"/>
      <c r="E333" s="315"/>
      <c r="F333" s="357"/>
      <c r="G333" s="315"/>
      <c r="H333" s="315"/>
      <c r="I333" s="315"/>
      <c r="J333" s="357"/>
      <c r="K333" s="315"/>
      <c r="L333" s="106"/>
    </row>
    <row r="334" spans="1:12" s="112" customFormat="1" ht="15" customHeight="1" x14ac:dyDescent="0.2">
      <c r="A334" s="320"/>
      <c r="B334" s="315"/>
      <c r="C334" s="315"/>
      <c r="D334" s="315"/>
      <c r="E334" s="315"/>
      <c r="F334" s="357"/>
      <c r="G334" s="315"/>
      <c r="H334" s="315"/>
      <c r="I334" s="315"/>
      <c r="J334" s="357"/>
      <c r="K334" s="315"/>
      <c r="L334" s="106"/>
    </row>
    <row r="335" spans="1:12" s="112" customFormat="1" ht="15" customHeight="1" x14ac:dyDescent="0.2">
      <c r="A335" s="320"/>
      <c r="B335" s="1706" t="s">
        <v>163</v>
      </c>
      <c r="C335" s="1707"/>
      <c r="D335" s="1706" t="s">
        <v>139</v>
      </c>
      <c r="E335" s="1707"/>
      <c r="F335" s="695" t="s">
        <v>178</v>
      </c>
      <c r="G335" s="431"/>
      <c r="H335" s="431" t="s">
        <v>137</v>
      </c>
      <c r="I335" s="431"/>
      <c r="J335" s="695" t="s">
        <v>89</v>
      </c>
      <c r="K335" s="322"/>
      <c r="L335" s="106"/>
    </row>
    <row r="336" spans="1:12" s="112" customFormat="1" ht="15" customHeight="1" x14ac:dyDescent="0.2">
      <c r="A336" s="320"/>
      <c r="B336" s="359"/>
      <c r="C336" s="324"/>
      <c r="D336" s="325"/>
      <c r="E336" s="326"/>
      <c r="F336" s="360"/>
      <c r="G336" s="327"/>
      <c r="H336" s="327"/>
      <c r="I336" s="327"/>
      <c r="J336" s="726" t="s">
        <v>136</v>
      </c>
      <c r="K336" s="322"/>
      <c r="L336" s="106"/>
    </row>
    <row r="337" spans="1:12" s="112" customFormat="1" ht="15" customHeight="1" x14ac:dyDescent="0.2">
      <c r="A337" s="319"/>
      <c r="B337" s="697">
        <v>1</v>
      </c>
      <c r="C337" s="698" t="s">
        <v>915</v>
      </c>
      <c r="D337" s="721" t="s">
        <v>1131</v>
      </c>
      <c r="E337" s="704" t="s">
        <v>143</v>
      </c>
      <c r="F337" s="394" t="b">
        <f>IF(総括表!$B$4=総括表!$Q$4,基礎データ貼付用シート!E1188)</f>
        <v>0</v>
      </c>
      <c r="G337" s="444" t="s">
        <v>117</v>
      </c>
      <c r="H337" s="451">
        <v>0.436</v>
      </c>
      <c r="I337" s="448" t="s">
        <v>119</v>
      </c>
      <c r="J337" s="734">
        <f>ROUND(F337*H337,0)</f>
        <v>0</v>
      </c>
      <c r="K337" s="322" t="s">
        <v>542</v>
      </c>
    </row>
    <row r="338" spans="1:12" s="112" customFormat="1" ht="15" customHeight="1" x14ac:dyDescent="0.2">
      <c r="A338" s="319"/>
      <c r="B338" s="708"/>
      <c r="C338" s="709"/>
      <c r="D338" s="705"/>
      <c r="E338" s="704" t="s">
        <v>142</v>
      </c>
      <c r="F338" s="394" t="b">
        <f>IF(総括表!$B$4=総括表!$Q$5,基礎データ貼付用シート!E1188)</f>
        <v>0</v>
      </c>
      <c r="G338" s="444" t="s">
        <v>117</v>
      </c>
      <c r="H338" s="451">
        <v>0.42499999999999999</v>
      </c>
      <c r="I338" s="448" t="s">
        <v>119</v>
      </c>
      <c r="J338" s="734">
        <f>ROUND(F338*H338,0)</f>
        <v>0</v>
      </c>
      <c r="K338" s="322" t="s">
        <v>132</v>
      </c>
    </row>
    <row r="339" spans="1:12" s="112" customFormat="1" ht="15" customHeight="1" x14ac:dyDescent="0.2">
      <c r="A339" s="319"/>
      <c r="B339" s="697">
        <v>2</v>
      </c>
      <c r="C339" s="698" t="s">
        <v>1067</v>
      </c>
      <c r="D339" s="721" t="s">
        <v>1131</v>
      </c>
      <c r="E339" s="704" t="s">
        <v>143</v>
      </c>
      <c r="F339" s="394" t="b">
        <f>IF(総括表!$B$4=総括表!$Q$4,基礎データ貼付用シート!E1195)</f>
        <v>0</v>
      </c>
      <c r="G339" s="444" t="s">
        <v>117</v>
      </c>
      <c r="H339" s="451">
        <v>0.45700000000000002</v>
      </c>
      <c r="I339" s="448" t="s">
        <v>119</v>
      </c>
      <c r="J339" s="734">
        <f>ROUND(F339*H339,0)</f>
        <v>0</v>
      </c>
      <c r="K339" s="322" t="s">
        <v>130</v>
      </c>
    </row>
    <row r="340" spans="1:12" s="112" customFormat="1" ht="15" customHeight="1" thickBot="1" x14ac:dyDescent="0.25">
      <c r="A340" s="319"/>
      <c r="B340" s="708"/>
      <c r="C340" s="709"/>
      <c r="D340" s="705"/>
      <c r="E340" s="704" t="s">
        <v>142</v>
      </c>
      <c r="F340" s="394" t="b">
        <f>IF(総括表!$B$4=総括表!$Q$5,基礎データ貼付用シート!E1195)</f>
        <v>0</v>
      </c>
      <c r="G340" s="444" t="s">
        <v>117</v>
      </c>
      <c r="H340" s="451">
        <v>0.44900000000000001</v>
      </c>
      <c r="I340" s="448" t="s">
        <v>119</v>
      </c>
      <c r="J340" s="734">
        <f>ROUND(F340*H340,0)</f>
        <v>0</v>
      </c>
      <c r="K340" s="322" t="s">
        <v>538</v>
      </c>
    </row>
    <row r="341" spans="1:12" ht="15" customHeight="1" x14ac:dyDescent="0.2">
      <c r="A341" s="319"/>
      <c r="B341" s="365"/>
      <c r="C341" s="366"/>
      <c r="D341" s="365"/>
      <c r="E341" s="365"/>
      <c r="F341" s="117"/>
      <c r="G341" s="367"/>
      <c r="H341" s="1788" t="s">
        <v>1183</v>
      </c>
      <c r="I341" s="1789"/>
      <c r="J341" s="727"/>
      <c r="K341" s="322"/>
      <c r="L341" s="112"/>
    </row>
    <row r="342" spans="1:12" ht="15" customHeight="1" thickBot="1" x14ac:dyDescent="0.25">
      <c r="A342" s="319"/>
      <c r="B342" s="322"/>
      <c r="C342" s="322"/>
      <c r="D342" s="322"/>
      <c r="E342" s="322"/>
      <c r="F342" s="368"/>
      <c r="G342" s="322"/>
      <c r="H342" s="1673" t="s">
        <v>118</v>
      </c>
      <c r="I342" s="1674"/>
      <c r="J342" s="356">
        <f>SUM(J337:J340)</f>
        <v>0</v>
      </c>
      <c r="K342" s="725" t="s">
        <v>547</v>
      </c>
      <c r="L342" s="376" t="s">
        <v>117</v>
      </c>
    </row>
    <row r="343" spans="1:12" ht="15" customHeight="1" thickBot="1" x14ac:dyDescent="0.25">
      <c r="A343" s="315"/>
      <c r="B343" s="315"/>
      <c r="C343" s="315"/>
      <c r="D343" s="315"/>
      <c r="E343" s="315"/>
      <c r="F343" s="357"/>
      <c r="G343" s="315"/>
      <c r="H343" s="541"/>
      <c r="I343" s="315"/>
      <c r="J343" s="357"/>
      <c r="K343" s="322"/>
    </row>
    <row r="344" spans="1:12" ht="14.25" customHeight="1" x14ac:dyDescent="0.2">
      <c r="A344" s="315"/>
      <c r="B344" s="315"/>
      <c r="C344" s="315"/>
      <c r="D344" s="315"/>
      <c r="E344" s="315"/>
      <c r="F344" s="357"/>
      <c r="G344" s="315"/>
      <c r="H344" s="1788" t="s">
        <v>1066</v>
      </c>
      <c r="I344" s="1789"/>
      <c r="J344" s="727"/>
      <c r="K344" s="315"/>
    </row>
    <row r="345" spans="1:12" ht="14.25" customHeight="1" thickBot="1" x14ac:dyDescent="0.25">
      <c r="A345" s="315"/>
      <c r="B345" s="315"/>
      <c r="C345" s="315"/>
      <c r="D345" s="315"/>
      <c r="E345" s="315"/>
      <c r="F345" s="357"/>
      <c r="G345" s="315"/>
      <c r="H345" s="1702" t="s">
        <v>486</v>
      </c>
      <c r="I345" s="1703"/>
      <c r="J345" s="356">
        <f>SUMIF(L7:L342,"*",J7:J342)</f>
        <v>0</v>
      </c>
      <c r="K345" s="322" t="s">
        <v>784</v>
      </c>
    </row>
  </sheetData>
  <sheetProtection autoFilter="0"/>
  <customSheetViews>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78740157480314965" right="0.78740157480314965" top="0.98425196850393704" bottom="0.98425196850393704" header="0.51181102362204722" footer="0.51181102362204722"/>
      <printOptions horizontalCentered="1"/>
      <pageSetup paperSize="9" scale="93" fitToWidth="0" fitToHeight="0" orientation="portrait" r:id="rId1"/>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3"/>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4"/>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5"/>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6"/>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7"/>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8"/>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9"/>
      <headerFooter alignWithMargins="0"/>
    </customSheetView>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0"/>
      <headerFooter alignWithMargins="0"/>
    </customSheetView>
  </customSheetViews>
  <mergeCells count="30">
    <mergeCell ref="B243:C243"/>
    <mergeCell ref="H317:I317"/>
    <mergeCell ref="H318:I318"/>
    <mergeCell ref="D243:E243"/>
    <mergeCell ref="H344:I344"/>
    <mergeCell ref="B323:C323"/>
    <mergeCell ref="D323:E323"/>
    <mergeCell ref="B335:C335"/>
    <mergeCell ref="D335:E335"/>
    <mergeCell ref="B285:C285"/>
    <mergeCell ref="D285:E285"/>
    <mergeCell ref="H345:I345"/>
    <mergeCell ref="H237:I237"/>
    <mergeCell ref="H238:I238"/>
    <mergeCell ref="H279:I279"/>
    <mergeCell ref="H280:I280"/>
    <mergeCell ref="H329:I329"/>
    <mergeCell ref="H330:I330"/>
    <mergeCell ref="H341:I341"/>
    <mergeCell ref="H342:I342"/>
    <mergeCell ref="A1:B1"/>
    <mergeCell ref="C1:E1"/>
    <mergeCell ref="I1:K1"/>
    <mergeCell ref="B5:E7"/>
    <mergeCell ref="B12:E14"/>
    <mergeCell ref="B19:E21"/>
    <mergeCell ref="B24:E25"/>
    <mergeCell ref="B27:E29"/>
    <mergeCell ref="B36:C36"/>
    <mergeCell ref="D36:E36"/>
  </mergeCells>
  <phoneticPr fontId="3"/>
  <dataValidations count="2">
    <dataValidation type="custom" allowBlank="1" showInputMessage="1" showErrorMessage="1" sqref="H287:H316 H245:H278 H325:H328 H337:H340 H38:H236"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95" fitToWidth="0" fitToHeight="0" orientation="portrait" r:id="rId21"/>
  <headerFooter alignWithMargins="0"/>
  <rowBreaks count="5" manualBreakCount="5">
    <brk id="49" max="10" man="1"/>
    <brk id="100" max="10" man="1"/>
    <brk id="154" max="10" man="1"/>
    <brk id="202" max="10" man="1"/>
    <brk id="29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N53"/>
  <sheetViews>
    <sheetView workbookViewId="0">
      <selection activeCell="L4" sqref="L4"/>
    </sheetView>
  </sheetViews>
  <sheetFormatPr defaultColWidth="9" defaultRowHeight="18.75" customHeight="1" x14ac:dyDescent="0.2"/>
  <cols>
    <col min="1" max="2" width="3.90625" style="106" customWidth="1"/>
    <col min="3" max="3" width="7.453125" style="106" bestFit="1" customWidth="1"/>
    <col min="4" max="4" width="7.36328125" style="106"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3" style="106" customWidth="1"/>
    <col min="12" max="16384" width="9" style="106"/>
  </cols>
  <sheetData>
    <row r="1" spans="1:12" ht="18.75" customHeight="1" x14ac:dyDescent="0.2">
      <c r="A1" s="1708" t="s">
        <v>154</v>
      </c>
      <c r="B1" s="1709"/>
      <c r="C1" s="1708" t="s">
        <v>29</v>
      </c>
      <c r="D1" s="1710"/>
      <c r="E1" s="1709"/>
      <c r="F1" s="357"/>
      <c r="G1" s="315"/>
      <c r="H1" s="761" t="s">
        <v>91</v>
      </c>
      <c r="I1" s="1680">
        <f>総括表!H4</f>
        <v>0</v>
      </c>
      <c r="J1" s="1680"/>
      <c r="K1" s="1680"/>
      <c r="L1" s="315"/>
    </row>
    <row r="2" spans="1:12" ht="18.75" customHeight="1" x14ac:dyDescent="0.2">
      <c r="A2" s="315"/>
      <c r="B2" s="315"/>
      <c r="C2" s="315"/>
      <c r="D2" s="315"/>
      <c r="E2" s="315"/>
      <c r="F2" s="357"/>
      <c r="G2" s="315"/>
      <c r="H2" s="315"/>
      <c r="I2" s="315"/>
      <c r="J2" s="358"/>
      <c r="K2" s="315"/>
      <c r="L2" s="315"/>
    </row>
    <row r="3" spans="1:12" ht="18.75" customHeight="1" x14ac:dyDescent="0.2">
      <c r="A3" s="318" t="s">
        <v>584</v>
      </c>
      <c r="B3" s="319" t="s">
        <v>490</v>
      </c>
      <c r="C3" s="315"/>
      <c r="D3" s="315"/>
      <c r="E3" s="315"/>
      <c r="F3" s="357"/>
      <c r="G3" s="315"/>
      <c r="H3" s="315"/>
      <c r="I3" s="315"/>
      <c r="J3" s="357"/>
      <c r="K3" s="315"/>
      <c r="L3" s="315"/>
    </row>
    <row r="4" spans="1:12" ht="11.25" customHeight="1" x14ac:dyDescent="0.2">
      <c r="A4" s="320"/>
      <c r="B4" s="315"/>
      <c r="C4" s="315"/>
      <c r="D4" s="315"/>
      <c r="E4" s="315"/>
      <c r="F4" s="357"/>
      <c r="G4" s="315"/>
      <c r="H4" s="315"/>
      <c r="I4" s="315"/>
      <c r="J4" s="357"/>
      <c r="K4" s="315"/>
      <c r="L4" s="315"/>
    </row>
    <row r="5" spans="1:12" ht="18.75" customHeight="1" x14ac:dyDescent="0.2">
      <c r="A5" s="320"/>
      <c r="B5" s="1719" t="s">
        <v>140</v>
      </c>
      <c r="C5" s="1720"/>
      <c r="D5" s="1719" t="s">
        <v>139</v>
      </c>
      <c r="E5" s="1720"/>
      <c r="F5" s="520" t="s">
        <v>138</v>
      </c>
      <c r="G5" s="521"/>
      <c r="H5" s="521" t="s">
        <v>137</v>
      </c>
      <c r="I5" s="521"/>
      <c r="J5" s="520" t="s">
        <v>89</v>
      </c>
      <c r="K5" s="322"/>
      <c r="L5" s="315"/>
    </row>
    <row r="6" spans="1:12" ht="15" customHeight="1" x14ac:dyDescent="0.2">
      <c r="A6" s="320"/>
      <c r="B6" s="523"/>
      <c r="C6" s="479"/>
      <c r="D6" s="480"/>
      <c r="E6" s="342"/>
      <c r="F6" s="524"/>
      <c r="G6" s="482"/>
      <c r="H6" s="482"/>
      <c r="I6" s="482"/>
      <c r="J6" s="525" t="s">
        <v>543</v>
      </c>
      <c r="K6" s="322"/>
      <c r="L6" s="315"/>
    </row>
    <row r="7" spans="1:12" s="112" customFormat="1" ht="15" customHeight="1" x14ac:dyDescent="0.2">
      <c r="A7" s="319"/>
      <c r="B7" s="526">
        <v>1</v>
      </c>
      <c r="C7" s="527" t="s">
        <v>125</v>
      </c>
      <c r="D7" s="1725"/>
      <c r="E7" s="1726"/>
      <c r="F7" s="535">
        <f>+基礎データ貼付用シート!E1234</f>
        <v>0</v>
      </c>
      <c r="G7" s="536" t="s">
        <v>539</v>
      </c>
      <c r="H7" s="1343">
        <v>7.0000000000000001E-3</v>
      </c>
      <c r="I7" s="536" t="s">
        <v>541</v>
      </c>
      <c r="J7" s="538">
        <f t="shared" ref="J7:J14" si="0">ROUND(F7*H7,0)</f>
        <v>0</v>
      </c>
      <c r="K7" s="322" t="s">
        <v>1318</v>
      </c>
      <c r="L7" s="322"/>
    </row>
    <row r="8" spans="1:12" s="112" customFormat="1" ht="15" customHeight="1" x14ac:dyDescent="0.2">
      <c r="A8" s="319"/>
      <c r="B8" s="526">
        <v>2</v>
      </c>
      <c r="C8" s="527" t="s">
        <v>124</v>
      </c>
      <c r="D8" s="1725"/>
      <c r="E8" s="1726"/>
      <c r="F8" s="535">
        <f>+基礎データ貼付用シート!E1235</f>
        <v>0</v>
      </c>
      <c r="G8" s="536" t="s">
        <v>539</v>
      </c>
      <c r="H8" s="1343">
        <v>8.0000000000000002E-3</v>
      </c>
      <c r="I8" s="536" t="s">
        <v>541</v>
      </c>
      <c r="J8" s="538">
        <f t="shared" si="0"/>
        <v>0</v>
      </c>
      <c r="K8" s="322" t="s">
        <v>272</v>
      </c>
      <c r="L8" s="319"/>
    </row>
    <row r="9" spans="1:12" s="112" customFormat="1" ht="15" customHeight="1" x14ac:dyDescent="0.2">
      <c r="A9" s="319"/>
      <c r="B9" s="526">
        <v>3</v>
      </c>
      <c r="C9" s="527" t="s">
        <v>123</v>
      </c>
      <c r="D9" s="762" t="s">
        <v>545</v>
      </c>
      <c r="E9" s="763" t="s">
        <v>143</v>
      </c>
      <c r="F9" s="535" t="b">
        <f>IF(総括表!$B$4=総括表!$Q$4,基礎データ貼付用シート!E1236)</f>
        <v>0</v>
      </c>
      <c r="G9" s="536" t="s">
        <v>539</v>
      </c>
      <c r="H9" s="1343">
        <v>0.193</v>
      </c>
      <c r="I9" s="536" t="s">
        <v>541</v>
      </c>
      <c r="J9" s="538">
        <f t="shared" si="0"/>
        <v>0</v>
      </c>
      <c r="K9" s="322" t="s">
        <v>271</v>
      </c>
      <c r="L9" s="319"/>
    </row>
    <row r="10" spans="1:12" s="112" customFormat="1" ht="15" customHeight="1" x14ac:dyDescent="0.2">
      <c r="A10" s="319"/>
      <c r="B10" s="764"/>
      <c r="C10" s="587"/>
      <c r="D10" s="762" t="s">
        <v>544</v>
      </c>
      <c r="E10" s="763" t="s">
        <v>488</v>
      </c>
      <c r="F10" s="535" t="b">
        <f>IF(総括表!$B$4=総括表!$Q$5,基礎データ貼付用シート!E1236)</f>
        <v>0</v>
      </c>
      <c r="G10" s="536" t="s">
        <v>539</v>
      </c>
      <c r="H10" s="1343">
        <v>0</v>
      </c>
      <c r="I10" s="536" t="s">
        <v>541</v>
      </c>
      <c r="J10" s="538">
        <f t="shared" si="0"/>
        <v>0</v>
      </c>
      <c r="K10" s="322" t="s">
        <v>270</v>
      </c>
      <c r="L10" s="319"/>
    </row>
    <row r="11" spans="1:12" s="112" customFormat="1" ht="15" customHeight="1" x14ac:dyDescent="0.2">
      <c r="A11" s="319"/>
      <c r="B11" s="765">
        <v>4</v>
      </c>
      <c r="C11" s="527" t="s">
        <v>122</v>
      </c>
      <c r="D11" s="762" t="s">
        <v>545</v>
      </c>
      <c r="E11" s="763" t="s">
        <v>143</v>
      </c>
      <c r="F11" s="535" t="b">
        <f>IF(総括表!$B$4=総括表!$Q$4,基礎データ貼付用シート!E1237)</f>
        <v>0</v>
      </c>
      <c r="G11" s="536" t="s">
        <v>539</v>
      </c>
      <c r="H11" s="1343">
        <v>0.20799999999999999</v>
      </c>
      <c r="I11" s="536" t="s">
        <v>541</v>
      </c>
      <c r="J11" s="538">
        <f t="shared" si="0"/>
        <v>0</v>
      </c>
      <c r="K11" s="322" t="s">
        <v>268</v>
      </c>
      <c r="L11" s="319"/>
    </row>
    <row r="12" spans="1:12" s="112" customFormat="1" ht="15" customHeight="1" x14ac:dyDescent="0.2">
      <c r="A12" s="319"/>
      <c r="B12" s="766"/>
      <c r="C12" s="587"/>
      <c r="D12" s="762" t="s">
        <v>544</v>
      </c>
      <c r="E12" s="763" t="s">
        <v>488</v>
      </c>
      <c r="F12" s="535" t="b">
        <f>IF(総括表!$B$4=総括表!$Q$5,基礎データ貼付用シート!E1237)</f>
        <v>0</v>
      </c>
      <c r="G12" s="536" t="s">
        <v>539</v>
      </c>
      <c r="H12" s="1343">
        <v>0</v>
      </c>
      <c r="I12" s="536" t="s">
        <v>541</v>
      </c>
      <c r="J12" s="538">
        <f t="shared" si="0"/>
        <v>0</v>
      </c>
      <c r="K12" s="322" t="s">
        <v>267</v>
      </c>
      <c r="L12" s="319"/>
    </row>
    <row r="13" spans="1:12" s="112" customFormat="1" ht="15" customHeight="1" x14ac:dyDescent="0.2">
      <c r="A13" s="319"/>
      <c r="B13" s="765">
        <v>5</v>
      </c>
      <c r="C13" s="527" t="s">
        <v>121</v>
      </c>
      <c r="D13" s="762" t="s">
        <v>545</v>
      </c>
      <c r="E13" s="763" t="s">
        <v>143</v>
      </c>
      <c r="F13" s="535" t="b">
        <f>IF(総括表!$B$4=総括表!$Q$4,基礎データ貼付用シート!E1238)</f>
        <v>0</v>
      </c>
      <c r="G13" s="536" t="s">
        <v>539</v>
      </c>
      <c r="H13" s="1343">
        <v>0.222</v>
      </c>
      <c r="I13" s="536" t="s">
        <v>541</v>
      </c>
      <c r="J13" s="538">
        <f t="shared" si="0"/>
        <v>0</v>
      </c>
      <c r="K13" s="322" t="s">
        <v>269</v>
      </c>
      <c r="L13" s="319"/>
    </row>
    <row r="14" spans="1:12" s="112" customFormat="1" ht="15" customHeight="1" thickBot="1" x14ac:dyDescent="0.25">
      <c r="A14" s="319"/>
      <c r="B14" s="673"/>
      <c r="C14" s="674"/>
      <c r="D14" s="762" t="s">
        <v>544</v>
      </c>
      <c r="E14" s="763" t="s">
        <v>488</v>
      </c>
      <c r="F14" s="535" t="b">
        <f>IF(総括表!$B$4=総括表!$Q$5,基礎データ貼付用シート!E1238)</f>
        <v>0</v>
      </c>
      <c r="G14" s="536" t="s">
        <v>539</v>
      </c>
      <c r="H14" s="1343">
        <v>0</v>
      </c>
      <c r="I14" s="536" t="s">
        <v>541</v>
      </c>
      <c r="J14" s="538">
        <f t="shared" si="0"/>
        <v>0</v>
      </c>
      <c r="K14" s="322" t="s">
        <v>266</v>
      </c>
      <c r="L14" s="319"/>
    </row>
    <row r="15" spans="1:12" s="112" customFormat="1" ht="15" customHeight="1" x14ac:dyDescent="0.2">
      <c r="A15" s="319"/>
      <c r="B15" s="344"/>
      <c r="C15" s="345"/>
      <c r="D15" s="344"/>
      <c r="E15" s="344"/>
      <c r="F15" s="58"/>
      <c r="G15" s="494"/>
      <c r="H15" s="1721" t="s">
        <v>1319</v>
      </c>
      <c r="I15" s="1722"/>
      <c r="J15" s="531"/>
      <c r="K15" s="322"/>
      <c r="L15" s="319"/>
    </row>
    <row r="16" spans="1:12" s="112" customFormat="1" ht="15" customHeight="1" thickBot="1" x14ac:dyDescent="0.25">
      <c r="A16" s="319"/>
      <c r="B16" s="340"/>
      <c r="C16" s="340"/>
      <c r="D16" s="340"/>
      <c r="E16" s="340"/>
      <c r="F16" s="554"/>
      <c r="G16" s="340"/>
      <c r="H16" s="1727" t="s">
        <v>118</v>
      </c>
      <c r="I16" s="1728"/>
      <c r="J16" s="539">
        <f>SUM(J7:J14)</f>
        <v>0</v>
      </c>
      <c r="K16" s="322" t="s">
        <v>527</v>
      </c>
      <c r="L16" s="319"/>
    </row>
    <row r="17" spans="1:12" s="112" customFormat="1" ht="18.75" customHeight="1" x14ac:dyDescent="0.2">
      <c r="A17" s="319"/>
      <c r="B17" s="319"/>
      <c r="C17" s="319"/>
      <c r="D17" s="319"/>
      <c r="E17" s="319"/>
      <c r="F17" s="347"/>
      <c r="G17" s="319"/>
      <c r="H17" s="319"/>
      <c r="I17" s="319"/>
      <c r="J17" s="347"/>
      <c r="K17" s="319"/>
      <c r="L17" s="319"/>
    </row>
    <row r="18" spans="1:12" ht="18.75" customHeight="1" x14ac:dyDescent="0.2">
      <c r="A18" s="318" t="s">
        <v>583</v>
      </c>
      <c r="B18" s="319" t="s">
        <v>489</v>
      </c>
      <c r="C18" s="315"/>
      <c r="D18" s="315"/>
      <c r="E18" s="315"/>
      <c r="F18" s="357"/>
      <c r="G18" s="315"/>
      <c r="H18" s="315"/>
      <c r="I18" s="315"/>
      <c r="J18" s="357"/>
      <c r="K18" s="315"/>
      <c r="L18" s="315"/>
    </row>
    <row r="19" spans="1:12" ht="11.25" customHeight="1" x14ac:dyDescent="0.2">
      <c r="A19" s="320"/>
      <c r="B19" s="315"/>
      <c r="C19" s="315"/>
      <c r="D19" s="315"/>
      <c r="E19" s="315"/>
      <c r="F19" s="357"/>
      <c r="G19" s="315"/>
      <c r="H19" s="315"/>
      <c r="I19" s="315"/>
      <c r="J19" s="357"/>
      <c r="K19" s="315"/>
      <c r="L19" s="315"/>
    </row>
    <row r="20" spans="1:12" ht="18.75" customHeight="1" x14ac:dyDescent="0.2">
      <c r="A20" s="320"/>
      <c r="B20" s="1706" t="s">
        <v>140</v>
      </c>
      <c r="C20" s="1707"/>
      <c r="D20" s="1706" t="s">
        <v>139</v>
      </c>
      <c r="E20" s="1707"/>
      <c r="F20" s="695" t="s">
        <v>138</v>
      </c>
      <c r="G20" s="431"/>
      <c r="H20" s="431" t="s">
        <v>137</v>
      </c>
      <c r="I20" s="431"/>
      <c r="J20" s="695" t="s">
        <v>89</v>
      </c>
      <c r="K20" s="322"/>
      <c r="L20" s="315"/>
    </row>
    <row r="21" spans="1:12" ht="15" customHeight="1" x14ac:dyDescent="0.2">
      <c r="A21" s="320"/>
      <c r="B21" s="359"/>
      <c r="C21" s="324"/>
      <c r="D21" s="325"/>
      <c r="E21" s="326"/>
      <c r="F21" s="360"/>
      <c r="G21" s="327"/>
      <c r="H21" s="327"/>
      <c r="I21" s="327"/>
      <c r="J21" s="361" t="s">
        <v>543</v>
      </c>
      <c r="K21" s="322"/>
      <c r="L21" s="315"/>
    </row>
    <row r="22" spans="1:12" s="112" customFormat="1" ht="15" customHeight="1" x14ac:dyDescent="0.2">
      <c r="A22" s="319"/>
      <c r="B22" s="1329">
        <v>1</v>
      </c>
      <c r="C22" s="1345" t="s">
        <v>133</v>
      </c>
      <c r="D22" s="1725"/>
      <c r="E22" s="1726"/>
      <c r="F22" s="535">
        <f>+基礎データ貼付用シート!E1242</f>
        <v>0</v>
      </c>
      <c r="G22" s="536" t="s">
        <v>539</v>
      </c>
      <c r="H22" s="1343">
        <v>4.0000000000000001E-3</v>
      </c>
      <c r="I22" s="536" t="s">
        <v>541</v>
      </c>
      <c r="J22" s="538">
        <f t="shared" ref="J22:J35" si="1">ROUND(F22*H22,0)</f>
        <v>0</v>
      </c>
      <c r="K22" s="340" t="s">
        <v>134</v>
      </c>
      <c r="L22" s="322"/>
    </row>
    <row r="23" spans="1:12" s="112" customFormat="1" ht="15" customHeight="1" x14ac:dyDescent="0.2">
      <c r="A23" s="319"/>
      <c r="B23" s="1329">
        <v>2</v>
      </c>
      <c r="C23" s="1345" t="s">
        <v>131</v>
      </c>
      <c r="D23" s="1725"/>
      <c r="E23" s="1726"/>
      <c r="F23" s="535">
        <f>+基礎データ貼付用シート!E1243</f>
        <v>0</v>
      </c>
      <c r="G23" s="536" t="s">
        <v>539</v>
      </c>
      <c r="H23" s="1343">
        <v>1.2999999999999999E-2</v>
      </c>
      <c r="I23" s="536" t="s">
        <v>541</v>
      </c>
      <c r="J23" s="538">
        <f t="shared" si="1"/>
        <v>0</v>
      </c>
      <c r="K23" s="340" t="s">
        <v>132</v>
      </c>
      <c r="L23" s="322"/>
    </row>
    <row r="24" spans="1:12" s="112" customFormat="1" ht="15" customHeight="1" x14ac:dyDescent="0.2">
      <c r="A24" s="319"/>
      <c r="B24" s="1329">
        <v>3</v>
      </c>
      <c r="C24" s="1345" t="s">
        <v>129</v>
      </c>
      <c r="D24" s="1725"/>
      <c r="E24" s="1726"/>
      <c r="F24" s="535">
        <f>+基礎データ貼付用シート!E1244</f>
        <v>0</v>
      </c>
      <c r="G24" s="536" t="s">
        <v>539</v>
      </c>
      <c r="H24" s="1343">
        <v>0.02</v>
      </c>
      <c r="I24" s="536" t="s">
        <v>541</v>
      </c>
      <c r="J24" s="538">
        <f t="shared" si="1"/>
        <v>0</v>
      </c>
      <c r="K24" s="340" t="s">
        <v>130</v>
      </c>
      <c r="L24" s="322"/>
    </row>
    <row r="25" spans="1:12" s="112" customFormat="1" ht="15" customHeight="1" x14ac:dyDescent="0.2">
      <c r="A25" s="319"/>
      <c r="B25" s="1329">
        <v>4</v>
      </c>
      <c r="C25" s="1345" t="s">
        <v>128</v>
      </c>
      <c r="D25" s="1725"/>
      <c r="E25" s="1726"/>
      <c r="F25" s="535">
        <f>+基礎データ貼付用シート!E1245</f>
        <v>0</v>
      </c>
      <c r="G25" s="536" t="s">
        <v>539</v>
      </c>
      <c r="H25" s="1343">
        <v>4.5999999999999999E-2</v>
      </c>
      <c r="I25" s="536" t="s">
        <v>541</v>
      </c>
      <c r="J25" s="538">
        <f t="shared" si="1"/>
        <v>0</v>
      </c>
      <c r="K25" s="340" t="s">
        <v>538</v>
      </c>
      <c r="L25" s="322"/>
    </row>
    <row r="26" spans="1:12" s="112" customFormat="1" ht="15" customHeight="1" x14ac:dyDescent="0.2">
      <c r="A26" s="319"/>
      <c r="B26" s="1329">
        <v>5</v>
      </c>
      <c r="C26" s="1345" t="s">
        <v>127</v>
      </c>
      <c r="D26" s="1725"/>
      <c r="E26" s="1726"/>
      <c r="F26" s="535">
        <f>+基礎データ貼付用シート!E1246</f>
        <v>0</v>
      </c>
      <c r="G26" s="536" t="s">
        <v>539</v>
      </c>
      <c r="H26" s="1343">
        <v>4.2999999999999997E-2</v>
      </c>
      <c r="I26" s="536" t="s">
        <v>541</v>
      </c>
      <c r="J26" s="538">
        <f t="shared" si="1"/>
        <v>0</v>
      </c>
      <c r="K26" s="340" t="s">
        <v>537</v>
      </c>
      <c r="L26" s="319"/>
    </row>
    <row r="27" spans="1:12" s="112" customFormat="1" ht="15" customHeight="1" x14ac:dyDescent="0.2">
      <c r="A27" s="319"/>
      <c r="B27" s="1329">
        <v>6</v>
      </c>
      <c r="C27" s="1345" t="s">
        <v>126</v>
      </c>
      <c r="D27" s="1725"/>
      <c r="E27" s="1726"/>
      <c r="F27" s="535">
        <f>+基礎データ貼付用シート!E1247</f>
        <v>0</v>
      </c>
      <c r="G27" s="536" t="s">
        <v>539</v>
      </c>
      <c r="H27" s="1343">
        <v>5.1999999999999998E-2</v>
      </c>
      <c r="I27" s="536" t="s">
        <v>541</v>
      </c>
      <c r="J27" s="538">
        <f t="shared" si="1"/>
        <v>0</v>
      </c>
      <c r="K27" s="340" t="s">
        <v>536</v>
      </c>
      <c r="L27" s="319"/>
    </row>
    <row r="28" spans="1:12" s="112" customFormat="1" ht="15" customHeight="1" x14ac:dyDescent="0.2">
      <c r="A28" s="319"/>
      <c r="B28" s="1329">
        <v>7</v>
      </c>
      <c r="C28" s="1345" t="s">
        <v>125</v>
      </c>
      <c r="D28" s="1725"/>
      <c r="E28" s="1726"/>
      <c r="F28" s="535">
        <f>+基礎データ貼付用シート!E1248</f>
        <v>0</v>
      </c>
      <c r="G28" s="536" t="s">
        <v>539</v>
      </c>
      <c r="H28" s="1343">
        <v>8.0000000000000002E-3</v>
      </c>
      <c r="I28" s="536" t="s">
        <v>541</v>
      </c>
      <c r="J28" s="538">
        <f t="shared" si="1"/>
        <v>0</v>
      </c>
      <c r="K28" s="340" t="s">
        <v>535</v>
      </c>
      <c r="L28" s="319"/>
    </row>
    <row r="29" spans="1:12" s="112" customFormat="1" ht="15" customHeight="1" x14ac:dyDescent="0.2">
      <c r="A29" s="319"/>
      <c r="B29" s="1329">
        <v>8</v>
      </c>
      <c r="C29" s="1345" t="s">
        <v>124</v>
      </c>
      <c r="D29" s="1725"/>
      <c r="E29" s="1726"/>
      <c r="F29" s="535">
        <f>+基礎データ貼付用シート!E1249</f>
        <v>0</v>
      </c>
      <c r="G29" s="536" t="s">
        <v>539</v>
      </c>
      <c r="H29" s="1343">
        <v>8.0000000000000002E-3</v>
      </c>
      <c r="I29" s="536" t="s">
        <v>541</v>
      </c>
      <c r="J29" s="538">
        <f t="shared" si="1"/>
        <v>0</v>
      </c>
      <c r="K29" s="340" t="s">
        <v>534</v>
      </c>
      <c r="L29" s="319"/>
    </row>
    <row r="30" spans="1:12" s="112" customFormat="1" ht="15" customHeight="1" x14ac:dyDescent="0.2">
      <c r="A30" s="319"/>
      <c r="B30" s="557">
        <v>9</v>
      </c>
      <c r="C30" s="1345" t="s">
        <v>123</v>
      </c>
      <c r="D30" s="762" t="s">
        <v>545</v>
      </c>
      <c r="E30" s="763" t="s">
        <v>143</v>
      </c>
      <c r="F30" s="535" t="b">
        <f>IF(総括表!$B$4=総括表!$Q$4,基礎データ貼付用シート!E1250)</f>
        <v>0</v>
      </c>
      <c r="G30" s="536" t="s">
        <v>539</v>
      </c>
      <c r="H30" s="1343">
        <v>0.193</v>
      </c>
      <c r="I30" s="536" t="s">
        <v>541</v>
      </c>
      <c r="J30" s="538">
        <f t="shared" si="1"/>
        <v>0</v>
      </c>
      <c r="K30" s="340" t="s">
        <v>530</v>
      </c>
      <c r="L30" s="319"/>
    </row>
    <row r="31" spans="1:12" s="112" customFormat="1" ht="15" customHeight="1" x14ac:dyDescent="0.2">
      <c r="A31" s="319"/>
      <c r="B31" s="1328"/>
      <c r="C31" s="1346"/>
      <c r="D31" s="762" t="s">
        <v>544</v>
      </c>
      <c r="E31" s="763" t="s">
        <v>488</v>
      </c>
      <c r="F31" s="535" t="b">
        <f>IF(総括表!$B$4=総括表!$Q$5,基礎データ貼付用シート!E1250)</f>
        <v>0</v>
      </c>
      <c r="G31" s="536" t="s">
        <v>539</v>
      </c>
      <c r="H31" s="1343">
        <v>0</v>
      </c>
      <c r="I31" s="536" t="s">
        <v>541</v>
      </c>
      <c r="J31" s="538">
        <f t="shared" si="1"/>
        <v>0</v>
      </c>
      <c r="K31" s="340" t="s">
        <v>528</v>
      </c>
      <c r="L31" s="319"/>
    </row>
    <row r="32" spans="1:12" s="112" customFormat="1" ht="15" customHeight="1" x14ac:dyDescent="0.2">
      <c r="A32" s="319"/>
      <c r="B32" s="557">
        <v>10</v>
      </c>
      <c r="C32" s="1345" t="s">
        <v>122</v>
      </c>
      <c r="D32" s="762" t="s">
        <v>545</v>
      </c>
      <c r="E32" s="763" t="s">
        <v>143</v>
      </c>
      <c r="F32" s="535" t="b">
        <f>IF(総括表!$B$4=総括表!$Q$4,基礎データ貼付用シート!E1251)</f>
        <v>0</v>
      </c>
      <c r="G32" s="536" t="s">
        <v>539</v>
      </c>
      <c r="H32" s="1343">
        <v>0.20799999999999999</v>
      </c>
      <c r="I32" s="536" t="s">
        <v>541</v>
      </c>
      <c r="J32" s="538">
        <f t="shared" si="1"/>
        <v>0</v>
      </c>
      <c r="K32" s="340" t="s">
        <v>554</v>
      </c>
      <c r="L32" s="319"/>
    </row>
    <row r="33" spans="1:14" s="112" customFormat="1" ht="15" customHeight="1" x14ac:dyDescent="0.2">
      <c r="A33" s="319"/>
      <c r="B33" s="1328"/>
      <c r="C33" s="1347"/>
      <c r="D33" s="762" t="s">
        <v>544</v>
      </c>
      <c r="E33" s="763" t="s">
        <v>488</v>
      </c>
      <c r="F33" s="535" t="b">
        <f>IF(総括表!$B$4=総括表!$Q$5,基礎データ貼付用シート!E1251)</f>
        <v>0</v>
      </c>
      <c r="G33" s="536" t="s">
        <v>539</v>
      </c>
      <c r="H33" s="1343">
        <v>0</v>
      </c>
      <c r="I33" s="536" t="s">
        <v>541</v>
      </c>
      <c r="J33" s="538">
        <f t="shared" si="1"/>
        <v>0</v>
      </c>
      <c r="K33" s="340" t="s">
        <v>553</v>
      </c>
      <c r="L33" s="319"/>
    </row>
    <row r="34" spans="1:14" s="112" customFormat="1" ht="15" customHeight="1" x14ac:dyDescent="0.2">
      <c r="A34" s="319"/>
      <c r="B34" s="557">
        <v>11</v>
      </c>
      <c r="C34" s="1345" t="s">
        <v>121</v>
      </c>
      <c r="D34" s="762" t="s">
        <v>545</v>
      </c>
      <c r="E34" s="763" t="s">
        <v>143</v>
      </c>
      <c r="F34" s="535" t="b">
        <f>IF(総括表!$B$4=総括表!$Q$4,基礎データ貼付用シート!E1252)</f>
        <v>0</v>
      </c>
      <c r="G34" s="536" t="s">
        <v>539</v>
      </c>
      <c r="H34" s="1343">
        <v>0.222</v>
      </c>
      <c r="I34" s="536" t="s">
        <v>541</v>
      </c>
      <c r="J34" s="538">
        <f t="shared" si="1"/>
        <v>0</v>
      </c>
      <c r="K34" s="340" t="s">
        <v>552</v>
      </c>
      <c r="L34" s="319"/>
    </row>
    <row r="35" spans="1:14" s="112" customFormat="1" ht="15" customHeight="1" thickBot="1" x14ac:dyDescent="0.25">
      <c r="A35" s="319"/>
      <c r="B35" s="767"/>
      <c r="C35" s="674"/>
      <c r="D35" s="762" t="s">
        <v>544</v>
      </c>
      <c r="E35" s="763" t="s">
        <v>488</v>
      </c>
      <c r="F35" s="535" t="b">
        <f>IF(総括表!$B$4=総括表!$Q$5,基礎データ貼付用シート!E1252)</f>
        <v>0</v>
      </c>
      <c r="G35" s="536" t="s">
        <v>539</v>
      </c>
      <c r="H35" s="1343">
        <v>0</v>
      </c>
      <c r="I35" s="536" t="s">
        <v>541</v>
      </c>
      <c r="J35" s="538">
        <f t="shared" si="1"/>
        <v>0</v>
      </c>
      <c r="K35" s="340" t="s">
        <v>569</v>
      </c>
      <c r="L35" s="319"/>
    </row>
    <row r="36" spans="1:14" s="112" customFormat="1" ht="15" customHeight="1" x14ac:dyDescent="0.2">
      <c r="A36" s="319"/>
      <c r="B36" s="344"/>
      <c r="C36" s="345"/>
      <c r="D36" s="344"/>
      <c r="E36" s="344"/>
      <c r="F36" s="58"/>
      <c r="G36" s="494"/>
      <c r="H36" s="1721" t="s">
        <v>6975</v>
      </c>
      <c r="I36" s="1722"/>
      <c r="J36" s="531"/>
      <c r="K36" s="340"/>
      <c r="L36" s="319"/>
    </row>
    <row r="37" spans="1:14" s="112" customFormat="1" ht="15" customHeight="1" thickBot="1" x14ac:dyDescent="0.25">
      <c r="A37" s="319"/>
      <c r="B37" s="340"/>
      <c r="C37" s="340"/>
      <c r="D37" s="340"/>
      <c r="E37" s="340"/>
      <c r="F37" s="554"/>
      <c r="G37" s="340"/>
      <c r="H37" s="1727" t="s">
        <v>118</v>
      </c>
      <c r="I37" s="1728"/>
      <c r="J37" s="539">
        <f>SUM(J22:J35)</f>
        <v>0</v>
      </c>
      <c r="K37" s="340" t="s">
        <v>582</v>
      </c>
      <c r="L37" s="319"/>
    </row>
    <row r="38" spans="1:14" s="112" customFormat="1" ht="18.75" customHeight="1" x14ac:dyDescent="0.2">
      <c r="A38" s="319"/>
      <c r="B38" s="458"/>
      <c r="C38" s="458"/>
      <c r="D38" s="458"/>
      <c r="E38" s="458"/>
      <c r="F38" s="518"/>
      <c r="G38" s="458"/>
      <c r="H38" s="458"/>
      <c r="I38" s="458"/>
      <c r="J38" s="518"/>
      <c r="K38" s="458"/>
      <c r="L38" s="319"/>
    </row>
    <row r="39" spans="1:14" s="112" customFormat="1" ht="18.75" customHeight="1" x14ac:dyDescent="0.2">
      <c r="A39" s="318">
        <v>3</v>
      </c>
      <c r="B39" s="768" t="s">
        <v>5852</v>
      </c>
      <c r="C39" s="467"/>
      <c r="D39" s="467"/>
      <c r="E39" s="467"/>
      <c r="F39" s="517"/>
      <c r="G39" s="458"/>
      <c r="H39" s="458"/>
      <c r="I39" s="458"/>
      <c r="J39" s="518"/>
      <c r="K39" s="458"/>
      <c r="L39" s="319"/>
      <c r="M39" s="772"/>
      <c r="N39" s="344"/>
    </row>
    <row r="40" spans="1:14" s="112" customFormat="1" ht="18.75" customHeight="1" x14ac:dyDescent="0.2">
      <c r="A40" s="319"/>
      <c r="B40" s="768"/>
      <c r="C40" s="458"/>
      <c r="D40" s="458"/>
      <c r="E40" s="458"/>
      <c r="F40" s="458"/>
      <c r="G40" s="458"/>
      <c r="H40" s="458"/>
      <c r="I40" s="458"/>
      <c r="J40" s="518"/>
      <c r="K40" s="458"/>
      <c r="L40" s="319"/>
      <c r="M40" s="772"/>
      <c r="N40" s="344"/>
    </row>
    <row r="41" spans="1:14" s="112" customFormat="1" ht="18.75" customHeight="1" x14ac:dyDescent="0.2">
      <c r="A41" s="319"/>
      <c r="B41" s="1780" t="s">
        <v>140</v>
      </c>
      <c r="C41" s="1781"/>
      <c r="D41" s="1780" t="s">
        <v>139</v>
      </c>
      <c r="E41" s="1781"/>
      <c r="F41" s="627" t="s">
        <v>138</v>
      </c>
      <c r="G41" s="343"/>
      <c r="H41" s="655" t="s">
        <v>137</v>
      </c>
      <c r="I41" s="343"/>
      <c r="J41" s="627" t="s">
        <v>89</v>
      </c>
      <c r="K41" s="340"/>
      <c r="L41" s="319"/>
      <c r="M41" s="772"/>
      <c r="N41" s="344"/>
    </row>
    <row r="42" spans="1:14" s="112" customFormat="1" ht="18.75" customHeight="1" x14ac:dyDescent="0.2">
      <c r="A42" s="319"/>
      <c r="B42" s="478"/>
      <c r="C42" s="479"/>
      <c r="D42" s="480"/>
      <c r="E42" s="342"/>
      <c r="F42" s="524"/>
      <c r="G42" s="482"/>
      <c r="H42" s="548"/>
      <c r="I42" s="482"/>
      <c r="J42" s="525" t="s">
        <v>136</v>
      </c>
      <c r="K42" s="340"/>
      <c r="L42" s="319"/>
      <c r="M42" s="772"/>
      <c r="N42" s="344"/>
    </row>
    <row r="43" spans="1:14" s="112" customFormat="1" ht="18.75" customHeight="1" x14ac:dyDescent="0.2">
      <c r="A43" s="319"/>
      <c r="B43" s="335">
        <v>1</v>
      </c>
      <c r="C43" s="336" t="s">
        <v>5612</v>
      </c>
      <c r="D43" s="769" t="s">
        <v>5661</v>
      </c>
      <c r="E43" s="770" t="s">
        <v>143</v>
      </c>
      <c r="F43" s="512" t="b">
        <f>IF(総括表!$B$4=総括表!$Q$4,基礎データ貼付用シート!E1253)</f>
        <v>0</v>
      </c>
      <c r="G43" s="353" t="s">
        <v>117</v>
      </c>
      <c r="H43" s="597">
        <v>0.7</v>
      </c>
      <c r="I43" s="353" t="s">
        <v>119</v>
      </c>
      <c r="J43" s="354">
        <f>ROUND(F43*H43,0)</f>
        <v>0</v>
      </c>
      <c r="K43" s="340" t="s">
        <v>1315</v>
      </c>
      <c r="L43" s="319"/>
      <c r="M43" s="772"/>
      <c r="N43" s="344"/>
    </row>
    <row r="44" spans="1:14" s="112" customFormat="1" ht="18.75" customHeight="1" thickBot="1" x14ac:dyDescent="0.25">
      <c r="A44" s="319"/>
      <c r="B44" s="673"/>
      <c r="C44" s="674"/>
      <c r="D44" s="771" t="s">
        <v>5662</v>
      </c>
      <c r="E44" s="770" t="s">
        <v>142</v>
      </c>
      <c r="F44" s="512" t="b">
        <f>IF(総括表!$B$4=総括表!$Q$5,基礎データ貼付用シート!E1253)</f>
        <v>0</v>
      </c>
      <c r="G44" s="353" t="s">
        <v>117</v>
      </c>
      <c r="H44" s="597">
        <v>0.7</v>
      </c>
      <c r="I44" s="353" t="s">
        <v>119</v>
      </c>
      <c r="J44" s="354">
        <f>ROUND(F44*H44,0)</f>
        <v>0</v>
      </c>
      <c r="K44" s="340" t="s">
        <v>1316</v>
      </c>
      <c r="L44" s="319"/>
      <c r="M44" s="772"/>
      <c r="N44" s="344"/>
    </row>
    <row r="45" spans="1:14" s="112" customFormat="1" ht="18.75" customHeight="1" x14ac:dyDescent="0.2">
      <c r="A45" s="319"/>
      <c r="B45" s="772"/>
      <c r="C45" s="344"/>
      <c r="D45" s="500"/>
      <c r="E45" s="773"/>
      <c r="F45" s="58"/>
      <c r="G45" s="345"/>
      <c r="H45" s="1683" t="s">
        <v>1104</v>
      </c>
      <c r="I45" s="1684"/>
      <c r="J45" s="346"/>
      <c r="K45" s="340"/>
      <c r="L45" s="319"/>
      <c r="M45" s="772"/>
      <c r="N45" s="344"/>
    </row>
    <row r="46" spans="1:14" s="112" customFormat="1" ht="18.75" customHeight="1" thickBot="1" x14ac:dyDescent="0.25">
      <c r="A46" s="319"/>
      <c r="B46" s="772"/>
      <c r="C46" s="344"/>
      <c r="D46" s="500"/>
      <c r="E46" s="773"/>
      <c r="F46" s="58"/>
      <c r="G46" s="345"/>
      <c r="H46" s="1727" t="s">
        <v>118</v>
      </c>
      <c r="I46" s="1728"/>
      <c r="J46" s="539">
        <f>SUM(J43:J44)</f>
        <v>0</v>
      </c>
      <c r="K46" s="340" t="s">
        <v>581</v>
      </c>
      <c r="L46" s="319"/>
      <c r="M46" s="772"/>
      <c r="N46" s="344"/>
    </row>
    <row r="47" spans="1:14" s="112" customFormat="1" ht="18.75" customHeight="1" x14ac:dyDescent="0.2">
      <c r="A47" s="319"/>
      <c r="B47" s="319"/>
      <c r="C47" s="319"/>
      <c r="D47" s="319"/>
      <c r="E47" s="319"/>
      <c r="F47" s="347"/>
      <c r="G47" s="319"/>
      <c r="H47" s="319"/>
      <c r="I47" s="319"/>
      <c r="J47" s="347"/>
      <c r="K47" s="319"/>
      <c r="L47" s="319"/>
      <c r="M47" s="1344"/>
      <c r="N47" s="344"/>
    </row>
    <row r="48" spans="1:14" s="112" customFormat="1" ht="18.75" customHeight="1" thickBot="1" x14ac:dyDescent="0.25">
      <c r="A48" s="319"/>
      <c r="B48" s="322"/>
      <c r="C48" s="322"/>
      <c r="D48" s="322"/>
      <c r="E48" s="322"/>
      <c r="F48" s="368"/>
      <c r="G48" s="369"/>
      <c r="H48" s="367"/>
      <c r="I48" s="367"/>
      <c r="J48" s="117"/>
      <c r="K48" s="322"/>
      <c r="L48" s="319"/>
      <c r="M48" s="1344"/>
      <c r="N48" s="344"/>
    </row>
    <row r="49" spans="1:14" s="112" customFormat="1" ht="18.75" customHeight="1" x14ac:dyDescent="0.2">
      <c r="A49" s="319"/>
      <c r="B49" s="322"/>
      <c r="C49" s="322"/>
      <c r="D49" s="322"/>
      <c r="E49" s="322"/>
      <c r="F49" s="368"/>
      <c r="G49" s="369"/>
      <c r="H49" s="1791" t="s">
        <v>6132</v>
      </c>
      <c r="I49" s="1792"/>
      <c r="J49" s="727"/>
      <c r="K49" s="322"/>
      <c r="L49" s="319"/>
      <c r="M49" s="1344"/>
      <c r="N49" s="344"/>
    </row>
    <row r="50" spans="1:14" ht="18.75" customHeight="1" thickBot="1" x14ac:dyDescent="0.25">
      <c r="A50" s="315"/>
      <c r="B50" s="315"/>
      <c r="C50" s="315"/>
      <c r="D50" s="315"/>
      <c r="E50" s="315"/>
      <c r="F50" s="315"/>
      <c r="G50" s="315"/>
      <c r="H50" s="1702" t="s">
        <v>487</v>
      </c>
      <c r="I50" s="1703"/>
      <c r="J50" s="356">
        <f>SUM(J16,J37,J46)</f>
        <v>0</v>
      </c>
      <c r="K50" s="322" t="s">
        <v>606</v>
      </c>
      <c r="L50" s="315"/>
      <c r="M50" s="1344"/>
      <c r="N50" s="344"/>
    </row>
    <row r="51" spans="1:14" ht="18.75" customHeight="1" x14ac:dyDescent="0.2">
      <c r="M51" s="144"/>
      <c r="N51" s="344"/>
    </row>
    <row r="52" spans="1:14" ht="18.75" customHeight="1" x14ac:dyDescent="0.2">
      <c r="M52" s="144"/>
      <c r="N52" s="344"/>
    </row>
    <row r="53" spans="1:14" ht="18.75" customHeight="1" x14ac:dyDescent="0.2">
      <c r="M53" s="144"/>
      <c r="N53" s="344"/>
    </row>
  </sheetData>
  <sheetProtection autoFilter="0"/>
  <customSheetViews>
    <customSheetView guid="{A0BA9017-E5F3-4B91-9F5C-F0F36F625BC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
      <headerFooter alignWithMargins="0"/>
    </customSheetView>
    <customSheetView guid="{C8B40DBF-EDE0-406A-8960-74B2A681CE9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3"/>
      <headerFooter alignWithMargins="0"/>
    </customSheetView>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4"/>
      <headerFooter alignWithMargins="0"/>
    </customSheetView>
    <customSheetView guid="{44914D11-FA26-4FFB-9D64-353FA38F5634}"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5"/>
      <headerFooter alignWithMargins="0"/>
    </customSheetView>
    <customSheetView guid="{3DDC5261-2F80-4A3C-AB53-F803DE8B7615}"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6"/>
      <headerFooter alignWithMargins="0"/>
    </customSheetView>
    <customSheetView guid="{3B4A68D1-1B68-46E4-B8BF-4F65CEA2EB4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7"/>
      <headerFooter alignWithMargins="0"/>
    </customSheetView>
    <customSheetView guid="{87FB8462-6403-4F20-8080-1AF11B55B90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8"/>
      <headerFooter alignWithMargins="0"/>
    </customSheetView>
    <customSheetView guid="{1F81339A-CB4E-4CB3-ABCA-C25ADEC8B9A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9"/>
      <headerFooter alignWithMargins="0"/>
    </customSheetView>
    <customSheetView guid="{0FF53720-42B0-4B1A-A491-0089CDA29CC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0"/>
      <headerFooter alignWithMargins="0"/>
    </customSheetView>
  </customSheetViews>
  <mergeCells count="27">
    <mergeCell ref="B41:C41"/>
    <mergeCell ref="D41:E41"/>
    <mergeCell ref="H45:I45"/>
    <mergeCell ref="H46:I46"/>
    <mergeCell ref="H49:I49"/>
    <mergeCell ref="H50:I50"/>
    <mergeCell ref="D26:E26"/>
    <mergeCell ref="D27:E27"/>
    <mergeCell ref="D28:E28"/>
    <mergeCell ref="D29:E29"/>
    <mergeCell ref="H36:I36"/>
    <mergeCell ref="H37:I37"/>
    <mergeCell ref="D24:E24"/>
    <mergeCell ref="D25:E25"/>
    <mergeCell ref="D8:E8"/>
    <mergeCell ref="H15:I15"/>
    <mergeCell ref="H16:I16"/>
    <mergeCell ref="D22:E22"/>
    <mergeCell ref="D23:E23"/>
    <mergeCell ref="I1:K1"/>
    <mergeCell ref="B5:C5"/>
    <mergeCell ref="D5:E5"/>
    <mergeCell ref="B20:C20"/>
    <mergeCell ref="D20:E20"/>
    <mergeCell ref="D7:E7"/>
    <mergeCell ref="A1:B1"/>
    <mergeCell ref="C1:E1"/>
  </mergeCells>
  <phoneticPr fontId="3"/>
  <dataValidations count="1">
    <dataValidation type="custom" allowBlank="1" showInputMessage="1" showErrorMessage="1" sqref="H43:H44" xr:uid="{00000000-0002-0000-1000-000000000000}">
      <formula1>MOD(H43*1000,1)=0</formula1>
    </dataValidation>
  </dataValidations>
  <pageMargins left="0.78700000000000003" right="0.78700000000000003" top="0.98399999999999999" bottom="0.98399999999999999" header="0.51200000000000001" footer="0.51200000000000001"/>
  <pageSetup paperSize="9" scale="8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11"/>
  <sheetViews>
    <sheetView view="pageBreakPreview" zoomScaleNormal="100" zoomScaleSheetLayoutView="100" workbookViewId="0">
      <selection activeCell="H8" sqref="H8"/>
    </sheetView>
  </sheetViews>
  <sheetFormatPr defaultColWidth="9" defaultRowHeight="19.5" customHeight="1" x14ac:dyDescent="0.2"/>
  <cols>
    <col min="1" max="1" width="3.90625" style="106" customWidth="1"/>
    <col min="2" max="2" width="5.4531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26" customWidth="1"/>
    <col min="9" max="9" width="2" style="106" bestFit="1" customWidth="1"/>
    <col min="10" max="10" width="11.90625" style="119" customWidth="1"/>
    <col min="11" max="11" width="3" style="106" customWidth="1"/>
    <col min="12" max="16384" width="9" style="106"/>
  </cols>
  <sheetData>
    <row r="1" spans="1:11" ht="19.5" customHeight="1" x14ac:dyDescent="0.2">
      <c r="A1" s="1708" t="s">
        <v>154</v>
      </c>
      <c r="B1" s="1709"/>
      <c r="C1" s="1708" t="s">
        <v>9</v>
      </c>
      <c r="D1" s="1710"/>
      <c r="E1" s="1709"/>
      <c r="F1" s="357"/>
      <c r="G1" s="315"/>
      <c r="H1" s="425" t="s">
        <v>153</v>
      </c>
      <c r="I1" s="1680">
        <f>総括表!H4</f>
        <v>0</v>
      </c>
      <c r="J1" s="1680"/>
      <c r="K1" s="1680"/>
    </row>
    <row r="2" spans="1:11" ht="19.5" customHeight="1" x14ac:dyDescent="0.2">
      <c r="A2" s="315"/>
      <c r="B2" s="315"/>
      <c r="C2" s="315"/>
      <c r="D2" s="315"/>
      <c r="E2" s="315"/>
      <c r="F2" s="357"/>
      <c r="G2" s="315"/>
      <c r="H2" s="426"/>
      <c r="I2" s="315"/>
      <c r="J2" s="358"/>
      <c r="K2" s="315"/>
    </row>
    <row r="3" spans="1:11" ht="19.5" customHeight="1" x14ac:dyDescent="0.2">
      <c r="A3" s="468" t="s">
        <v>51</v>
      </c>
      <c r="B3" s="458" t="s">
        <v>718</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9.5" customHeight="1" x14ac:dyDescent="0.2">
      <c r="A5" s="470"/>
      <c r="B5" s="1719" t="s">
        <v>140</v>
      </c>
      <c r="C5" s="1720"/>
      <c r="D5" s="1719" t="s">
        <v>139</v>
      </c>
      <c r="E5" s="1720"/>
      <c r="F5" s="520" t="s">
        <v>138</v>
      </c>
      <c r="G5" s="521"/>
      <c r="H5" s="522" t="s">
        <v>137</v>
      </c>
      <c r="I5" s="521"/>
      <c r="J5" s="520" t="s">
        <v>89</v>
      </c>
      <c r="K5" s="340"/>
    </row>
    <row r="6" spans="1:11" ht="15" customHeight="1" x14ac:dyDescent="0.2">
      <c r="A6" s="470"/>
      <c r="B6" s="523"/>
      <c r="C6" s="479"/>
      <c r="D6" s="480"/>
      <c r="E6" s="342"/>
      <c r="F6" s="524"/>
      <c r="G6" s="482"/>
      <c r="H6" s="483"/>
      <c r="I6" s="482"/>
      <c r="J6" s="525" t="s">
        <v>136</v>
      </c>
      <c r="K6" s="340"/>
    </row>
    <row r="7" spans="1:11" s="112" customFormat="1" ht="15.75" customHeight="1" x14ac:dyDescent="0.2">
      <c r="A7" s="458"/>
      <c r="B7" s="335">
        <v>1</v>
      </c>
      <c r="C7" s="336" t="s">
        <v>122</v>
      </c>
      <c r="D7" s="337" t="s">
        <v>924</v>
      </c>
      <c r="E7" s="338" t="s">
        <v>143</v>
      </c>
      <c r="F7" s="535" t="b">
        <f>IF(総括表!$B$4=総括表!$Q$4,基礎データ貼付用シート!E1254)</f>
        <v>0</v>
      </c>
      <c r="G7" s="536" t="s">
        <v>117</v>
      </c>
      <c r="H7" s="513">
        <v>0.51900000000000002</v>
      </c>
      <c r="I7" s="536" t="s">
        <v>119</v>
      </c>
      <c r="J7" s="538">
        <f>ROUND(F7*H7,0)</f>
        <v>0</v>
      </c>
      <c r="K7" s="340" t="s">
        <v>273</v>
      </c>
    </row>
    <row r="8" spans="1:11" s="112" customFormat="1" ht="15.75" customHeight="1" x14ac:dyDescent="0.2">
      <c r="A8" s="458"/>
      <c r="B8" s="341"/>
      <c r="C8" s="342"/>
      <c r="D8" s="337" t="s">
        <v>5314</v>
      </c>
      <c r="E8" s="338" t="s">
        <v>142</v>
      </c>
      <c r="F8" s="535" t="b">
        <f>IF(総括表!$B$4=総括表!$Q$5,基礎データ貼付用シート!E1254)</f>
        <v>0</v>
      </c>
      <c r="G8" s="536" t="s">
        <v>117</v>
      </c>
      <c r="H8" s="690">
        <v>0</v>
      </c>
      <c r="I8" s="775" t="s">
        <v>119</v>
      </c>
      <c r="J8" s="776">
        <f t="shared" ref="J8:J26" si="0">ROUND(F8*H8,0)</f>
        <v>0</v>
      </c>
      <c r="K8" s="340" t="s">
        <v>272</v>
      </c>
    </row>
    <row r="9" spans="1:11" s="112" customFormat="1" ht="15.75" customHeight="1" x14ac:dyDescent="0.2">
      <c r="A9" s="458"/>
      <c r="B9" s="335">
        <v>2</v>
      </c>
      <c r="C9" s="336" t="s">
        <v>121</v>
      </c>
      <c r="D9" s="337" t="s">
        <v>924</v>
      </c>
      <c r="E9" s="338" t="s">
        <v>143</v>
      </c>
      <c r="F9" s="535" t="b">
        <f>IF(総括表!$B$4=総括表!$Q$4,基礎データ貼付用シート!E1256)</f>
        <v>0</v>
      </c>
      <c r="G9" s="536" t="s">
        <v>117</v>
      </c>
      <c r="H9" s="513">
        <v>0.55600000000000005</v>
      </c>
      <c r="I9" s="536" t="s">
        <v>119</v>
      </c>
      <c r="J9" s="538">
        <f t="shared" si="0"/>
        <v>0</v>
      </c>
      <c r="K9" s="340" t="s">
        <v>271</v>
      </c>
    </row>
    <row r="10" spans="1:11" s="112" customFormat="1" ht="15.75" customHeight="1" x14ac:dyDescent="0.2">
      <c r="A10" s="458"/>
      <c r="B10" s="341"/>
      <c r="C10" s="342"/>
      <c r="D10" s="337" t="s">
        <v>792</v>
      </c>
      <c r="E10" s="338" t="s">
        <v>142</v>
      </c>
      <c r="F10" s="535" t="b">
        <f>IF(総括表!$B$4=総括表!$Q$5,基礎データ貼付用シート!E1256)</f>
        <v>0</v>
      </c>
      <c r="G10" s="536" t="s">
        <v>117</v>
      </c>
      <c r="H10" s="690">
        <v>0</v>
      </c>
      <c r="I10" s="775" t="s">
        <v>119</v>
      </c>
      <c r="J10" s="776">
        <f t="shared" si="0"/>
        <v>0</v>
      </c>
      <c r="K10" s="340" t="s">
        <v>270</v>
      </c>
    </row>
    <row r="11" spans="1:11" s="112" customFormat="1" ht="15.75" customHeight="1" x14ac:dyDescent="0.2">
      <c r="A11" s="458"/>
      <c r="B11" s="335">
        <v>3</v>
      </c>
      <c r="C11" s="336" t="s">
        <v>120</v>
      </c>
      <c r="D11" s="337" t="s">
        <v>5315</v>
      </c>
      <c r="E11" s="338" t="s">
        <v>143</v>
      </c>
      <c r="F11" s="535" t="b">
        <f>IF(総括表!$B$4=総括表!$Q$4,基礎データ貼付用シート!E1258)</f>
        <v>0</v>
      </c>
      <c r="G11" s="536" t="s">
        <v>117</v>
      </c>
      <c r="H11" s="513">
        <v>0.54500000000000004</v>
      </c>
      <c r="I11" s="536" t="s">
        <v>119</v>
      </c>
      <c r="J11" s="538">
        <f t="shared" si="0"/>
        <v>0</v>
      </c>
      <c r="K11" s="340" t="s">
        <v>268</v>
      </c>
    </row>
    <row r="12" spans="1:11" s="112" customFormat="1" ht="15.75" customHeight="1" x14ac:dyDescent="0.2">
      <c r="A12" s="458"/>
      <c r="B12" s="341"/>
      <c r="C12" s="342"/>
      <c r="D12" s="337" t="s">
        <v>5316</v>
      </c>
      <c r="E12" s="338" t="s">
        <v>142</v>
      </c>
      <c r="F12" s="535" t="b">
        <f>IF(総括表!$B$4=総括表!$Q$5,基礎データ貼付用シート!E1258)</f>
        <v>0</v>
      </c>
      <c r="G12" s="536" t="s">
        <v>117</v>
      </c>
      <c r="H12" s="690">
        <v>0.35299999999999998</v>
      </c>
      <c r="I12" s="775" t="s">
        <v>119</v>
      </c>
      <c r="J12" s="776">
        <f t="shared" si="0"/>
        <v>0</v>
      </c>
      <c r="K12" s="340" t="s">
        <v>267</v>
      </c>
    </row>
    <row r="13" spans="1:11" s="112" customFormat="1" ht="15.75" customHeight="1" x14ac:dyDescent="0.2">
      <c r="A13" s="458"/>
      <c r="B13" s="335">
        <v>4</v>
      </c>
      <c r="C13" s="336" t="s">
        <v>475</v>
      </c>
      <c r="D13" s="337" t="s">
        <v>924</v>
      </c>
      <c r="E13" s="338" t="s">
        <v>143</v>
      </c>
      <c r="F13" s="535" t="b">
        <f>IF(総括表!$B$4=総括表!$Q$4,基礎データ貼付用シート!E1260)</f>
        <v>0</v>
      </c>
      <c r="G13" s="536" t="s">
        <v>117</v>
      </c>
      <c r="H13" s="513">
        <v>0.57099999999999995</v>
      </c>
      <c r="I13" s="536" t="s">
        <v>119</v>
      </c>
      <c r="J13" s="538">
        <f t="shared" si="0"/>
        <v>0</v>
      </c>
      <c r="K13" s="340" t="s">
        <v>269</v>
      </c>
    </row>
    <row r="14" spans="1:11" s="112" customFormat="1" ht="15.75" customHeight="1" x14ac:dyDescent="0.2">
      <c r="A14" s="458"/>
      <c r="B14" s="341"/>
      <c r="C14" s="342"/>
      <c r="D14" s="337" t="s">
        <v>792</v>
      </c>
      <c r="E14" s="338" t="s">
        <v>142</v>
      </c>
      <c r="F14" s="535" t="b">
        <f>IF(総括表!$B$4=総括表!$Q$5,基礎データ貼付用シート!E1260)</f>
        <v>0</v>
      </c>
      <c r="G14" s="536" t="s">
        <v>117</v>
      </c>
      <c r="H14" s="690">
        <v>0.42699999999999999</v>
      </c>
      <c r="I14" s="775" t="s">
        <v>119</v>
      </c>
      <c r="J14" s="776">
        <f t="shared" si="0"/>
        <v>0</v>
      </c>
      <c r="K14" s="340" t="s">
        <v>266</v>
      </c>
    </row>
    <row r="15" spans="1:11" s="112" customFormat="1" ht="15.75" customHeight="1" x14ac:dyDescent="0.2">
      <c r="A15" s="458"/>
      <c r="B15" s="335">
        <v>5</v>
      </c>
      <c r="C15" s="336" t="s">
        <v>512</v>
      </c>
      <c r="D15" s="337" t="s">
        <v>5317</v>
      </c>
      <c r="E15" s="338" t="s">
        <v>143</v>
      </c>
      <c r="F15" s="535" t="b">
        <f>IF(総括表!$B$4=総括表!$Q$4,基礎データ貼付用シート!E1262)</f>
        <v>0</v>
      </c>
      <c r="G15" s="536" t="s">
        <v>117</v>
      </c>
      <c r="H15" s="513">
        <v>0.61499999999999999</v>
      </c>
      <c r="I15" s="536" t="s">
        <v>119</v>
      </c>
      <c r="J15" s="538">
        <f t="shared" si="0"/>
        <v>0</v>
      </c>
      <c r="K15" s="340" t="s">
        <v>265</v>
      </c>
    </row>
    <row r="16" spans="1:11" s="112" customFormat="1" ht="15.75" customHeight="1" x14ac:dyDescent="0.2">
      <c r="A16" s="458"/>
      <c r="B16" s="341"/>
      <c r="C16" s="342"/>
      <c r="D16" s="337" t="s">
        <v>5318</v>
      </c>
      <c r="E16" s="338" t="s">
        <v>142</v>
      </c>
      <c r="F16" s="535" t="b">
        <f>IF(総括表!$B$4=総括表!$Q$5,基礎データ貼付用シート!E1262)</f>
        <v>0</v>
      </c>
      <c r="G16" s="536" t="s">
        <v>117</v>
      </c>
      <c r="H16" s="690">
        <v>0.48799999999999999</v>
      </c>
      <c r="I16" s="775" t="s">
        <v>119</v>
      </c>
      <c r="J16" s="776">
        <f t="shared" si="0"/>
        <v>0</v>
      </c>
      <c r="K16" s="340" t="s">
        <v>264</v>
      </c>
    </row>
    <row r="17" spans="1:11" s="112" customFormat="1" ht="15.75" customHeight="1" x14ac:dyDescent="0.2">
      <c r="A17" s="458"/>
      <c r="B17" s="335">
        <v>6</v>
      </c>
      <c r="C17" s="336" t="s">
        <v>619</v>
      </c>
      <c r="D17" s="337" t="s">
        <v>924</v>
      </c>
      <c r="E17" s="338" t="s">
        <v>143</v>
      </c>
      <c r="F17" s="535" t="b">
        <f>IF(総括表!$B$4=総括表!$Q$4,基礎データ貼付用シート!E1264)</f>
        <v>0</v>
      </c>
      <c r="G17" s="536" t="s">
        <v>117</v>
      </c>
      <c r="H17" s="513">
        <v>0.46200000000000002</v>
      </c>
      <c r="I17" s="536" t="s">
        <v>119</v>
      </c>
      <c r="J17" s="538">
        <f>ROUND(F17*H17,0)</f>
        <v>0</v>
      </c>
      <c r="K17" s="340" t="s">
        <v>263</v>
      </c>
    </row>
    <row r="18" spans="1:11" s="112" customFormat="1" ht="15.75" customHeight="1" x14ac:dyDescent="0.2">
      <c r="A18" s="458"/>
      <c r="B18" s="341"/>
      <c r="C18" s="342"/>
      <c r="D18" s="337" t="s">
        <v>5314</v>
      </c>
      <c r="E18" s="338" t="s">
        <v>142</v>
      </c>
      <c r="F18" s="535" t="b">
        <f>IF(総括表!$B$4=総括表!$Q$5,基礎データ貼付用シート!E1264)</f>
        <v>0</v>
      </c>
      <c r="G18" s="536" t="s">
        <v>117</v>
      </c>
      <c r="H18" s="690">
        <v>0.38300000000000001</v>
      </c>
      <c r="I18" s="775" t="s">
        <v>119</v>
      </c>
      <c r="J18" s="776">
        <f>ROUND(F18*H18,0)</f>
        <v>0</v>
      </c>
      <c r="K18" s="340" t="s">
        <v>262</v>
      </c>
    </row>
    <row r="19" spans="1:11" s="112" customFormat="1" ht="15.75" customHeight="1" x14ac:dyDescent="0.2">
      <c r="A19" s="458"/>
      <c r="B19" s="335">
        <v>7</v>
      </c>
      <c r="C19" s="336" t="s">
        <v>710</v>
      </c>
      <c r="D19" s="337" t="s">
        <v>924</v>
      </c>
      <c r="E19" s="338" t="s">
        <v>143</v>
      </c>
      <c r="F19" s="535" t="b">
        <f>IF(総括表!$B$4=総括表!$Q$4,基礎データ貼付用シート!E1266)</f>
        <v>0</v>
      </c>
      <c r="G19" s="536" t="s">
        <v>117</v>
      </c>
      <c r="H19" s="513">
        <v>0.49399999999999999</v>
      </c>
      <c r="I19" s="536" t="s">
        <v>119</v>
      </c>
      <c r="J19" s="538">
        <f t="shared" si="0"/>
        <v>0</v>
      </c>
      <c r="K19" s="340" t="s">
        <v>261</v>
      </c>
    </row>
    <row r="20" spans="1:11" s="112" customFormat="1" ht="15.75" customHeight="1" x14ac:dyDescent="0.2">
      <c r="A20" s="458"/>
      <c r="B20" s="341"/>
      <c r="C20" s="342"/>
      <c r="D20" s="337" t="s">
        <v>792</v>
      </c>
      <c r="E20" s="338" t="s">
        <v>142</v>
      </c>
      <c r="F20" s="535" t="b">
        <f>IF(総括表!$B$4=総括表!$Q$5,基礎データ貼付用シート!E1266)</f>
        <v>0</v>
      </c>
      <c r="G20" s="536" t="s">
        <v>117</v>
      </c>
      <c r="H20" s="690">
        <v>0.42299999999999999</v>
      </c>
      <c r="I20" s="775" t="s">
        <v>119</v>
      </c>
      <c r="J20" s="776">
        <f t="shared" si="0"/>
        <v>0</v>
      </c>
      <c r="K20" s="340" t="s">
        <v>260</v>
      </c>
    </row>
    <row r="21" spans="1:11" s="112" customFormat="1" ht="15.75" customHeight="1" x14ac:dyDescent="0.2">
      <c r="A21" s="458"/>
      <c r="B21" s="335">
        <v>8</v>
      </c>
      <c r="C21" s="336" t="s">
        <v>741</v>
      </c>
      <c r="D21" s="337" t="s">
        <v>5319</v>
      </c>
      <c r="E21" s="338" t="s">
        <v>143</v>
      </c>
      <c r="F21" s="535" t="b">
        <f>IF(総括表!$B$4=総括表!$Q$4,基礎データ貼付用シート!E1268)</f>
        <v>0</v>
      </c>
      <c r="G21" s="536" t="s">
        <v>117</v>
      </c>
      <c r="H21" s="513">
        <v>0.52600000000000002</v>
      </c>
      <c r="I21" s="536" t="s">
        <v>119</v>
      </c>
      <c r="J21" s="538">
        <f t="shared" si="0"/>
        <v>0</v>
      </c>
      <c r="K21" s="340" t="s">
        <v>259</v>
      </c>
    </row>
    <row r="22" spans="1:11" s="112" customFormat="1" ht="15.75" customHeight="1" x14ac:dyDescent="0.2">
      <c r="A22" s="458"/>
      <c r="B22" s="341"/>
      <c r="C22" s="342"/>
      <c r="D22" s="337" t="s">
        <v>792</v>
      </c>
      <c r="E22" s="338" t="s">
        <v>142</v>
      </c>
      <c r="F22" s="535" t="b">
        <f>IF(総括表!$B$4=総括表!$Q$5,基礎データ貼付用シート!E1268)</f>
        <v>0</v>
      </c>
      <c r="G22" s="536" t="s">
        <v>117</v>
      </c>
      <c r="H22" s="690">
        <v>0.46600000000000003</v>
      </c>
      <c r="I22" s="775" t="s">
        <v>119</v>
      </c>
      <c r="J22" s="776">
        <f t="shared" si="0"/>
        <v>0</v>
      </c>
      <c r="K22" s="340" t="s">
        <v>258</v>
      </c>
    </row>
    <row r="23" spans="1:11" s="112" customFormat="1" ht="15.75" customHeight="1" x14ac:dyDescent="0.2">
      <c r="A23" s="458"/>
      <c r="B23" s="335">
        <v>9</v>
      </c>
      <c r="C23" s="565" t="s">
        <v>814</v>
      </c>
      <c r="D23" s="337" t="s">
        <v>610</v>
      </c>
      <c r="E23" s="338" t="s">
        <v>499</v>
      </c>
      <c r="F23" s="535" t="b">
        <f>IF(総括表!$B$4=総括表!$Q$4,基礎データ貼付用シート!E1270)</f>
        <v>0</v>
      </c>
      <c r="G23" s="536" t="s">
        <v>608</v>
      </c>
      <c r="H23" s="692">
        <v>0.55700000000000005</v>
      </c>
      <c r="I23" s="536" t="s">
        <v>607</v>
      </c>
      <c r="J23" s="538">
        <f t="shared" si="0"/>
        <v>0</v>
      </c>
      <c r="K23" s="340" t="s">
        <v>815</v>
      </c>
    </row>
    <row r="24" spans="1:11" s="112" customFormat="1" ht="15.75" customHeight="1" x14ac:dyDescent="0.2">
      <c r="A24" s="458"/>
      <c r="B24" s="774"/>
      <c r="C24" s="342"/>
      <c r="D24" s="337" t="s">
        <v>609</v>
      </c>
      <c r="E24" s="338" t="s">
        <v>500</v>
      </c>
      <c r="F24" s="535" t="b">
        <f>IF(総括表!$B$4=総括表!$Q$5,基礎データ貼付用シート!E1270)</f>
        <v>0</v>
      </c>
      <c r="G24" s="536" t="s">
        <v>608</v>
      </c>
      <c r="H24" s="777">
        <v>0.50800000000000001</v>
      </c>
      <c r="I24" s="775" t="s">
        <v>607</v>
      </c>
      <c r="J24" s="776">
        <f t="shared" si="0"/>
        <v>0</v>
      </c>
      <c r="K24" s="340" t="s">
        <v>816</v>
      </c>
    </row>
    <row r="25" spans="1:11" s="112" customFormat="1" ht="15.75" customHeight="1" x14ac:dyDescent="0.2">
      <c r="A25" s="458"/>
      <c r="B25" s="335">
        <v>10</v>
      </c>
      <c r="C25" s="565" t="s">
        <v>919</v>
      </c>
      <c r="D25" s="337" t="s">
        <v>610</v>
      </c>
      <c r="E25" s="338" t="s">
        <v>499</v>
      </c>
      <c r="F25" s="535" t="b">
        <f>IF(総括表!$B$4=総括表!$Q$4,基礎データ貼付用シート!E1272)</f>
        <v>0</v>
      </c>
      <c r="G25" s="536" t="s">
        <v>608</v>
      </c>
      <c r="H25" s="692">
        <v>0.58799999999999997</v>
      </c>
      <c r="I25" s="536" t="s">
        <v>607</v>
      </c>
      <c r="J25" s="538">
        <f t="shared" si="0"/>
        <v>0</v>
      </c>
      <c r="K25" s="340" t="s">
        <v>920</v>
      </c>
    </row>
    <row r="26" spans="1:11" s="112" customFormat="1" ht="15.75" customHeight="1" x14ac:dyDescent="0.2">
      <c r="A26" s="458"/>
      <c r="B26" s="774"/>
      <c r="C26" s="342"/>
      <c r="D26" s="337" t="s">
        <v>5320</v>
      </c>
      <c r="E26" s="338" t="s">
        <v>500</v>
      </c>
      <c r="F26" s="535" t="b">
        <f>IF(総括表!$B$4=総括表!$Q$5,基礎データ貼付用シート!E1272)</f>
        <v>0</v>
      </c>
      <c r="G26" s="536" t="s">
        <v>608</v>
      </c>
      <c r="H26" s="777">
        <v>0.54800000000000004</v>
      </c>
      <c r="I26" s="775" t="s">
        <v>607</v>
      </c>
      <c r="J26" s="776">
        <f t="shared" si="0"/>
        <v>0</v>
      </c>
      <c r="K26" s="340" t="s">
        <v>921</v>
      </c>
    </row>
    <row r="27" spans="1:11" s="112" customFormat="1" ht="15.75" customHeight="1" x14ac:dyDescent="0.2">
      <c r="A27" s="458"/>
      <c r="B27" s="335">
        <v>11</v>
      </c>
      <c r="C27" s="565" t="s">
        <v>988</v>
      </c>
      <c r="D27" s="337" t="s">
        <v>610</v>
      </c>
      <c r="E27" s="338" t="s">
        <v>499</v>
      </c>
      <c r="F27" s="535" t="b">
        <f>IF(総括表!$B$4=総括表!$Q$4,基礎データ貼付用シート!E1274)</f>
        <v>0</v>
      </c>
      <c r="G27" s="536" t="s">
        <v>608</v>
      </c>
      <c r="H27" s="692">
        <v>0.62</v>
      </c>
      <c r="I27" s="536" t="s">
        <v>607</v>
      </c>
      <c r="J27" s="538">
        <f>ROUND(F27*H27,0)</f>
        <v>0</v>
      </c>
      <c r="K27" s="340" t="s">
        <v>989</v>
      </c>
    </row>
    <row r="28" spans="1:11" s="112" customFormat="1" ht="15.75" customHeight="1" x14ac:dyDescent="0.2">
      <c r="A28" s="458"/>
      <c r="B28" s="774"/>
      <c r="C28" s="342"/>
      <c r="D28" s="337" t="s">
        <v>609</v>
      </c>
      <c r="E28" s="338" t="s">
        <v>500</v>
      </c>
      <c r="F28" s="535" t="b">
        <f>IF(総括表!$B$4=総括表!$Q$5,基礎データ貼付用シート!E1274)</f>
        <v>0</v>
      </c>
      <c r="G28" s="536" t="s">
        <v>608</v>
      </c>
      <c r="H28" s="777">
        <v>0.59</v>
      </c>
      <c r="I28" s="775" t="s">
        <v>607</v>
      </c>
      <c r="J28" s="776">
        <f>ROUND(F28*H28,0)</f>
        <v>0</v>
      </c>
      <c r="K28" s="340" t="s">
        <v>990</v>
      </c>
    </row>
    <row r="29" spans="1:11" s="112" customFormat="1" ht="15.75" customHeight="1" x14ac:dyDescent="0.2">
      <c r="A29" s="458"/>
      <c r="B29" s="335">
        <v>12</v>
      </c>
      <c r="C29" s="565" t="s">
        <v>1174</v>
      </c>
      <c r="D29" s="337" t="s">
        <v>610</v>
      </c>
      <c r="E29" s="338" t="s">
        <v>499</v>
      </c>
      <c r="F29" s="535" t="b">
        <f>IF(総括表!$B$4=総括表!$Q$4,基礎データ貼付用シート!E1276)</f>
        <v>0</v>
      </c>
      <c r="G29" s="536" t="s">
        <v>608</v>
      </c>
      <c r="H29" s="692">
        <v>0.65300000000000002</v>
      </c>
      <c r="I29" s="536" t="s">
        <v>607</v>
      </c>
      <c r="J29" s="538">
        <f t="shared" ref="J29:J34" si="1">ROUND(F29*H29,0)</f>
        <v>0</v>
      </c>
      <c r="K29" s="340" t="s">
        <v>1175</v>
      </c>
    </row>
    <row r="30" spans="1:11" s="112" customFormat="1" ht="15.75" customHeight="1" x14ac:dyDescent="0.2">
      <c r="A30" s="458"/>
      <c r="B30" s="774"/>
      <c r="C30" s="342"/>
      <c r="D30" s="337" t="s">
        <v>609</v>
      </c>
      <c r="E30" s="338" t="s">
        <v>500</v>
      </c>
      <c r="F30" s="535" t="b">
        <f>IF(総括表!$B$4=総括表!$Q$5,基礎データ貼付用シート!E1276)</f>
        <v>0</v>
      </c>
      <c r="G30" s="536" t="s">
        <v>608</v>
      </c>
      <c r="H30" s="777">
        <v>0.63300000000000001</v>
      </c>
      <c r="I30" s="775" t="s">
        <v>607</v>
      </c>
      <c r="J30" s="776">
        <f t="shared" si="1"/>
        <v>0</v>
      </c>
      <c r="K30" s="340" t="s">
        <v>1176</v>
      </c>
    </row>
    <row r="31" spans="1:11" s="112" customFormat="1" ht="15.75" customHeight="1" x14ac:dyDescent="0.2">
      <c r="A31" s="458"/>
      <c r="B31" s="335">
        <v>13</v>
      </c>
      <c r="C31" s="565" t="s">
        <v>4760</v>
      </c>
      <c r="D31" s="337" t="s">
        <v>5321</v>
      </c>
      <c r="E31" s="338" t="s">
        <v>499</v>
      </c>
      <c r="F31" s="535" t="b">
        <f>IF(総括表!$B$4=総括表!$Q$4,基礎データ貼付用シート!E1278)</f>
        <v>0</v>
      </c>
      <c r="G31" s="353" t="s">
        <v>608</v>
      </c>
      <c r="H31" s="692">
        <v>0.67600000000000005</v>
      </c>
      <c r="I31" s="353" t="s">
        <v>607</v>
      </c>
      <c r="J31" s="354">
        <f>ROUND(F31*H31,0)</f>
        <v>0</v>
      </c>
      <c r="K31" s="340" t="s">
        <v>4761</v>
      </c>
    </row>
    <row r="32" spans="1:11" s="112" customFormat="1" ht="15.75" customHeight="1" x14ac:dyDescent="0.2">
      <c r="A32" s="458"/>
      <c r="B32" s="774"/>
      <c r="C32" s="342"/>
      <c r="D32" s="337" t="s">
        <v>609</v>
      </c>
      <c r="E32" s="338" t="s">
        <v>500</v>
      </c>
      <c r="F32" s="535" t="b">
        <f>IF(総括表!$B$4=総括表!$Q$5,基礎データ貼付用シート!E1278)</f>
        <v>0</v>
      </c>
      <c r="G32" s="353" t="s">
        <v>608</v>
      </c>
      <c r="H32" s="777">
        <v>0.66600000000000004</v>
      </c>
      <c r="I32" s="355" t="s">
        <v>607</v>
      </c>
      <c r="J32" s="683">
        <f>ROUND(F32*H32,0)</f>
        <v>0</v>
      </c>
      <c r="K32" s="340" t="s">
        <v>4762</v>
      </c>
    </row>
    <row r="33" spans="1:11" s="112" customFormat="1" ht="15.75" customHeight="1" x14ac:dyDescent="0.2">
      <c r="A33" s="458"/>
      <c r="B33" s="335">
        <v>14</v>
      </c>
      <c r="C33" s="565" t="s">
        <v>6133</v>
      </c>
      <c r="D33" s="337" t="s">
        <v>610</v>
      </c>
      <c r="E33" s="338" t="s">
        <v>499</v>
      </c>
      <c r="F33" s="535" t="b">
        <f>IF(総括表!$B$4=総括表!$Q$4,基礎データ貼付用シート!E1280)</f>
        <v>0</v>
      </c>
      <c r="G33" s="353" t="s">
        <v>608</v>
      </c>
      <c r="H33" s="692">
        <v>0.7</v>
      </c>
      <c r="I33" s="353" t="s">
        <v>607</v>
      </c>
      <c r="J33" s="354">
        <f t="shared" si="1"/>
        <v>0</v>
      </c>
      <c r="K33" s="340" t="s">
        <v>5323</v>
      </c>
    </row>
    <row r="34" spans="1:11" s="112" customFormat="1" ht="15.75" customHeight="1" x14ac:dyDescent="0.2">
      <c r="A34" s="458"/>
      <c r="B34" s="774"/>
      <c r="C34" s="342"/>
      <c r="D34" s="337" t="s">
        <v>5322</v>
      </c>
      <c r="E34" s="338" t="s">
        <v>500</v>
      </c>
      <c r="F34" s="535" t="b">
        <f>IF(総括表!$B$4=総括表!$Q$5,基礎データ貼付用シート!E1280)</f>
        <v>0</v>
      </c>
      <c r="G34" s="353" t="s">
        <v>608</v>
      </c>
      <c r="H34" s="777">
        <v>0.7</v>
      </c>
      <c r="I34" s="355" t="s">
        <v>607</v>
      </c>
      <c r="J34" s="683">
        <f t="shared" si="1"/>
        <v>0</v>
      </c>
      <c r="K34" s="340" t="s">
        <v>5324</v>
      </c>
    </row>
    <row r="35" spans="1:11" s="112" customFormat="1" ht="15.75" customHeight="1" x14ac:dyDescent="0.2">
      <c r="A35" s="458"/>
      <c r="B35" s="335">
        <v>15</v>
      </c>
      <c r="C35" s="565" t="s">
        <v>6134</v>
      </c>
      <c r="D35" s="337" t="s">
        <v>610</v>
      </c>
      <c r="E35" s="338" t="s">
        <v>499</v>
      </c>
      <c r="F35" s="535" t="b">
        <f>IF(総括表!$B$4=総括表!$Q$4,基礎データ貼付用シート!E1282)</f>
        <v>0</v>
      </c>
      <c r="G35" s="353" t="s">
        <v>608</v>
      </c>
      <c r="H35" s="692">
        <v>0.7</v>
      </c>
      <c r="I35" s="353" t="s">
        <v>607</v>
      </c>
      <c r="J35" s="354">
        <f t="shared" ref="J35:J40" si="2">ROUND(F35*H35,0)</f>
        <v>0</v>
      </c>
      <c r="K35" s="340" t="s">
        <v>5703</v>
      </c>
    </row>
    <row r="36" spans="1:11" s="112" customFormat="1" ht="15.75" customHeight="1" x14ac:dyDescent="0.2">
      <c r="A36" s="458"/>
      <c r="B36" s="774"/>
      <c r="C36" s="342"/>
      <c r="D36" s="337" t="s">
        <v>609</v>
      </c>
      <c r="E36" s="338" t="s">
        <v>500</v>
      </c>
      <c r="F36" s="535" t="b">
        <f>IF(総括表!$B$4=総括表!$Q$5,基礎データ貼付用シート!E1282)</f>
        <v>0</v>
      </c>
      <c r="G36" s="353" t="s">
        <v>608</v>
      </c>
      <c r="H36" s="777">
        <v>0.7</v>
      </c>
      <c r="I36" s="355" t="s">
        <v>607</v>
      </c>
      <c r="J36" s="683">
        <f t="shared" si="2"/>
        <v>0</v>
      </c>
      <c r="K36" s="340" t="s">
        <v>5704</v>
      </c>
    </row>
    <row r="37" spans="1:11" s="112" customFormat="1" ht="15.75" customHeight="1" x14ac:dyDescent="0.2">
      <c r="A37" s="458"/>
      <c r="B37" s="335">
        <v>16</v>
      </c>
      <c r="C37" s="565" t="s">
        <v>6172</v>
      </c>
      <c r="D37" s="337" t="s">
        <v>610</v>
      </c>
      <c r="E37" s="338" t="s">
        <v>499</v>
      </c>
      <c r="F37" s="535" t="b">
        <f>IF(総括表!$B$4=総括表!$Q$4,基礎データ貼付用シート!E1284)</f>
        <v>0</v>
      </c>
      <c r="G37" s="353" t="s">
        <v>608</v>
      </c>
      <c r="H37" s="692">
        <v>0.7</v>
      </c>
      <c r="I37" s="353" t="s">
        <v>607</v>
      </c>
      <c r="J37" s="354">
        <f t="shared" si="2"/>
        <v>0</v>
      </c>
      <c r="K37" s="340" t="s">
        <v>6173</v>
      </c>
    </row>
    <row r="38" spans="1:11" s="112" customFormat="1" ht="15.75" customHeight="1" x14ac:dyDescent="0.2">
      <c r="A38" s="458"/>
      <c r="B38" s="774"/>
      <c r="C38" s="342"/>
      <c r="D38" s="337" t="s">
        <v>609</v>
      </c>
      <c r="E38" s="338" t="s">
        <v>500</v>
      </c>
      <c r="F38" s="535" t="b">
        <f>IF(総括表!$B$4=総括表!$Q$5,基礎データ貼付用シート!E1284)</f>
        <v>0</v>
      </c>
      <c r="G38" s="353" t="s">
        <v>608</v>
      </c>
      <c r="H38" s="777">
        <v>0.7</v>
      </c>
      <c r="I38" s="355" t="s">
        <v>607</v>
      </c>
      <c r="J38" s="683">
        <f t="shared" si="2"/>
        <v>0</v>
      </c>
      <c r="K38" s="340" t="s">
        <v>6174</v>
      </c>
    </row>
    <row r="39" spans="1:11" s="112" customFormat="1" ht="15.75" customHeight="1" x14ac:dyDescent="0.2">
      <c r="A39" s="458"/>
      <c r="B39" s="1250">
        <v>17</v>
      </c>
      <c r="C39" s="1251" t="s">
        <v>6707</v>
      </c>
      <c r="D39" s="337" t="s">
        <v>610</v>
      </c>
      <c r="E39" s="338" t="s">
        <v>499</v>
      </c>
      <c r="F39" s="535" t="b">
        <f>IF(総括表!$B$4=総括表!$Q$4,基礎データ貼付用シート!E1286)</f>
        <v>0</v>
      </c>
      <c r="G39" s="353" t="s">
        <v>608</v>
      </c>
      <c r="H39" s="692">
        <v>0.7</v>
      </c>
      <c r="I39" s="353" t="s">
        <v>607</v>
      </c>
      <c r="J39" s="354">
        <f t="shared" si="2"/>
        <v>0</v>
      </c>
      <c r="K39" s="340" t="s">
        <v>311</v>
      </c>
    </row>
    <row r="40" spans="1:11" s="112" customFormat="1" ht="15.75" customHeight="1" thickBot="1" x14ac:dyDescent="0.25">
      <c r="A40" s="458"/>
      <c r="B40" s="774"/>
      <c r="C40" s="1249"/>
      <c r="D40" s="337" t="s">
        <v>609</v>
      </c>
      <c r="E40" s="338" t="s">
        <v>500</v>
      </c>
      <c r="F40" s="535" t="b">
        <f>IF(総括表!$B$4=総括表!$Q$5,基礎データ貼付用シート!E1286)</f>
        <v>0</v>
      </c>
      <c r="G40" s="353" t="s">
        <v>608</v>
      </c>
      <c r="H40" s="777">
        <v>0.7</v>
      </c>
      <c r="I40" s="355" t="s">
        <v>607</v>
      </c>
      <c r="J40" s="683">
        <f t="shared" si="2"/>
        <v>0</v>
      </c>
      <c r="K40" s="340" t="s">
        <v>310</v>
      </c>
    </row>
    <row r="41" spans="1:11" ht="19.5" customHeight="1" thickBot="1" x14ac:dyDescent="0.25">
      <c r="A41" s="468"/>
      <c r="B41" s="340"/>
      <c r="C41" s="340"/>
      <c r="D41" s="340"/>
      <c r="E41" s="340"/>
      <c r="F41" s="554"/>
      <c r="G41" s="340"/>
      <c r="H41" s="1793" t="s">
        <v>118</v>
      </c>
      <c r="I41" s="1794"/>
      <c r="J41" s="534">
        <f>SUM(J7:J40)</f>
        <v>0</v>
      </c>
      <c r="K41" s="340" t="s">
        <v>922</v>
      </c>
    </row>
    <row r="42" spans="1:11" ht="11.25" customHeight="1" x14ac:dyDescent="0.2">
      <c r="A42" s="470"/>
      <c r="B42" s="458"/>
      <c r="C42" s="458"/>
      <c r="D42" s="458"/>
      <c r="E42" s="458"/>
      <c r="F42" s="518"/>
      <c r="G42" s="458"/>
      <c r="H42" s="464"/>
      <c r="I42" s="458"/>
      <c r="J42" s="518"/>
      <c r="K42" s="458"/>
    </row>
    <row r="43" spans="1:11" ht="19.5" customHeight="1" x14ac:dyDescent="0.2">
      <c r="A43" s="470">
        <v>2</v>
      </c>
      <c r="B43" s="458" t="s">
        <v>289</v>
      </c>
      <c r="C43" s="467"/>
      <c r="D43" s="467"/>
      <c r="E43" s="467"/>
      <c r="F43" s="517"/>
      <c r="G43" s="467"/>
      <c r="H43" s="471"/>
      <c r="I43" s="467"/>
      <c r="J43" s="517"/>
      <c r="K43" s="467"/>
    </row>
    <row r="44" spans="1:11" ht="15" customHeight="1" x14ac:dyDescent="0.2">
      <c r="A44" s="470"/>
      <c r="B44" s="467"/>
      <c r="C44" s="467"/>
      <c r="D44" s="467"/>
      <c r="E44" s="467"/>
      <c r="F44" s="517"/>
      <c r="G44" s="467"/>
      <c r="H44" s="471"/>
      <c r="I44" s="467"/>
      <c r="J44" s="517"/>
      <c r="K44" s="467"/>
    </row>
    <row r="45" spans="1:11" s="112" customFormat="1" ht="15" customHeight="1" x14ac:dyDescent="0.2">
      <c r="A45" s="458"/>
      <c r="B45" s="1719" t="s">
        <v>140</v>
      </c>
      <c r="C45" s="1720"/>
      <c r="D45" s="1719" t="s">
        <v>139</v>
      </c>
      <c r="E45" s="1720"/>
      <c r="F45" s="520" t="s">
        <v>138</v>
      </c>
      <c r="G45" s="521"/>
      <c r="H45" s="522" t="s">
        <v>137</v>
      </c>
      <c r="I45" s="521"/>
      <c r="J45" s="520" t="s">
        <v>89</v>
      </c>
      <c r="K45" s="340"/>
    </row>
    <row r="46" spans="1:11" s="112" customFormat="1" ht="15" customHeight="1" x14ac:dyDescent="0.2">
      <c r="A46" s="458"/>
      <c r="B46" s="523"/>
      <c r="C46" s="479"/>
      <c r="D46" s="480"/>
      <c r="E46" s="342"/>
      <c r="F46" s="524"/>
      <c r="G46" s="482"/>
      <c r="H46" s="483"/>
      <c r="I46" s="482"/>
      <c r="J46" s="525" t="s">
        <v>923</v>
      </c>
      <c r="K46" s="340"/>
    </row>
    <row r="47" spans="1:11" s="112" customFormat="1" ht="15.75" customHeight="1" x14ac:dyDescent="0.2">
      <c r="A47" s="458"/>
      <c r="B47" s="335">
        <v>1</v>
      </c>
      <c r="C47" s="336" t="s">
        <v>122</v>
      </c>
      <c r="D47" s="337" t="s">
        <v>924</v>
      </c>
      <c r="E47" s="338" t="s">
        <v>143</v>
      </c>
      <c r="F47" s="535" t="b">
        <f>IF(総括表!$B$4=総括表!$Q$4,基礎データ貼付用シート!E1255)</f>
        <v>0</v>
      </c>
      <c r="G47" s="536" t="s">
        <v>925</v>
      </c>
      <c r="H47" s="513">
        <v>0.51900000000000002</v>
      </c>
      <c r="I47" s="536" t="s">
        <v>926</v>
      </c>
      <c r="J47" s="538">
        <f t="shared" ref="J47:J66" si="3">ROUND(F47*H47,0)</f>
        <v>0</v>
      </c>
      <c r="K47" s="340" t="s">
        <v>273</v>
      </c>
    </row>
    <row r="48" spans="1:11" s="112" customFormat="1" ht="15.75" customHeight="1" x14ac:dyDescent="0.2">
      <c r="A48" s="458"/>
      <c r="B48" s="341"/>
      <c r="C48" s="342"/>
      <c r="D48" s="337" t="s">
        <v>5314</v>
      </c>
      <c r="E48" s="338" t="s">
        <v>142</v>
      </c>
      <c r="F48" s="535" t="b">
        <f>IF(総括表!$B$4=総括表!$Q$5,基礎データ貼付用シート!E1255)</f>
        <v>0</v>
      </c>
      <c r="G48" s="536" t="s">
        <v>925</v>
      </c>
      <c r="H48" s="690">
        <v>0</v>
      </c>
      <c r="I48" s="775" t="s">
        <v>926</v>
      </c>
      <c r="J48" s="776">
        <f t="shared" si="3"/>
        <v>0</v>
      </c>
      <c r="K48" s="340" t="s">
        <v>272</v>
      </c>
    </row>
    <row r="49" spans="1:11" s="112" customFormat="1" ht="15.75" customHeight="1" x14ac:dyDescent="0.2">
      <c r="A49" s="458"/>
      <c r="B49" s="335">
        <v>2</v>
      </c>
      <c r="C49" s="336" t="s">
        <v>121</v>
      </c>
      <c r="D49" s="337" t="s">
        <v>924</v>
      </c>
      <c r="E49" s="338" t="s">
        <v>143</v>
      </c>
      <c r="F49" s="535" t="b">
        <f>IF(総括表!$B$4=総括表!$Q$4,基礎データ貼付用シート!E1257)</f>
        <v>0</v>
      </c>
      <c r="G49" s="536" t="s">
        <v>925</v>
      </c>
      <c r="H49" s="513">
        <v>0.55600000000000005</v>
      </c>
      <c r="I49" s="536" t="s">
        <v>926</v>
      </c>
      <c r="J49" s="538">
        <f t="shared" si="3"/>
        <v>0</v>
      </c>
      <c r="K49" s="340" t="s">
        <v>271</v>
      </c>
    </row>
    <row r="50" spans="1:11" s="112" customFormat="1" ht="15.75" customHeight="1" x14ac:dyDescent="0.2">
      <c r="A50" s="458"/>
      <c r="B50" s="341"/>
      <c r="C50" s="342"/>
      <c r="D50" s="337" t="s">
        <v>792</v>
      </c>
      <c r="E50" s="338" t="s">
        <v>142</v>
      </c>
      <c r="F50" s="535" t="b">
        <f>IF(総括表!$B$4=総括表!$Q$5,基礎データ貼付用シート!E1257)</f>
        <v>0</v>
      </c>
      <c r="G50" s="536" t="s">
        <v>925</v>
      </c>
      <c r="H50" s="690">
        <v>0</v>
      </c>
      <c r="I50" s="775" t="s">
        <v>926</v>
      </c>
      <c r="J50" s="776">
        <f t="shared" si="3"/>
        <v>0</v>
      </c>
      <c r="K50" s="340" t="s">
        <v>270</v>
      </c>
    </row>
    <row r="51" spans="1:11" s="112" customFormat="1" ht="15.75" customHeight="1" x14ac:dyDescent="0.2">
      <c r="A51" s="458"/>
      <c r="B51" s="335">
        <v>3</v>
      </c>
      <c r="C51" s="336" t="s">
        <v>120</v>
      </c>
      <c r="D51" s="337" t="s">
        <v>5315</v>
      </c>
      <c r="E51" s="338" t="s">
        <v>143</v>
      </c>
      <c r="F51" s="535" t="b">
        <f>IF(総括表!$B$4=総括表!$Q$4,基礎データ貼付用シート!E1259)</f>
        <v>0</v>
      </c>
      <c r="G51" s="536" t="s">
        <v>925</v>
      </c>
      <c r="H51" s="513">
        <v>0.54500000000000004</v>
      </c>
      <c r="I51" s="536" t="s">
        <v>926</v>
      </c>
      <c r="J51" s="538">
        <f t="shared" si="3"/>
        <v>0</v>
      </c>
      <c r="K51" s="340" t="s">
        <v>268</v>
      </c>
    </row>
    <row r="52" spans="1:11" s="112" customFormat="1" ht="15.75" customHeight="1" x14ac:dyDescent="0.2">
      <c r="A52" s="458"/>
      <c r="B52" s="341"/>
      <c r="C52" s="342"/>
      <c r="D52" s="337" t="s">
        <v>5316</v>
      </c>
      <c r="E52" s="338" t="s">
        <v>142</v>
      </c>
      <c r="F52" s="535" t="b">
        <f>IF(総括表!$B$4=総括表!$Q$5,基礎データ貼付用シート!E1259)</f>
        <v>0</v>
      </c>
      <c r="G52" s="536" t="s">
        <v>925</v>
      </c>
      <c r="H52" s="690">
        <v>0.35299999999999998</v>
      </c>
      <c r="I52" s="775" t="s">
        <v>926</v>
      </c>
      <c r="J52" s="776">
        <f t="shared" si="3"/>
        <v>0</v>
      </c>
      <c r="K52" s="340" t="s">
        <v>267</v>
      </c>
    </row>
    <row r="53" spans="1:11" s="112" customFormat="1" ht="15.75" customHeight="1" x14ac:dyDescent="0.2">
      <c r="A53" s="458"/>
      <c r="B53" s="335">
        <v>4</v>
      </c>
      <c r="C53" s="336" t="s">
        <v>475</v>
      </c>
      <c r="D53" s="337" t="s">
        <v>924</v>
      </c>
      <c r="E53" s="338" t="s">
        <v>143</v>
      </c>
      <c r="F53" s="535" t="b">
        <f>IF(総括表!$B$4=総括表!$Q$4,基礎データ貼付用シート!E1261)</f>
        <v>0</v>
      </c>
      <c r="G53" s="536" t="s">
        <v>925</v>
      </c>
      <c r="H53" s="513">
        <v>0.57099999999999995</v>
      </c>
      <c r="I53" s="536" t="s">
        <v>926</v>
      </c>
      <c r="J53" s="538">
        <f t="shared" si="3"/>
        <v>0</v>
      </c>
      <c r="K53" s="340" t="s">
        <v>269</v>
      </c>
    </row>
    <row r="54" spans="1:11" s="112" customFormat="1" ht="15.75" customHeight="1" x14ac:dyDescent="0.2">
      <c r="A54" s="458"/>
      <c r="B54" s="341"/>
      <c r="C54" s="342"/>
      <c r="D54" s="337" t="s">
        <v>792</v>
      </c>
      <c r="E54" s="338" t="s">
        <v>142</v>
      </c>
      <c r="F54" s="535" t="b">
        <f>IF(総括表!$B$4=総括表!$Q$5,基礎データ貼付用シート!E1261)</f>
        <v>0</v>
      </c>
      <c r="G54" s="536" t="s">
        <v>925</v>
      </c>
      <c r="H54" s="690">
        <v>0.42699999999999999</v>
      </c>
      <c r="I54" s="775" t="s">
        <v>926</v>
      </c>
      <c r="J54" s="776">
        <f t="shared" si="3"/>
        <v>0</v>
      </c>
      <c r="K54" s="340" t="s">
        <v>266</v>
      </c>
    </row>
    <row r="55" spans="1:11" s="112" customFormat="1" ht="15.75" customHeight="1" x14ac:dyDescent="0.2">
      <c r="A55" s="458"/>
      <c r="B55" s="335">
        <v>5</v>
      </c>
      <c r="C55" s="336" t="s">
        <v>512</v>
      </c>
      <c r="D55" s="337" t="s">
        <v>5317</v>
      </c>
      <c r="E55" s="338" t="s">
        <v>143</v>
      </c>
      <c r="F55" s="535" t="b">
        <f>IF(総括表!$B$4=総括表!$Q$4,基礎データ貼付用シート!E1263)</f>
        <v>0</v>
      </c>
      <c r="G55" s="536" t="s">
        <v>925</v>
      </c>
      <c r="H55" s="513">
        <v>0.61499999999999999</v>
      </c>
      <c r="I55" s="536" t="s">
        <v>926</v>
      </c>
      <c r="J55" s="538">
        <f t="shared" si="3"/>
        <v>0</v>
      </c>
      <c r="K55" s="340" t="s">
        <v>265</v>
      </c>
    </row>
    <row r="56" spans="1:11" s="112" customFormat="1" ht="15.75" customHeight="1" x14ac:dyDescent="0.2">
      <c r="A56" s="458"/>
      <c r="B56" s="341"/>
      <c r="C56" s="342"/>
      <c r="D56" s="337" t="s">
        <v>5318</v>
      </c>
      <c r="E56" s="338" t="s">
        <v>142</v>
      </c>
      <c r="F56" s="535" t="b">
        <f>IF(総括表!$B$4=総括表!$Q$5,基礎データ貼付用シート!E1263)</f>
        <v>0</v>
      </c>
      <c r="G56" s="536" t="s">
        <v>925</v>
      </c>
      <c r="H56" s="690">
        <v>0.48799999999999999</v>
      </c>
      <c r="I56" s="775" t="s">
        <v>926</v>
      </c>
      <c r="J56" s="776">
        <f t="shared" si="3"/>
        <v>0</v>
      </c>
      <c r="K56" s="340" t="s">
        <v>264</v>
      </c>
    </row>
    <row r="57" spans="1:11" s="112" customFormat="1" ht="15.75" customHeight="1" x14ac:dyDescent="0.2">
      <c r="A57" s="458"/>
      <c r="B57" s="335">
        <v>6</v>
      </c>
      <c r="C57" s="336" t="s">
        <v>619</v>
      </c>
      <c r="D57" s="337" t="s">
        <v>924</v>
      </c>
      <c r="E57" s="338" t="s">
        <v>143</v>
      </c>
      <c r="F57" s="535" t="b">
        <f>IF(総括表!$B$4=総括表!$Q$4,基礎データ貼付用シート!E1265)</f>
        <v>0</v>
      </c>
      <c r="G57" s="536" t="s">
        <v>925</v>
      </c>
      <c r="H57" s="513">
        <v>0.46200000000000002</v>
      </c>
      <c r="I57" s="536" t="s">
        <v>926</v>
      </c>
      <c r="J57" s="538">
        <f>ROUND(F57*H57,0)</f>
        <v>0</v>
      </c>
      <c r="K57" s="340" t="s">
        <v>263</v>
      </c>
    </row>
    <row r="58" spans="1:11" s="112" customFormat="1" ht="15.75" customHeight="1" x14ac:dyDescent="0.2">
      <c r="A58" s="458"/>
      <c r="B58" s="341"/>
      <c r="C58" s="342"/>
      <c r="D58" s="337" t="s">
        <v>5314</v>
      </c>
      <c r="E58" s="338" t="s">
        <v>142</v>
      </c>
      <c r="F58" s="535" t="b">
        <f>IF(総括表!$B$4=総括表!$Q$5,基礎データ貼付用シート!E1265)</f>
        <v>0</v>
      </c>
      <c r="G58" s="536" t="s">
        <v>925</v>
      </c>
      <c r="H58" s="690">
        <v>0.38300000000000001</v>
      </c>
      <c r="I58" s="775" t="s">
        <v>926</v>
      </c>
      <c r="J58" s="776">
        <f>ROUND(F58*H58,0)</f>
        <v>0</v>
      </c>
      <c r="K58" s="340" t="s">
        <v>262</v>
      </c>
    </row>
    <row r="59" spans="1:11" s="112" customFormat="1" ht="15.75" customHeight="1" x14ac:dyDescent="0.2">
      <c r="A59" s="458"/>
      <c r="B59" s="335">
        <v>7</v>
      </c>
      <c r="C59" s="336" t="s">
        <v>710</v>
      </c>
      <c r="D59" s="337" t="s">
        <v>924</v>
      </c>
      <c r="E59" s="338" t="s">
        <v>143</v>
      </c>
      <c r="F59" s="535" t="b">
        <f>IF(総括表!$B$4=総括表!$Q$4,基礎データ貼付用シート!E1267)</f>
        <v>0</v>
      </c>
      <c r="G59" s="536" t="s">
        <v>925</v>
      </c>
      <c r="H59" s="513">
        <v>0.49399999999999999</v>
      </c>
      <c r="I59" s="536" t="s">
        <v>926</v>
      </c>
      <c r="J59" s="538">
        <f t="shared" si="3"/>
        <v>0</v>
      </c>
      <c r="K59" s="340" t="s">
        <v>261</v>
      </c>
    </row>
    <row r="60" spans="1:11" s="112" customFormat="1" ht="15.75" customHeight="1" x14ac:dyDescent="0.2">
      <c r="A60" s="458"/>
      <c r="B60" s="341"/>
      <c r="C60" s="342"/>
      <c r="D60" s="337" t="s">
        <v>792</v>
      </c>
      <c r="E60" s="338" t="s">
        <v>142</v>
      </c>
      <c r="F60" s="535" t="b">
        <f>IF(総括表!$B$4=総括表!$Q$5,基礎データ貼付用シート!E1267)</f>
        <v>0</v>
      </c>
      <c r="G60" s="536" t="s">
        <v>925</v>
      </c>
      <c r="H60" s="690">
        <v>0.42299999999999999</v>
      </c>
      <c r="I60" s="775" t="s">
        <v>926</v>
      </c>
      <c r="J60" s="776">
        <f t="shared" si="3"/>
        <v>0</v>
      </c>
      <c r="K60" s="340" t="s">
        <v>260</v>
      </c>
    </row>
    <row r="61" spans="1:11" ht="15.75" customHeight="1" x14ac:dyDescent="0.2">
      <c r="A61" s="467"/>
      <c r="B61" s="335">
        <v>8</v>
      </c>
      <c r="C61" s="336" t="s">
        <v>741</v>
      </c>
      <c r="D61" s="337" t="s">
        <v>5319</v>
      </c>
      <c r="E61" s="338" t="s">
        <v>143</v>
      </c>
      <c r="F61" s="535" t="b">
        <f>IF(総括表!$B$4=総括表!$Q$4,基礎データ貼付用シート!E1269)</f>
        <v>0</v>
      </c>
      <c r="G61" s="536" t="s">
        <v>925</v>
      </c>
      <c r="H61" s="513">
        <v>0.52600000000000002</v>
      </c>
      <c r="I61" s="536" t="s">
        <v>926</v>
      </c>
      <c r="J61" s="538">
        <f t="shared" si="3"/>
        <v>0</v>
      </c>
      <c r="K61" s="340" t="s">
        <v>259</v>
      </c>
    </row>
    <row r="62" spans="1:11" ht="15.75" customHeight="1" x14ac:dyDescent="0.2">
      <c r="A62" s="467"/>
      <c r="B62" s="341"/>
      <c r="C62" s="342"/>
      <c r="D62" s="337" t="s">
        <v>792</v>
      </c>
      <c r="E62" s="338" t="s">
        <v>142</v>
      </c>
      <c r="F62" s="535" t="b">
        <f>IF(総括表!$B$4=総括表!$Q$5,基礎データ貼付用シート!E1269)</f>
        <v>0</v>
      </c>
      <c r="G62" s="536" t="s">
        <v>925</v>
      </c>
      <c r="H62" s="690">
        <v>0.46600000000000003</v>
      </c>
      <c r="I62" s="775" t="s">
        <v>926</v>
      </c>
      <c r="J62" s="776">
        <f t="shared" si="3"/>
        <v>0</v>
      </c>
      <c r="K62" s="340" t="s">
        <v>258</v>
      </c>
    </row>
    <row r="63" spans="1:11" s="112" customFormat="1" ht="15.75" customHeight="1" x14ac:dyDescent="0.2">
      <c r="A63" s="458"/>
      <c r="B63" s="335">
        <v>9</v>
      </c>
      <c r="C63" s="565" t="s">
        <v>814</v>
      </c>
      <c r="D63" s="337" t="s">
        <v>610</v>
      </c>
      <c r="E63" s="338" t="s">
        <v>499</v>
      </c>
      <c r="F63" s="535" t="b">
        <f>IF(総括表!$B$4=総括表!$Q$4,基礎データ貼付用シート!E1271)</f>
        <v>0</v>
      </c>
      <c r="G63" s="536" t="s">
        <v>927</v>
      </c>
      <c r="H63" s="692">
        <v>0.55700000000000005</v>
      </c>
      <c r="I63" s="536" t="s">
        <v>928</v>
      </c>
      <c r="J63" s="538">
        <f t="shared" si="3"/>
        <v>0</v>
      </c>
      <c r="K63" s="340" t="s">
        <v>815</v>
      </c>
    </row>
    <row r="64" spans="1:11" s="112" customFormat="1" ht="15.75" customHeight="1" x14ac:dyDescent="0.2">
      <c r="A64" s="458"/>
      <c r="B64" s="774"/>
      <c r="C64" s="342"/>
      <c r="D64" s="337" t="s">
        <v>609</v>
      </c>
      <c r="E64" s="338" t="s">
        <v>500</v>
      </c>
      <c r="F64" s="535" t="b">
        <f>IF(総括表!$B$4=総括表!$Q$5,基礎データ貼付用シート!E1271)</f>
        <v>0</v>
      </c>
      <c r="G64" s="536" t="s">
        <v>927</v>
      </c>
      <c r="H64" s="777">
        <v>0.50800000000000001</v>
      </c>
      <c r="I64" s="775" t="s">
        <v>928</v>
      </c>
      <c r="J64" s="776">
        <f t="shared" si="3"/>
        <v>0</v>
      </c>
      <c r="K64" s="340" t="s">
        <v>816</v>
      </c>
    </row>
    <row r="65" spans="1:11" s="112" customFormat="1" ht="15.75" customHeight="1" x14ac:dyDescent="0.2">
      <c r="A65" s="458"/>
      <c r="B65" s="335">
        <v>10</v>
      </c>
      <c r="C65" s="565" t="s">
        <v>919</v>
      </c>
      <c r="D65" s="337" t="s">
        <v>610</v>
      </c>
      <c r="E65" s="338" t="s">
        <v>499</v>
      </c>
      <c r="F65" s="535" t="b">
        <f>IF(総括表!$B$4=総括表!$Q$4,基礎データ貼付用シート!E1273)</f>
        <v>0</v>
      </c>
      <c r="G65" s="536" t="s">
        <v>927</v>
      </c>
      <c r="H65" s="692">
        <v>0.58799999999999997</v>
      </c>
      <c r="I65" s="536" t="s">
        <v>928</v>
      </c>
      <c r="J65" s="538">
        <f t="shared" si="3"/>
        <v>0</v>
      </c>
      <c r="K65" s="340" t="s">
        <v>920</v>
      </c>
    </row>
    <row r="66" spans="1:11" s="112" customFormat="1" ht="15.75" customHeight="1" x14ac:dyDescent="0.2">
      <c r="A66" s="458"/>
      <c r="B66" s="774"/>
      <c r="C66" s="342"/>
      <c r="D66" s="337" t="s">
        <v>5320</v>
      </c>
      <c r="E66" s="338" t="s">
        <v>500</v>
      </c>
      <c r="F66" s="535" t="b">
        <f>IF(総括表!$B$4=総括表!$Q$5,基礎データ貼付用シート!E1273)</f>
        <v>0</v>
      </c>
      <c r="G66" s="536" t="s">
        <v>927</v>
      </c>
      <c r="H66" s="777">
        <v>0.54800000000000004</v>
      </c>
      <c r="I66" s="775" t="s">
        <v>928</v>
      </c>
      <c r="J66" s="776">
        <f t="shared" si="3"/>
        <v>0</v>
      </c>
      <c r="K66" s="340" t="s">
        <v>921</v>
      </c>
    </row>
    <row r="67" spans="1:11" s="112" customFormat="1" ht="15.75" customHeight="1" x14ac:dyDescent="0.2">
      <c r="A67" s="458"/>
      <c r="B67" s="335">
        <v>11</v>
      </c>
      <c r="C67" s="565" t="s">
        <v>988</v>
      </c>
      <c r="D67" s="337" t="s">
        <v>610</v>
      </c>
      <c r="E67" s="338" t="s">
        <v>499</v>
      </c>
      <c r="F67" s="535" t="b">
        <f>IF(総括表!$B$4=総括表!$Q$4,基礎データ貼付用シート!E1275)</f>
        <v>0</v>
      </c>
      <c r="G67" s="536" t="s">
        <v>927</v>
      </c>
      <c r="H67" s="692">
        <v>0.62</v>
      </c>
      <c r="I67" s="536" t="s">
        <v>607</v>
      </c>
      <c r="J67" s="538">
        <f t="shared" ref="J67:J74" si="4">ROUND(F67*H67,0)</f>
        <v>0</v>
      </c>
      <c r="K67" s="340" t="s">
        <v>989</v>
      </c>
    </row>
    <row r="68" spans="1:11" s="112" customFormat="1" ht="15.75" customHeight="1" x14ac:dyDescent="0.2">
      <c r="A68" s="458"/>
      <c r="B68" s="774"/>
      <c r="C68" s="342"/>
      <c r="D68" s="337" t="s">
        <v>609</v>
      </c>
      <c r="E68" s="338" t="s">
        <v>500</v>
      </c>
      <c r="F68" s="535" t="b">
        <f>IF(総括表!$B$4=総括表!$Q$5,基礎データ貼付用シート!E1275)</f>
        <v>0</v>
      </c>
      <c r="G68" s="536" t="s">
        <v>927</v>
      </c>
      <c r="H68" s="777">
        <v>0.59</v>
      </c>
      <c r="I68" s="775" t="s">
        <v>607</v>
      </c>
      <c r="J68" s="776">
        <f t="shared" si="4"/>
        <v>0</v>
      </c>
      <c r="K68" s="340" t="s">
        <v>990</v>
      </c>
    </row>
    <row r="69" spans="1:11" s="112" customFormat="1" ht="15.75" customHeight="1" x14ac:dyDescent="0.2">
      <c r="A69" s="458"/>
      <c r="B69" s="335">
        <v>12</v>
      </c>
      <c r="C69" s="565" t="s">
        <v>1174</v>
      </c>
      <c r="D69" s="337" t="s">
        <v>610</v>
      </c>
      <c r="E69" s="338" t="s">
        <v>499</v>
      </c>
      <c r="F69" s="535" t="b">
        <f>IF(総括表!$B$4=総括表!$Q$4,基礎データ貼付用シート!E1277)</f>
        <v>0</v>
      </c>
      <c r="G69" s="536" t="s">
        <v>608</v>
      </c>
      <c r="H69" s="692">
        <v>0.65300000000000002</v>
      </c>
      <c r="I69" s="536" t="s">
        <v>607</v>
      </c>
      <c r="J69" s="538">
        <f t="shared" si="4"/>
        <v>0</v>
      </c>
      <c r="K69" s="340" t="s">
        <v>1175</v>
      </c>
    </row>
    <row r="70" spans="1:11" s="112" customFormat="1" ht="15.75" customHeight="1" x14ac:dyDescent="0.2">
      <c r="A70" s="458"/>
      <c r="B70" s="774"/>
      <c r="C70" s="342"/>
      <c r="D70" s="337" t="s">
        <v>609</v>
      </c>
      <c r="E70" s="338" t="s">
        <v>500</v>
      </c>
      <c r="F70" s="535" t="b">
        <f>IF(総括表!$B$4=総括表!$Q$5,基礎データ貼付用シート!E1277)</f>
        <v>0</v>
      </c>
      <c r="G70" s="536" t="s">
        <v>608</v>
      </c>
      <c r="H70" s="777">
        <v>0.63300000000000001</v>
      </c>
      <c r="I70" s="775" t="s">
        <v>607</v>
      </c>
      <c r="J70" s="776">
        <f t="shared" si="4"/>
        <v>0</v>
      </c>
      <c r="K70" s="340" t="s">
        <v>1176</v>
      </c>
    </row>
    <row r="71" spans="1:11" s="112" customFormat="1" ht="15.75" customHeight="1" x14ac:dyDescent="0.2">
      <c r="A71" s="458"/>
      <c r="B71" s="335">
        <v>13</v>
      </c>
      <c r="C71" s="565" t="s">
        <v>4760</v>
      </c>
      <c r="D71" s="337" t="s">
        <v>5321</v>
      </c>
      <c r="E71" s="338" t="s">
        <v>499</v>
      </c>
      <c r="F71" s="535" t="b">
        <f>IF(総括表!$B$4=総括表!$Q$4,基礎データ貼付用シート!E1279)</f>
        <v>0</v>
      </c>
      <c r="G71" s="353" t="s">
        <v>608</v>
      </c>
      <c r="H71" s="692">
        <v>0.67600000000000005</v>
      </c>
      <c r="I71" s="353" t="s">
        <v>607</v>
      </c>
      <c r="J71" s="354">
        <f>ROUND(F71*H71,0)</f>
        <v>0</v>
      </c>
      <c r="K71" s="340" t="s">
        <v>4761</v>
      </c>
    </row>
    <row r="72" spans="1:11" s="112" customFormat="1" ht="15.75" customHeight="1" x14ac:dyDescent="0.2">
      <c r="A72" s="458"/>
      <c r="B72" s="774"/>
      <c r="C72" s="342"/>
      <c r="D72" s="337" t="s">
        <v>609</v>
      </c>
      <c r="E72" s="338" t="s">
        <v>500</v>
      </c>
      <c r="F72" s="535" t="b">
        <f>IF(総括表!$B$4=総括表!$Q$5,基礎データ貼付用シート!E1279)</f>
        <v>0</v>
      </c>
      <c r="G72" s="353" t="s">
        <v>608</v>
      </c>
      <c r="H72" s="777">
        <v>0.66600000000000004</v>
      </c>
      <c r="I72" s="355" t="s">
        <v>607</v>
      </c>
      <c r="J72" s="683">
        <f>ROUND(F72*H72,0)</f>
        <v>0</v>
      </c>
      <c r="K72" s="340" t="s">
        <v>4762</v>
      </c>
    </row>
    <row r="73" spans="1:11" s="112" customFormat="1" ht="15.75" customHeight="1" x14ac:dyDescent="0.2">
      <c r="A73" s="458"/>
      <c r="B73" s="335">
        <v>14</v>
      </c>
      <c r="C73" s="565" t="s">
        <v>6133</v>
      </c>
      <c r="D73" s="337" t="s">
        <v>610</v>
      </c>
      <c r="E73" s="338" t="s">
        <v>499</v>
      </c>
      <c r="F73" s="535" t="b">
        <f>IF(総括表!$B$4=総括表!$Q$4,基礎データ貼付用シート!E1281)</f>
        <v>0</v>
      </c>
      <c r="G73" s="353" t="s">
        <v>608</v>
      </c>
      <c r="H73" s="692">
        <v>0.7</v>
      </c>
      <c r="I73" s="353" t="s">
        <v>607</v>
      </c>
      <c r="J73" s="354">
        <f t="shared" si="4"/>
        <v>0</v>
      </c>
      <c r="K73" s="340" t="s">
        <v>5323</v>
      </c>
    </row>
    <row r="74" spans="1:11" s="112" customFormat="1" ht="15.75" customHeight="1" x14ac:dyDescent="0.2">
      <c r="A74" s="458"/>
      <c r="B74" s="774"/>
      <c r="C74" s="342"/>
      <c r="D74" s="337" t="s">
        <v>5322</v>
      </c>
      <c r="E74" s="338" t="s">
        <v>500</v>
      </c>
      <c r="F74" s="535" t="b">
        <f>IF(総括表!$B$4=総括表!$Q$5,基礎データ貼付用シート!E1281)</f>
        <v>0</v>
      </c>
      <c r="G74" s="353" t="s">
        <v>608</v>
      </c>
      <c r="H74" s="777">
        <v>0.7</v>
      </c>
      <c r="I74" s="355" t="s">
        <v>607</v>
      </c>
      <c r="J74" s="683">
        <f t="shared" si="4"/>
        <v>0</v>
      </c>
      <c r="K74" s="340" t="s">
        <v>5324</v>
      </c>
    </row>
    <row r="75" spans="1:11" s="112" customFormat="1" ht="15.75" customHeight="1" x14ac:dyDescent="0.2">
      <c r="A75" s="458"/>
      <c r="B75" s="335">
        <v>15</v>
      </c>
      <c r="C75" s="565" t="s">
        <v>6134</v>
      </c>
      <c r="D75" s="337" t="s">
        <v>610</v>
      </c>
      <c r="E75" s="338" t="s">
        <v>499</v>
      </c>
      <c r="F75" s="535" t="b">
        <f>IF(総括表!$B$4=総括表!$Q$4,基礎データ貼付用シート!E1283)</f>
        <v>0</v>
      </c>
      <c r="G75" s="353" t="s">
        <v>608</v>
      </c>
      <c r="H75" s="692">
        <v>0.7</v>
      </c>
      <c r="I75" s="353" t="s">
        <v>607</v>
      </c>
      <c r="J75" s="354">
        <f t="shared" ref="J75:J80" si="5">ROUND(F75*H75,0)</f>
        <v>0</v>
      </c>
      <c r="K75" s="340" t="s">
        <v>5703</v>
      </c>
    </row>
    <row r="76" spans="1:11" s="112" customFormat="1" ht="15.75" customHeight="1" x14ac:dyDescent="0.2">
      <c r="A76" s="458"/>
      <c r="B76" s="774"/>
      <c r="C76" s="342"/>
      <c r="D76" s="337" t="s">
        <v>609</v>
      </c>
      <c r="E76" s="338" t="s">
        <v>500</v>
      </c>
      <c r="F76" s="535" t="b">
        <f>IF(総括表!$B$4=総括表!$Q$5,基礎データ貼付用シート!E1283)</f>
        <v>0</v>
      </c>
      <c r="G76" s="353" t="s">
        <v>608</v>
      </c>
      <c r="H76" s="777">
        <v>0.7</v>
      </c>
      <c r="I76" s="355" t="s">
        <v>607</v>
      </c>
      <c r="J76" s="683">
        <f t="shared" si="5"/>
        <v>0</v>
      </c>
      <c r="K76" s="340" t="s">
        <v>5704</v>
      </c>
    </row>
    <row r="77" spans="1:11" s="112" customFormat="1" ht="15.75" customHeight="1" x14ac:dyDescent="0.2">
      <c r="A77" s="458"/>
      <c r="B77" s="335">
        <v>16</v>
      </c>
      <c r="C77" s="565" t="s">
        <v>6172</v>
      </c>
      <c r="D77" s="337" t="s">
        <v>610</v>
      </c>
      <c r="E77" s="338" t="s">
        <v>499</v>
      </c>
      <c r="F77" s="535" t="b">
        <f>IF(総括表!$B$4=総括表!$Q$4,基礎データ貼付用シート!E1285)</f>
        <v>0</v>
      </c>
      <c r="G77" s="353" t="s">
        <v>608</v>
      </c>
      <c r="H77" s="692">
        <v>0.7</v>
      </c>
      <c r="I77" s="353" t="s">
        <v>607</v>
      </c>
      <c r="J77" s="354">
        <f t="shared" si="5"/>
        <v>0</v>
      </c>
      <c r="K77" s="340" t="s">
        <v>6173</v>
      </c>
    </row>
    <row r="78" spans="1:11" s="112" customFormat="1" ht="15.75" customHeight="1" x14ac:dyDescent="0.2">
      <c r="A78" s="458"/>
      <c r="B78" s="774"/>
      <c r="C78" s="342"/>
      <c r="D78" s="337" t="s">
        <v>609</v>
      </c>
      <c r="E78" s="338" t="s">
        <v>500</v>
      </c>
      <c r="F78" s="535" t="b">
        <f>IF(総括表!$B$4=総括表!$Q$5,基礎データ貼付用シート!E1285)</f>
        <v>0</v>
      </c>
      <c r="G78" s="353" t="s">
        <v>608</v>
      </c>
      <c r="H78" s="777">
        <v>0.7</v>
      </c>
      <c r="I78" s="355" t="s">
        <v>607</v>
      </c>
      <c r="J78" s="683">
        <f t="shared" si="5"/>
        <v>0</v>
      </c>
      <c r="K78" s="340" t="s">
        <v>6174</v>
      </c>
    </row>
    <row r="79" spans="1:11" s="112" customFormat="1" ht="15.75" customHeight="1" x14ac:dyDescent="0.2">
      <c r="A79" s="458"/>
      <c r="B79" s="1250">
        <v>17</v>
      </c>
      <c r="C79" s="1251" t="s">
        <v>6707</v>
      </c>
      <c r="D79" s="337" t="s">
        <v>610</v>
      </c>
      <c r="E79" s="338" t="s">
        <v>499</v>
      </c>
      <c r="F79" s="535" t="b">
        <f>IF(総括表!$B$4=総括表!$Q$4,基礎データ貼付用シート!E1287)</f>
        <v>0</v>
      </c>
      <c r="G79" s="353" t="s">
        <v>608</v>
      </c>
      <c r="H79" s="692">
        <v>0.7</v>
      </c>
      <c r="I79" s="353" t="s">
        <v>607</v>
      </c>
      <c r="J79" s="354">
        <f t="shared" si="5"/>
        <v>0</v>
      </c>
      <c r="K79" s="340" t="s">
        <v>311</v>
      </c>
    </row>
    <row r="80" spans="1:11" s="112" customFormat="1" ht="15.75" customHeight="1" thickBot="1" x14ac:dyDescent="0.25">
      <c r="A80" s="458"/>
      <c r="B80" s="774"/>
      <c r="C80" s="1249"/>
      <c r="D80" s="337" t="s">
        <v>609</v>
      </c>
      <c r="E80" s="338" t="s">
        <v>500</v>
      </c>
      <c r="F80" s="535" t="b">
        <f>IF(総括表!$B$4=総括表!$Q$5,基礎データ貼付用シート!E1287)</f>
        <v>0</v>
      </c>
      <c r="G80" s="353" t="s">
        <v>608</v>
      </c>
      <c r="H80" s="777">
        <v>0.7</v>
      </c>
      <c r="I80" s="355" t="s">
        <v>607</v>
      </c>
      <c r="J80" s="683">
        <f t="shared" si="5"/>
        <v>0</v>
      </c>
      <c r="K80" s="340" t="s">
        <v>310</v>
      </c>
    </row>
    <row r="81" spans="1:11" ht="19.5" customHeight="1" thickBot="1" x14ac:dyDescent="0.25">
      <c r="A81" s="467"/>
      <c r="B81" s="340"/>
      <c r="C81" s="340"/>
      <c r="D81" s="340"/>
      <c r="E81" s="340"/>
      <c r="F81" s="554"/>
      <c r="G81" s="340"/>
      <c r="H81" s="1793" t="s">
        <v>118</v>
      </c>
      <c r="I81" s="1794"/>
      <c r="J81" s="534">
        <f>SUM(J47:J80)</f>
        <v>0</v>
      </c>
      <c r="K81" s="340" t="s">
        <v>4763</v>
      </c>
    </row>
    <row r="82" spans="1:11" ht="11.25" customHeight="1" x14ac:dyDescent="0.2">
      <c r="A82" s="470"/>
      <c r="B82" s="458"/>
      <c r="C82" s="458"/>
      <c r="D82" s="458"/>
      <c r="E82" s="458"/>
      <c r="F82" s="518"/>
      <c r="G82" s="458"/>
      <c r="H82" s="464"/>
      <c r="I82" s="458"/>
      <c r="J82" s="518"/>
      <c r="K82" s="458"/>
    </row>
    <row r="83" spans="1:11" ht="19.5" customHeight="1" x14ac:dyDescent="0.2">
      <c r="A83" s="470">
        <v>3</v>
      </c>
      <c r="B83" s="458" t="s">
        <v>5705</v>
      </c>
      <c r="C83" s="467"/>
      <c r="D83" s="467"/>
      <c r="E83" s="467"/>
      <c r="F83" s="517"/>
      <c r="G83" s="467"/>
      <c r="H83" s="471"/>
      <c r="I83" s="467"/>
      <c r="J83" s="517"/>
      <c r="K83" s="467"/>
    </row>
    <row r="84" spans="1:11" ht="15" customHeight="1" x14ac:dyDescent="0.2">
      <c r="A84" s="470"/>
      <c r="B84" s="467"/>
      <c r="C84" s="467"/>
      <c r="D84" s="467"/>
      <c r="E84" s="467"/>
      <c r="F84" s="517"/>
      <c r="G84" s="467"/>
      <c r="H84" s="471"/>
      <c r="I84" s="467"/>
      <c r="J84" s="517"/>
      <c r="K84" s="467"/>
    </row>
    <row r="85" spans="1:11" s="112" customFormat="1" ht="15" customHeight="1" x14ac:dyDescent="0.2">
      <c r="A85" s="458"/>
      <c r="B85" s="1719" t="s">
        <v>140</v>
      </c>
      <c r="C85" s="1720"/>
      <c r="D85" s="1719" t="s">
        <v>139</v>
      </c>
      <c r="E85" s="1720"/>
      <c r="F85" s="520" t="s">
        <v>138</v>
      </c>
      <c r="G85" s="521"/>
      <c r="H85" s="522" t="s">
        <v>137</v>
      </c>
      <c r="I85" s="521"/>
      <c r="J85" s="520" t="s">
        <v>89</v>
      </c>
      <c r="K85" s="340"/>
    </row>
    <row r="86" spans="1:11" s="112" customFormat="1" ht="15" customHeight="1" x14ac:dyDescent="0.2">
      <c r="A86" s="458"/>
      <c r="B86" s="523"/>
      <c r="C86" s="479"/>
      <c r="D86" s="480"/>
      <c r="E86" s="342"/>
      <c r="F86" s="524"/>
      <c r="G86" s="482"/>
      <c r="H86" s="483"/>
      <c r="I86" s="482"/>
      <c r="J86" s="525" t="s">
        <v>136</v>
      </c>
      <c r="K86" s="340"/>
    </row>
    <row r="87" spans="1:11" s="112" customFormat="1" ht="15.75" customHeight="1" x14ac:dyDescent="0.2">
      <c r="A87" s="458"/>
      <c r="B87" s="335">
        <v>1</v>
      </c>
      <c r="C87" s="565" t="s">
        <v>6134</v>
      </c>
      <c r="D87" s="337" t="s">
        <v>610</v>
      </c>
      <c r="E87" s="338" t="s">
        <v>499</v>
      </c>
      <c r="F87" s="535" t="b">
        <f>IF(総括表!$B$4=総括表!$Q$4,基礎データ貼付用シート!E1288)</f>
        <v>0</v>
      </c>
      <c r="G87" s="353" t="s">
        <v>608</v>
      </c>
      <c r="H87" s="692">
        <v>0.5</v>
      </c>
      <c r="I87" s="353" t="s">
        <v>607</v>
      </c>
      <c r="J87" s="354">
        <f t="shared" ref="J87:J92" si="6">ROUND(F87*H87,0)</f>
        <v>0</v>
      </c>
      <c r="K87" s="340" t="s">
        <v>273</v>
      </c>
    </row>
    <row r="88" spans="1:11" s="112" customFormat="1" ht="15.75" customHeight="1" x14ac:dyDescent="0.2">
      <c r="A88" s="458"/>
      <c r="B88" s="774"/>
      <c r="C88" s="342"/>
      <c r="D88" s="337" t="s">
        <v>609</v>
      </c>
      <c r="E88" s="338" t="s">
        <v>500</v>
      </c>
      <c r="F88" s="535" t="b">
        <f>IF(総括表!$B$4=総括表!$Q$5,基礎データ貼付用シート!E1288)</f>
        <v>0</v>
      </c>
      <c r="G88" s="353" t="s">
        <v>608</v>
      </c>
      <c r="H88" s="777">
        <v>0.5</v>
      </c>
      <c r="I88" s="355" t="s">
        <v>607</v>
      </c>
      <c r="J88" s="683">
        <f t="shared" si="6"/>
        <v>0</v>
      </c>
      <c r="K88" s="340" t="s">
        <v>272</v>
      </c>
    </row>
    <row r="89" spans="1:11" s="112" customFormat="1" ht="15.75" customHeight="1" x14ac:dyDescent="0.2">
      <c r="A89" s="458"/>
      <c r="B89" s="335">
        <v>2</v>
      </c>
      <c r="C89" s="565" t="s">
        <v>6172</v>
      </c>
      <c r="D89" s="337" t="s">
        <v>610</v>
      </c>
      <c r="E89" s="338" t="s">
        <v>499</v>
      </c>
      <c r="F89" s="535" t="b">
        <f>IF(総括表!$B$4=総括表!$Q$4,基礎データ貼付用シート!E1289)</f>
        <v>0</v>
      </c>
      <c r="G89" s="353" t="s">
        <v>608</v>
      </c>
      <c r="H89" s="692">
        <v>0.5</v>
      </c>
      <c r="I89" s="353" t="s">
        <v>607</v>
      </c>
      <c r="J89" s="354">
        <f t="shared" si="6"/>
        <v>0</v>
      </c>
      <c r="K89" s="340" t="s">
        <v>6175</v>
      </c>
    </row>
    <row r="90" spans="1:11" s="112" customFormat="1" ht="15.75" customHeight="1" x14ac:dyDescent="0.2">
      <c r="A90" s="458"/>
      <c r="B90" s="774"/>
      <c r="C90" s="342"/>
      <c r="D90" s="337" t="s">
        <v>609</v>
      </c>
      <c r="E90" s="338" t="s">
        <v>500</v>
      </c>
      <c r="F90" s="535" t="b">
        <f>IF(総括表!$B$4=総括表!$Q$5,基礎データ貼付用シート!E1289)</f>
        <v>0</v>
      </c>
      <c r="G90" s="353" t="s">
        <v>608</v>
      </c>
      <c r="H90" s="777">
        <v>0.5</v>
      </c>
      <c r="I90" s="355" t="s">
        <v>607</v>
      </c>
      <c r="J90" s="683">
        <f t="shared" si="6"/>
        <v>0</v>
      </c>
      <c r="K90" s="340" t="s">
        <v>6176</v>
      </c>
    </row>
    <row r="91" spans="1:11" s="112" customFormat="1" ht="15.75" customHeight="1" x14ac:dyDescent="0.2">
      <c r="A91" s="458"/>
      <c r="B91" s="1250">
        <v>3</v>
      </c>
      <c r="C91" s="1251" t="s">
        <v>6707</v>
      </c>
      <c r="D91" s="337" t="s">
        <v>610</v>
      </c>
      <c r="E91" s="338" t="s">
        <v>499</v>
      </c>
      <c r="F91" s="535" t="b">
        <f>IF(総括表!$B$4=総括表!$Q$4,基礎データ貼付用シート!E1290)</f>
        <v>0</v>
      </c>
      <c r="G91" s="353" t="s">
        <v>608</v>
      </c>
      <c r="H91" s="692">
        <v>0.5</v>
      </c>
      <c r="I91" s="353" t="s">
        <v>607</v>
      </c>
      <c r="J91" s="354">
        <f t="shared" si="6"/>
        <v>0</v>
      </c>
      <c r="K91" s="340" t="s">
        <v>268</v>
      </c>
    </row>
    <row r="92" spans="1:11" s="112" customFormat="1" ht="15.75" customHeight="1" thickBot="1" x14ac:dyDescent="0.25">
      <c r="A92" s="458"/>
      <c r="B92" s="774"/>
      <c r="C92" s="1249"/>
      <c r="D92" s="337" t="s">
        <v>609</v>
      </c>
      <c r="E92" s="338" t="s">
        <v>500</v>
      </c>
      <c r="F92" s="535" t="b">
        <f>IF(総括表!$B$4=総括表!$Q$5,基礎データ貼付用シート!E1290)</f>
        <v>0</v>
      </c>
      <c r="G92" s="353" t="s">
        <v>608</v>
      </c>
      <c r="H92" s="777">
        <v>0.5</v>
      </c>
      <c r="I92" s="355" t="s">
        <v>607</v>
      </c>
      <c r="J92" s="683">
        <f t="shared" si="6"/>
        <v>0</v>
      </c>
      <c r="K92" s="340" t="s">
        <v>267</v>
      </c>
    </row>
    <row r="93" spans="1:11" ht="19.5" customHeight="1" thickBot="1" x14ac:dyDescent="0.25">
      <c r="A93" s="467"/>
      <c r="B93" s="340"/>
      <c r="C93" s="340"/>
      <c r="D93" s="340"/>
      <c r="E93" s="340"/>
      <c r="F93" s="554"/>
      <c r="G93" s="340"/>
      <c r="H93" s="1793" t="s">
        <v>118</v>
      </c>
      <c r="I93" s="1794"/>
      <c r="J93" s="534">
        <f>SUM(J87:J92)</f>
        <v>0</v>
      </c>
      <c r="K93" s="340" t="s">
        <v>581</v>
      </c>
    </row>
    <row r="94" spans="1:11" ht="11.25" customHeight="1" x14ac:dyDescent="0.2">
      <c r="A94" s="470"/>
      <c r="B94" s="458"/>
      <c r="C94" s="458"/>
      <c r="D94" s="458"/>
      <c r="E94" s="458"/>
      <c r="F94" s="518"/>
      <c r="G94" s="458"/>
      <c r="H94" s="464"/>
      <c r="I94" s="458"/>
      <c r="J94" s="518"/>
      <c r="K94" s="458"/>
    </row>
    <row r="95" spans="1:11" ht="19.5" customHeight="1" x14ac:dyDescent="0.2">
      <c r="A95" s="470">
        <v>4</v>
      </c>
      <c r="B95" s="458" t="s">
        <v>5706</v>
      </c>
      <c r="C95" s="467"/>
      <c r="D95" s="467"/>
      <c r="E95" s="467"/>
      <c r="F95" s="517"/>
      <c r="G95" s="467"/>
      <c r="H95" s="471"/>
      <c r="I95" s="467"/>
      <c r="J95" s="517"/>
      <c r="K95" s="467"/>
    </row>
    <row r="96" spans="1:11" ht="15" customHeight="1" x14ac:dyDescent="0.2">
      <c r="A96" s="470"/>
      <c r="B96" s="467"/>
      <c r="C96" s="467"/>
      <c r="D96" s="467"/>
      <c r="E96" s="467"/>
      <c r="F96" s="517"/>
      <c r="G96" s="467"/>
      <c r="H96" s="471"/>
      <c r="I96" s="467"/>
      <c r="J96" s="517"/>
      <c r="K96" s="467"/>
    </row>
    <row r="97" spans="1:11" s="112" customFormat="1" ht="15" customHeight="1" x14ac:dyDescent="0.2">
      <c r="A97" s="458"/>
      <c r="B97" s="1719" t="s">
        <v>140</v>
      </c>
      <c r="C97" s="1720"/>
      <c r="D97" s="1719" t="s">
        <v>139</v>
      </c>
      <c r="E97" s="1720"/>
      <c r="F97" s="520" t="s">
        <v>138</v>
      </c>
      <c r="G97" s="521"/>
      <c r="H97" s="522" t="s">
        <v>137</v>
      </c>
      <c r="I97" s="521"/>
      <c r="J97" s="520" t="s">
        <v>89</v>
      </c>
      <c r="K97" s="340"/>
    </row>
    <row r="98" spans="1:11" s="112" customFormat="1" ht="15" customHeight="1" x14ac:dyDescent="0.2">
      <c r="A98" s="458"/>
      <c r="B98" s="523"/>
      <c r="C98" s="479"/>
      <c r="D98" s="480"/>
      <c r="E98" s="342"/>
      <c r="F98" s="524"/>
      <c r="G98" s="482"/>
      <c r="H98" s="483"/>
      <c r="I98" s="482"/>
      <c r="J98" s="525" t="s">
        <v>136</v>
      </c>
      <c r="K98" s="340"/>
    </row>
    <row r="99" spans="1:11" s="112" customFormat="1" ht="15.75" customHeight="1" x14ac:dyDescent="0.2">
      <c r="A99" s="458"/>
      <c r="B99" s="335">
        <v>1</v>
      </c>
      <c r="C99" s="565" t="s">
        <v>6134</v>
      </c>
      <c r="D99" s="337" t="s">
        <v>610</v>
      </c>
      <c r="E99" s="338" t="s">
        <v>499</v>
      </c>
      <c r="F99" s="535" t="b">
        <f>IF(総括表!$B$4=総括表!$Q$4,基礎データ貼付用シート!E1291)</f>
        <v>0</v>
      </c>
      <c r="G99" s="353" t="s">
        <v>608</v>
      </c>
      <c r="H99" s="692">
        <v>0.5</v>
      </c>
      <c r="I99" s="353" t="s">
        <v>607</v>
      </c>
      <c r="J99" s="354">
        <f t="shared" ref="J99:J104" si="7">ROUND(F99*H99,0)</f>
        <v>0</v>
      </c>
      <c r="K99" s="340" t="s">
        <v>273</v>
      </c>
    </row>
    <row r="100" spans="1:11" s="112" customFormat="1" ht="15.75" customHeight="1" x14ac:dyDescent="0.2">
      <c r="A100" s="458"/>
      <c r="B100" s="774"/>
      <c r="C100" s="342"/>
      <c r="D100" s="337" t="s">
        <v>609</v>
      </c>
      <c r="E100" s="338" t="s">
        <v>500</v>
      </c>
      <c r="F100" s="535" t="b">
        <f>IF(総括表!$B$4=総括表!$Q$5,基礎データ貼付用シート!E1291)</f>
        <v>0</v>
      </c>
      <c r="G100" s="353" t="s">
        <v>608</v>
      </c>
      <c r="H100" s="777">
        <v>0.5</v>
      </c>
      <c r="I100" s="355" t="s">
        <v>607</v>
      </c>
      <c r="J100" s="683">
        <f t="shared" si="7"/>
        <v>0</v>
      </c>
      <c r="K100" s="340" t="s">
        <v>272</v>
      </c>
    </row>
    <row r="101" spans="1:11" s="112" customFormat="1" ht="15.75" customHeight="1" x14ac:dyDescent="0.2">
      <c r="A101" s="458"/>
      <c r="B101" s="335">
        <v>2</v>
      </c>
      <c r="C101" s="565" t="s">
        <v>6172</v>
      </c>
      <c r="D101" s="337" t="s">
        <v>610</v>
      </c>
      <c r="E101" s="338" t="s">
        <v>499</v>
      </c>
      <c r="F101" s="535" t="b">
        <f>IF(総括表!$B$4=総括表!$Q$4,基礎データ貼付用シート!E1292)</f>
        <v>0</v>
      </c>
      <c r="G101" s="353" t="s">
        <v>608</v>
      </c>
      <c r="H101" s="692">
        <v>0.5</v>
      </c>
      <c r="I101" s="353" t="s">
        <v>607</v>
      </c>
      <c r="J101" s="354">
        <f t="shared" si="7"/>
        <v>0</v>
      </c>
      <c r="K101" s="340" t="s">
        <v>6175</v>
      </c>
    </row>
    <row r="102" spans="1:11" s="112" customFormat="1" ht="15.75" customHeight="1" x14ac:dyDescent="0.2">
      <c r="A102" s="458"/>
      <c r="B102" s="774"/>
      <c r="C102" s="342"/>
      <c r="D102" s="337" t="s">
        <v>609</v>
      </c>
      <c r="E102" s="338" t="s">
        <v>500</v>
      </c>
      <c r="F102" s="535" t="b">
        <f>IF(総括表!$B$4=総括表!$Q$5,基礎データ貼付用シート!E1292)</f>
        <v>0</v>
      </c>
      <c r="G102" s="353" t="s">
        <v>608</v>
      </c>
      <c r="H102" s="777">
        <v>0.5</v>
      </c>
      <c r="I102" s="355" t="s">
        <v>607</v>
      </c>
      <c r="J102" s="683">
        <f t="shared" si="7"/>
        <v>0</v>
      </c>
      <c r="K102" s="340" t="s">
        <v>6176</v>
      </c>
    </row>
    <row r="103" spans="1:11" s="112" customFormat="1" ht="15.75" customHeight="1" x14ac:dyDescent="0.2">
      <c r="A103" s="458"/>
      <c r="B103" s="1250">
        <v>3</v>
      </c>
      <c r="C103" s="1251" t="s">
        <v>6707</v>
      </c>
      <c r="D103" s="337" t="s">
        <v>610</v>
      </c>
      <c r="E103" s="338" t="s">
        <v>499</v>
      </c>
      <c r="F103" s="535" t="b">
        <f>IF(総括表!$B$4=総括表!$Q$4,基礎データ貼付用シート!E1293)</f>
        <v>0</v>
      </c>
      <c r="G103" s="353" t="s">
        <v>608</v>
      </c>
      <c r="H103" s="692">
        <v>0.5</v>
      </c>
      <c r="I103" s="353" t="s">
        <v>607</v>
      </c>
      <c r="J103" s="354">
        <f t="shared" si="7"/>
        <v>0</v>
      </c>
      <c r="K103" s="340" t="s">
        <v>268</v>
      </c>
    </row>
    <row r="104" spans="1:11" s="112" customFormat="1" ht="15.75" customHeight="1" thickBot="1" x14ac:dyDescent="0.25">
      <c r="A104" s="458"/>
      <c r="B104" s="774"/>
      <c r="C104" s="1249"/>
      <c r="D104" s="337" t="s">
        <v>609</v>
      </c>
      <c r="E104" s="338" t="s">
        <v>500</v>
      </c>
      <c r="F104" s="535" t="b">
        <f>IF(総括表!$B$4=総括表!$Q$5,基礎データ貼付用シート!E1293)</f>
        <v>0</v>
      </c>
      <c r="G104" s="353" t="s">
        <v>608</v>
      </c>
      <c r="H104" s="777">
        <v>0.5</v>
      </c>
      <c r="I104" s="355" t="s">
        <v>607</v>
      </c>
      <c r="J104" s="683">
        <f t="shared" si="7"/>
        <v>0</v>
      </c>
      <c r="K104" s="340" t="s">
        <v>267</v>
      </c>
    </row>
    <row r="105" spans="1:11" ht="19.5" customHeight="1" thickBot="1" x14ac:dyDescent="0.25">
      <c r="A105" s="467"/>
      <c r="B105" s="340"/>
      <c r="C105" s="340"/>
      <c r="D105" s="340"/>
      <c r="E105" s="340"/>
      <c r="F105" s="554"/>
      <c r="G105" s="340"/>
      <c r="H105" s="1793" t="s">
        <v>118</v>
      </c>
      <c r="I105" s="1794"/>
      <c r="J105" s="534">
        <f>SUM(J99:J104)</f>
        <v>0</v>
      </c>
      <c r="K105" s="340" t="s">
        <v>572</v>
      </c>
    </row>
    <row r="106" spans="1:11" ht="19.5" customHeight="1" x14ac:dyDescent="0.2">
      <c r="A106" s="467"/>
      <c r="B106" s="340"/>
      <c r="C106" s="340"/>
      <c r="D106" s="340"/>
      <c r="E106" s="340"/>
      <c r="F106" s="554"/>
      <c r="G106" s="340"/>
      <c r="H106" s="345"/>
      <c r="I106" s="345"/>
      <c r="J106" s="58"/>
      <c r="K106" s="340"/>
    </row>
    <row r="107" spans="1:11" ht="19.5" customHeight="1" x14ac:dyDescent="0.2">
      <c r="A107" s="467"/>
      <c r="B107" s="340"/>
      <c r="C107" s="340"/>
      <c r="D107" s="340"/>
      <c r="E107" s="340"/>
      <c r="F107" s="554"/>
      <c r="G107" s="340"/>
      <c r="H107" s="345"/>
      <c r="I107" s="345"/>
      <c r="J107" s="58"/>
      <c r="K107" s="340"/>
    </row>
    <row r="108" spans="1:11" ht="19.5" customHeight="1" thickBot="1" x14ac:dyDescent="0.25">
      <c r="A108" s="467"/>
      <c r="B108" s="458"/>
      <c r="C108" s="458"/>
      <c r="D108" s="458"/>
      <c r="E108" s="458"/>
      <c r="F108" s="518"/>
      <c r="G108" s="458"/>
      <c r="H108" s="464"/>
      <c r="I108" s="458"/>
      <c r="J108" s="518"/>
      <c r="K108" s="458"/>
    </row>
    <row r="109" spans="1:11" ht="19.5" customHeight="1" x14ac:dyDescent="0.2">
      <c r="A109" s="467"/>
      <c r="B109" s="467"/>
      <c r="C109" s="467"/>
      <c r="D109" s="467"/>
      <c r="E109" s="467"/>
      <c r="F109" s="517"/>
      <c r="G109" s="467"/>
      <c r="H109" s="1683" t="s">
        <v>5707</v>
      </c>
      <c r="I109" s="1684"/>
      <c r="J109" s="346"/>
      <c r="K109" s="340"/>
    </row>
    <row r="110" spans="1:11" ht="19.5" customHeight="1" thickBot="1" x14ac:dyDescent="0.25">
      <c r="A110" s="467"/>
      <c r="B110" s="467"/>
      <c r="C110" s="467"/>
      <c r="D110" s="467"/>
      <c r="E110" s="467"/>
      <c r="F110" s="517"/>
      <c r="G110" s="467"/>
      <c r="H110" s="1727" t="s">
        <v>288</v>
      </c>
      <c r="I110" s="1728"/>
      <c r="J110" s="539">
        <f>SUM(J41,J81,J93,J105)</f>
        <v>0</v>
      </c>
      <c r="K110" s="340" t="s">
        <v>4764</v>
      </c>
    </row>
    <row r="111" spans="1:11" ht="19.5" customHeight="1" x14ac:dyDescent="0.2">
      <c r="A111" s="47"/>
      <c r="B111" s="47"/>
      <c r="C111" s="47"/>
      <c r="D111" s="47"/>
      <c r="E111" s="47"/>
      <c r="F111" s="50"/>
      <c r="G111" s="47"/>
      <c r="H111" s="55"/>
      <c r="I111" s="47"/>
      <c r="J111" s="50"/>
      <c r="K111" s="47"/>
    </row>
  </sheetData>
  <sheetProtection autoFilter="0"/>
  <customSheetViews>
    <customSheetView guid="{A0BA9017-E5F3-4B91-9F5C-F0F36F625BC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
      <headerFooter alignWithMargins="0"/>
    </customSheetView>
    <customSheetView guid="{C8B40DBF-EDE0-406A-8960-74B2A681CE9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2"/>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3"/>
      <headerFooter alignWithMargins="0"/>
    </customSheetView>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4"/>
      <headerFooter alignWithMargins="0"/>
    </customSheetView>
    <customSheetView guid="{44914D11-FA26-4FFB-9D64-353FA38F5634}"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5"/>
      <headerFooter alignWithMargins="0"/>
    </customSheetView>
    <customSheetView guid="{3DDC5261-2F80-4A3C-AB53-F803DE8B7615}" showPageBreaks="1" printArea="1" view="pageBreakPreview" topLeftCell="A58">
      <selection activeCell="F75" sqref="F75"/>
      <rowBreaks count="1" manualBreakCount="1">
        <brk id="40" max="10" man="1"/>
      </rowBreaks>
      <pageMargins left="0.78700000000000003" right="0.78700000000000003" top="0.98399999999999999" bottom="0.98399999999999999" header="0.51200000000000001" footer="0.51200000000000001"/>
      <pageSetup paperSize="9" fitToHeight="2" orientation="portrait" r:id="rId16"/>
      <headerFooter alignWithMargins="0"/>
    </customSheetView>
    <customSheetView guid="{3B4A68D1-1B68-46E4-B8BF-4F65CEA2EB4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7"/>
      <headerFooter alignWithMargins="0"/>
    </customSheetView>
    <customSheetView guid="{87FB8462-6403-4F20-8080-1AF11B55B90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8"/>
      <headerFooter alignWithMargins="0"/>
    </customSheetView>
    <customSheetView guid="{1F81339A-CB4E-4CB3-ABCA-C25ADEC8B9A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9"/>
      <headerFooter alignWithMargins="0"/>
    </customSheetView>
    <customSheetView guid="{0FF53720-42B0-4B1A-A491-0089CDA29CC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0"/>
      <headerFooter alignWithMargins="0"/>
    </customSheetView>
  </customSheetViews>
  <mergeCells count="17">
    <mergeCell ref="H41:I41"/>
    <mergeCell ref="A1:B1"/>
    <mergeCell ref="C1:E1"/>
    <mergeCell ref="I1:K1"/>
    <mergeCell ref="B5:C5"/>
    <mergeCell ref="D5:E5"/>
    <mergeCell ref="B45:C45"/>
    <mergeCell ref="D45:E45"/>
    <mergeCell ref="H81:I81"/>
    <mergeCell ref="H109:I109"/>
    <mergeCell ref="H110:I110"/>
    <mergeCell ref="B85:C85"/>
    <mergeCell ref="D85:E85"/>
    <mergeCell ref="H93:I93"/>
    <mergeCell ref="B97:C97"/>
    <mergeCell ref="D97:E97"/>
    <mergeCell ref="H105:I105"/>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rowBreaks count="1" manualBreakCount="1">
    <brk id="40"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14"/>
  <sheetViews>
    <sheetView view="pageBreakPreview" topLeftCell="A593" zoomScaleNormal="100" zoomScaleSheetLayoutView="100" workbookViewId="0">
      <selection activeCell="K618" sqref="K618"/>
    </sheetView>
  </sheetViews>
  <sheetFormatPr defaultColWidth="9" defaultRowHeight="18.75" customHeight="1" x14ac:dyDescent="0.2"/>
  <cols>
    <col min="1" max="1" width="3.36328125" style="106" customWidth="1"/>
    <col min="2" max="2" width="4.36328125" style="106" customWidth="1"/>
    <col min="3" max="3" width="8" style="106" customWidth="1"/>
    <col min="4" max="4" width="8.36328125" style="106" customWidth="1"/>
    <col min="5" max="5" width="12.90625" style="106" customWidth="1"/>
    <col min="6" max="6" width="16.90625" style="106" customWidth="1"/>
    <col min="7" max="7" width="11.90625" style="119" customWidth="1"/>
    <col min="8" max="8" width="2" style="106" bestFit="1" customWidth="1"/>
    <col min="9" max="9" width="11.90625" style="126" customWidth="1"/>
    <col min="10" max="10" width="2" style="106" bestFit="1" customWidth="1"/>
    <col min="11" max="11" width="11.90625" style="119" customWidth="1"/>
    <col min="12" max="12" width="3" style="106" customWidth="1"/>
    <col min="13" max="13" width="4" style="106" customWidth="1"/>
    <col min="14" max="15" width="4" style="128" customWidth="1"/>
    <col min="16" max="16" width="9" style="106" customWidth="1"/>
    <col min="17" max="16384" width="9" style="106"/>
  </cols>
  <sheetData>
    <row r="1" spans="1:25" ht="19.5" customHeight="1" x14ac:dyDescent="0.2">
      <c r="A1" s="1733" t="s">
        <v>154</v>
      </c>
      <c r="B1" s="1734"/>
      <c r="C1" s="1733" t="s">
        <v>333</v>
      </c>
      <c r="D1" s="1735"/>
      <c r="E1" s="1735"/>
      <c r="F1" s="1734"/>
      <c r="G1" s="357"/>
      <c r="H1" s="315"/>
      <c r="I1" s="778" t="s">
        <v>91</v>
      </c>
      <c r="J1" s="1680">
        <f>総括表!H4</f>
        <v>0</v>
      </c>
      <c r="K1" s="1680"/>
      <c r="L1" s="1680"/>
      <c r="M1" s="315"/>
    </row>
    <row r="2" spans="1:25" ht="19.5" customHeight="1" x14ac:dyDescent="0.2">
      <c r="A2" s="315"/>
      <c r="B2" s="315"/>
      <c r="C2" s="315"/>
      <c r="D2" s="315"/>
      <c r="E2" s="315"/>
      <c r="F2" s="315"/>
      <c r="G2" s="357"/>
      <c r="H2" s="315"/>
      <c r="I2" s="426"/>
      <c r="J2" s="315"/>
      <c r="K2" s="358"/>
      <c r="L2" s="315"/>
      <c r="M2" s="315"/>
    </row>
    <row r="3" spans="1:25" s="140" customFormat="1" ht="19.5" customHeight="1" x14ac:dyDescent="0.2">
      <c r="A3" s="779" t="s">
        <v>51</v>
      </c>
      <c r="B3" s="780" t="s">
        <v>207</v>
      </c>
      <c r="C3" s="781"/>
      <c r="D3" s="366"/>
      <c r="E3" s="366"/>
      <c r="F3" s="366"/>
      <c r="G3" s="117"/>
      <c r="H3" s="366"/>
      <c r="I3" s="507"/>
      <c r="J3" s="366"/>
      <c r="K3" s="117"/>
      <c r="L3" s="365"/>
      <c r="M3" s="782"/>
      <c r="N3" s="143"/>
      <c r="O3" s="143"/>
    </row>
    <row r="4" spans="1:25" ht="11.25" customHeight="1" x14ac:dyDescent="0.2">
      <c r="A4" s="783"/>
      <c r="B4" s="784"/>
      <c r="C4" s="315"/>
      <c r="D4" s="315"/>
      <c r="E4" s="315"/>
      <c r="F4" s="785"/>
      <c r="G4" s="357"/>
      <c r="H4" s="315"/>
      <c r="I4" s="426"/>
      <c r="J4" s="315"/>
      <c r="K4" s="358"/>
      <c r="L4" s="315"/>
      <c r="M4" s="315"/>
      <c r="N4" s="143"/>
      <c r="O4" s="143"/>
      <c r="P4" s="145"/>
      <c r="Q4" s="146"/>
      <c r="R4" s="146"/>
      <c r="S4" s="146"/>
      <c r="T4" s="146"/>
      <c r="U4" s="146"/>
      <c r="V4" s="146"/>
      <c r="W4" s="147"/>
      <c r="X4" s="148"/>
    </row>
    <row r="5" spans="1:25" ht="19.5" customHeight="1" thickBot="1" x14ac:dyDescent="0.25">
      <c r="A5" s="786"/>
      <c r="B5" s="1858" t="s">
        <v>7134</v>
      </c>
      <c r="C5" s="1858"/>
      <c r="D5" s="1858"/>
      <c r="E5" s="1858"/>
      <c r="F5" s="1858"/>
      <c r="G5" s="518"/>
      <c r="H5" s="458"/>
      <c r="I5" s="458" t="s">
        <v>159</v>
      </c>
      <c r="J5" s="458"/>
      <c r="K5" s="518"/>
      <c r="L5" s="458"/>
      <c r="M5" s="467"/>
      <c r="N5" s="222"/>
      <c r="O5" s="143"/>
      <c r="P5" s="145"/>
      <c r="Q5" s="145"/>
      <c r="R5" s="146"/>
      <c r="S5" s="146"/>
      <c r="T5" s="146"/>
      <c r="U5" s="146"/>
      <c r="V5" s="146"/>
      <c r="W5" s="146"/>
      <c r="X5" s="147"/>
      <c r="Y5" s="148"/>
    </row>
    <row r="6" spans="1:25" ht="19.5" customHeight="1" thickBot="1" x14ac:dyDescent="0.25">
      <c r="A6" s="786"/>
      <c r="B6" s="1858"/>
      <c r="C6" s="1858"/>
      <c r="D6" s="1858"/>
      <c r="E6" s="1858"/>
      <c r="F6" s="1858"/>
      <c r="G6" s="854">
        <f>●保健衛生費附表○!G12</f>
        <v>0</v>
      </c>
      <c r="H6" s="1197" t="s">
        <v>117</v>
      </c>
      <c r="I6" s="514">
        <v>0.5</v>
      </c>
      <c r="J6" s="1197" t="s">
        <v>119</v>
      </c>
      <c r="K6" s="534">
        <f>ROUND(G6*I6,0)</f>
        <v>0</v>
      </c>
      <c r="L6" s="340" t="s">
        <v>527</v>
      </c>
      <c r="M6" s="855" t="s">
        <v>694</v>
      </c>
      <c r="N6" s="222"/>
      <c r="O6" s="143"/>
      <c r="P6" s="145"/>
      <c r="Q6" s="145"/>
      <c r="R6" s="146"/>
      <c r="S6" s="146"/>
      <c r="T6" s="146"/>
      <c r="U6" s="146"/>
      <c r="V6" s="146"/>
      <c r="W6" s="146"/>
      <c r="X6" s="147"/>
      <c r="Y6" s="148"/>
    </row>
    <row r="7" spans="1:25" ht="12" customHeight="1" x14ac:dyDescent="0.2">
      <c r="A7" s="467"/>
      <c r="B7" s="47"/>
      <c r="C7" s="47"/>
      <c r="D7" s="47"/>
      <c r="E7" s="47"/>
      <c r="F7" s="1431"/>
      <c r="G7" s="58"/>
      <c r="H7" s="494"/>
      <c r="I7" s="496"/>
      <c r="J7" s="494"/>
      <c r="K7" s="519" t="s">
        <v>177</v>
      </c>
      <c r="L7" s="467"/>
      <c r="M7" s="467"/>
      <c r="N7" s="246"/>
      <c r="O7" s="149"/>
      <c r="P7" s="150"/>
      <c r="Q7" s="147"/>
      <c r="R7" s="147"/>
      <c r="S7" s="151"/>
      <c r="T7" s="1839"/>
      <c r="U7" s="1839"/>
      <c r="V7" s="152"/>
      <c r="W7" s="146"/>
      <c r="X7" s="148"/>
    </row>
    <row r="8" spans="1:25" ht="19.5" customHeight="1" thickBot="1" x14ac:dyDescent="0.25">
      <c r="A8" s="786"/>
      <c r="B8" s="1858" t="s">
        <v>7135</v>
      </c>
      <c r="C8" s="1858"/>
      <c r="D8" s="1858"/>
      <c r="E8" s="1858"/>
      <c r="F8" s="1858"/>
      <c r="G8" s="518"/>
      <c r="H8" s="458"/>
      <c r="I8" s="458" t="s">
        <v>159</v>
      </c>
      <c r="J8" s="458"/>
      <c r="K8" s="518"/>
      <c r="L8" s="458"/>
      <c r="M8" s="467"/>
      <c r="N8" s="222"/>
      <c r="O8" s="143"/>
      <c r="P8" s="145"/>
      <c r="Q8" s="145"/>
      <c r="R8" s="146"/>
      <c r="S8" s="146"/>
      <c r="T8" s="146"/>
      <c r="U8" s="146"/>
      <c r="V8" s="146"/>
      <c r="W8" s="146"/>
      <c r="X8" s="147"/>
      <c r="Y8" s="148"/>
    </row>
    <row r="9" spans="1:25" ht="19.5" customHeight="1" thickBot="1" x14ac:dyDescent="0.25">
      <c r="A9" s="786"/>
      <c r="B9" s="1858"/>
      <c r="C9" s="1858"/>
      <c r="D9" s="1858"/>
      <c r="E9" s="1858"/>
      <c r="F9" s="1858"/>
      <c r="G9" s="854">
        <f>●保健衛生費附表○!G22</f>
        <v>0</v>
      </c>
      <c r="H9" s="1197" t="s">
        <v>117</v>
      </c>
      <c r="I9" s="514">
        <v>0.5</v>
      </c>
      <c r="J9" s="1197" t="s">
        <v>119</v>
      </c>
      <c r="K9" s="534">
        <f>ROUND(G9*I9,0)</f>
        <v>0</v>
      </c>
      <c r="L9" s="340" t="s">
        <v>582</v>
      </c>
      <c r="M9" s="855" t="s">
        <v>694</v>
      </c>
      <c r="N9" s="222"/>
      <c r="O9" s="143"/>
      <c r="P9" s="145"/>
      <c r="Q9" s="145"/>
      <c r="R9" s="146"/>
      <c r="S9" s="146"/>
      <c r="T9" s="146"/>
      <c r="U9" s="146"/>
      <c r="V9" s="146"/>
      <c r="W9" s="146"/>
      <c r="X9" s="147"/>
      <c r="Y9" s="148"/>
    </row>
    <row r="10" spans="1:25" ht="12" customHeight="1" x14ac:dyDescent="0.2">
      <c r="A10" s="467"/>
      <c r="B10" s="47"/>
      <c r="C10" s="47"/>
      <c r="D10" s="47"/>
      <c r="E10" s="47"/>
      <c r="F10" s="1431"/>
      <c r="G10" s="58"/>
      <c r="H10" s="494"/>
      <c r="I10" s="496"/>
      <c r="J10" s="494"/>
      <c r="K10" s="519" t="s">
        <v>177</v>
      </c>
      <c r="L10" s="467"/>
      <c r="M10" s="467"/>
      <c r="N10" s="246"/>
      <c r="O10" s="149"/>
      <c r="P10" s="150"/>
      <c r="Q10" s="147"/>
      <c r="R10" s="147"/>
      <c r="S10" s="151"/>
      <c r="T10" s="1839"/>
      <c r="U10" s="1839"/>
      <c r="V10" s="152"/>
      <c r="W10" s="146"/>
      <c r="X10" s="148"/>
    </row>
    <row r="11" spans="1:25" ht="38.25" customHeight="1" thickBot="1" x14ac:dyDescent="0.25">
      <c r="A11" s="786"/>
      <c r="B11" s="1858" t="s">
        <v>7136</v>
      </c>
      <c r="C11" s="1858"/>
      <c r="D11" s="1858"/>
      <c r="E11" s="1858"/>
      <c r="F11" s="1858"/>
      <c r="G11" s="518"/>
      <c r="H11" s="458"/>
      <c r="I11" s="458" t="s">
        <v>159</v>
      </c>
      <c r="J11" s="458"/>
      <c r="K11" s="518"/>
      <c r="L11" s="458"/>
      <c r="M11" s="467"/>
      <c r="N11" s="222"/>
      <c r="O11" s="143"/>
      <c r="P11" s="145"/>
      <c r="Q11" s="145"/>
      <c r="R11" s="146"/>
      <c r="S11" s="146"/>
      <c r="T11" s="146"/>
      <c r="U11" s="146"/>
      <c r="V11" s="146"/>
      <c r="W11" s="146"/>
      <c r="X11" s="147"/>
      <c r="Y11" s="148"/>
    </row>
    <row r="12" spans="1:25" ht="19.5" customHeight="1" thickTop="1" thickBot="1" x14ac:dyDescent="0.25">
      <c r="A12" s="786"/>
      <c r="B12" s="1858"/>
      <c r="C12" s="1858"/>
      <c r="D12" s="1858"/>
      <c r="E12" s="1858"/>
      <c r="F12" s="1858"/>
      <c r="G12" s="223"/>
      <c r="H12" s="1197" t="s">
        <v>117</v>
      </c>
      <c r="I12" s="514">
        <v>0.5</v>
      </c>
      <c r="J12" s="1197" t="s">
        <v>119</v>
      </c>
      <c r="K12" s="534">
        <f>ROUND(G12*I12,0)</f>
        <v>0</v>
      </c>
      <c r="L12" s="340" t="s">
        <v>581</v>
      </c>
      <c r="M12" s="855" t="s">
        <v>694</v>
      </c>
      <c r="N12" s="222"/>
      <c r="O12" s="143"/>
      <c r="P12" s="145"/>
      <c r="Q12" s="145"/>
      <c r="R12" s="146"/>
      <c r="S12" s="146"/>
      <c r="T12" s="146"/>
      <c r="U12" s="146"/>
      <c r="V12" s="146"/>
      <c r="W12" s="146"/>
      <c r="X12" s="147"/>
      <c r="Y12" s="148"/>
    </row>
    <row r="13" spans="1:25" ht="11.25" customHeight="1" thickTop="1" x14ac:dyDescent="0.2">
      <c r="A13" s="467"/>
      <c r="B13" s="467"/>
      <c r="C13" s="467"/>
      <c r="D13" s="467"/>
      <c r="E13" s="467"/>
      <c r="F13" s="580"/>
      <c r="G13" s="58"/>
      <c r="H13" s="494"/>
      <c r="I13" s="496"/>
      <c r="J13" s="494"/>
      <c r="K13" s="519" t="s">
        <v>177</v>
      </c>
      <c r="L13" s="467"/>
      <c r="M13" s="467"/>
      <c r="N13" s="246"/>
      <c r="O13" s="149"/>
      <c r="P13" s="150"/>
      <c r="Q13" s="147"/>
      <c r="R13" s="147"/>
      <c r="S13" s="151"/>
      <c r="T13" s="1839"/>
      <c r="U13" s="1839"/>
      <c r="V13" s="152"/>
      <c r="W13" s="146"/>
      <c r="X13" s="148"/>
    </row>
    <row r="14" spans="1:25" ht="19.5" customHeight="1" x14ac:dyDescent="0.2">
      <c r="A14" s="467"/>
      <c r="B14" s="467"/>
      <c r="C14" s="467"/>
      <c r="D14" s="467"/>
      <c r="E14" s="467"/>
      <c r="F14" s="580"/>
      <c r="G14" s="58"/>
      <c r="H14" s="494"/>
      <c r="I14" s="496"/>
      <c r="J14" s="494"/>
      <c r="K14" s="519"/>
      <c r="L14" s="467"/>
      <c r="M14" s="467"/>
      <c r="N14" s="246"/>
      <c r="O14" s="149"/>
      <c r="P14" s="150"/>
      <c r="Q14" s="147"/>
      <c r="R14" s="147"/>
      <c r="S14" s="151"/>
      <c r="T14" s="147"/>
      <c r="U14" s="147"/>
      <c r="V14" s="152"/>
      <c r="W14" s="146"/>
      <c r="X14" s="148"/>
    </row>
    <row r="15" spans="1:25" ht="23.25" customHeight="1" x14ac:dyDescent="0.2">
      <c r="A15" s="787" t="s">
        <v>583</v>
      </c>
      <c r="B15" s="788" t="s">
        <v>719</v>
      </c>
      <c r="C15" s="789"/>
      <c r="D15" s="790"/>
      <c r="E15" s="790"/>
      <c r="F15" s="790"/>
      <c r="G15" s="791"/>
      <c r="H15" s="790"/>
      <c r="I15" s="790"/>
      <c r="J15" s="790"/>
      <c r="K15" s="791"/>
      <c r="L15" s="467"/>
      <c r="M15" s="467"/>
      <c r="N15" s="222"/>
    </row>
    <row r="16" spans="1:25" ht="23.25" customHeight="1" x14ac:dyDescent="0.2">
      <c r="A16" s="787"/>
      <c r="B16" s="788" t="s">
        <v>1123</v>
      </c>
      <c r="C16" s="789"/>
      <c r="D16" s="790"/>
      <c r="E16" s="790"/>
      <c r="F16" s="790"/>
      <c r="G16" s="791"/>
      <c r="H16" s="790"/>
      <c r="I16" s="790"/>
      <c r="J16" s="790"/>
      <c r="K16" s="791"/>
      <c r="L16" s="467"/>
      <c r="M16" s="467"/>
      <c r="N16" s="222"/>
    </row>
    <row r="17" spans="1:15" ht="11.25" customHeight="1" x14ac:dyDescent="0.2">
      <c r="A17" s="787"/>
      <c r="B17" s="788"/>
      <c r="C17" s="792"/>
      <c r="D17" s="793"/>
      <c r="E17" s="793"/>
      <c r="F17" s="793"/>
      <c r="G17" s="794"/>
      <c r="H17" s="793"/>
      <c r="I17" s="793"/>
      <c r="J17" s="793"/>
      <c r="K17" s="794"/>
      <c r="L17" s="467"/>
      <c r="M17" s="467"/>
      <c r="N17" s="222"/>
    </row>
    <row r="18" spans="1:15" s="112" customFormat="1" ht="15" customHeight="1" x14ac:dyDescent="0.2">
      <c r="A18" s="470"/>
      <c r="B18" s="1861" t="s">
        <v>140</v>
      </c>
      <c r="C18" s="1804"/>
      <c r="D18" s="1861" t="s">
        <v>139</v>
      </c>
      <c r="E18" s="1866"/>
      <c r="F18" s="1804"/>
      <c r="G18" s="795" t="s">
        <v>138</v>
      </c>
      <c r="H18" s="796"/>
      <c r="I18" s="797" t="s">
        <v>137</v>
      </c>
      <c r="J18" s="796"/>
      <c r="K18" s="795" t="s">
        <v>89</v>
      </c>
      <c r="L18" s="467"/>
      <c r="M18" s="458"/>
      <c r="N18" s="222"/>
      <c r="O18" s="128"/>
    </row>
    <row r="19" spans="1:15" s="112" customFormat="1" ht="15" customHeight="1" x14ac:dyDescent="0.2">
      <c r="A19" s="470"/>
      <c r="B19" s="523"/>
      <c r="C19" s="479"/>
      <c r="D19" s="345"/>
      <c r="E19" s="798"/>
      <c r="F19" s="342"/>
      <c r="G19" s="524"/>
      <c r="H19" s="482"/>
      <c r="I19" s="483"/>
      <c r="J19" s="482"/>
      <c r="K19" s="525" t="s">
        <v>136</v>
      </c>
      <c r="L19" s="340"/>
      <c r="M19" s="458"/>
      <c r="N19" s="222"/>
      <c r="O19" s="128"/>
    </row>
    <row r="20" spans="1:15" s="112" customFormat="1" ht="15" customHeight="1" x14ac:dyDescent="0.2">
      <c r="A20" s="458"/>
      <c r="B20" s="799">
        <v>1</v>
      </c>
      <c r="C20" s="800" t="s">
        <v>128</v>
      </c>
      <c r="D20" s="1725"/>
      <c r="E20" s="1758"/>
      <c r="F20" s="1726"/>
      <c r="G20" s="595">
        <f>+基礎データ貼付用シート!E1520+基礎データ貼付用シート!E1521+基礎データ貼付用シート!E1522+基礎データ貼付用シート!E1523+基礎データ貼付用シート!E1524</f>
        <v>0</v>
      </c>
      <c r="H20" s="596" t="s">
        <v>117</v>
      </c>
      <c r="I20" s="856">
        <v>0.14899999999999999</v>
      </c>
      <c r="J20" s="596" t="s">
        <v>119</v>
      </c>
      <c r="K20" s="598">
        <f t="shared" ref="K20:K54" si="0">ROUND(G20*I20,0)</f>
        <v>0</v>
      </c>
      <c r="L20" s="340" t="s">
        <v>273</v>
      </c>
      <c r="M20" s="458"/>
      <c r="N20" s="222"/>
      <c r="O20" s="128"/>
    </row>
    <row r="21" spans="1:15" s="112" customFormat="1" ht="15" customHeight="1" x14ac:dyDescent="0.2">
      <c r="A21" s="458"/>
      <c r="B21" s="799">
        <v>2</v>
      </c>
      <c r="C21" s="800" t="s">
        <v>127</v>
      </c>
      <c r="D21" s="1725"/>
      <c r="E21" s="1758"/>
      <c r="F21" s="1726"/>
      <c r="G21" s="595">
        <f>+基礎データ貼付用シート!E1525+基礎データ貼付用シート!E1526+基礎データ貼付用シート!E1527+基礎データ貼付用シート!E1528+基礎データ貼付用シート!E1529</f>
        <v>0</v>
      </c>
      <c r="H21" s="596" t="s">
        <v>117</v>
      </c>
      <c r="I21" s="856">
        <v>0.17699999999999999</v>
      </c>
      <c r="J21" s="596" t="s">
        <v>119</v>
      </c>
      <c r="K21" s="598">
        <f t="shared" si="0"/>
        <v>0</v>
      </c>
      <c r="L21" s="340" t="s">
        <v>272</v>
      </c>
      <c r="M21" s="458"/>
      <c r="N21" s="222"/>
      <c r="O21" s="128"/>
    </row>
    <row r="22" spans="1:15" s="112" customFormat="1" ht="15" customHeight="1" x14ac:dyDescent="0.2">
      <c r="A22" s="458"/>
      <c r="B22" s="799">
        <v>3</v>
      </c>
      <c r="C22" s="800" t="s">
        <v>126</v>
      </c>
      <c r="D22" s="1725"/>
      <c r="E22" s="1758"/>
      <c r="F22" s="1726"/>
      <c r="G22" s="595">
        <f>+基礎データ貼付用シート!E1530+基礎データ貼付用シート!E1531+基礎データ貼付用シート!E1532+基礎データ貼付用シート!E1533+基礎データ貼付用シート!E1534</f>
        <v>0</v>
      </c>
      <c r="H22" s="596" t="s">
        <v>117</v>
      </c>
      <c r="I22" s="856">
        <v>0.16800000000000001</v>
      </c>
      <c r="J22" s="596" t="s">
        <v>119</v>
      </c>
      <c r="K22" s="598">
        <f t="shared" si="0"/>
        <v>0</v>
      </c>
      <c r="L22" s="340" t="s">
        <v>271</v>
      </c>
      <c r="M22" s="458"/>
      <c r="N22" s="222"/>
      <c r="O22" s="128"/>
    </row>
    <row r="23" spans="1:15" s="112" customFormat="1" ht="15" customHeight="1" x14ac:dyDescent="0.2">
      <c r="A23" s="458"/>
      <c r="B23" s="799">
        <v>4</v>
      </c>
      <c r="C23" s="800" t="s">
        <v>125</v>
      </c>
      <c r="D23" s="1725"/>
      <c r="E23" s="1758"/>
      <c r="F23" s="1726"/>
      <c r="G23" s="595">
        <f>+基礎データ貼付用シート!E1535+基礎データ貼付用シート!E1536+基礎データ貼付用シート!E1537+基礎データ貼付用シート!E1538+基礎データ貼付用シート!E1539</f>
        <v>0</v>
      </c>
      <c r="H23" s="596" t="s">
        <v>117</v>
      </c>
      <c r="I23" s="856">
        <v>0.216</v>
      </c>
      <c r="J23" s="596" t="s">
        <v>119</v>
      </c>
      <c r="K23" s="598">
        <f t="shared" si="0"/>
        <v>0</v>
      </c>
      <c r="L23" s="340" t="s">
        <v>270</v>
      </c>
      <c r="M23" s="458"/>
      <c r="N23" s="222"/>
      <c r="O23" s="128"/>
    </row>
    <row r="24" spans="1:15" s="112" customFormat="1" ht="15" customHeight="1" x14ac:dyDescent="0.2">
      <c r="A24" s="458"/>
      <c r="B24" s="799">
        <v>5</v>
      </c>
      <c r="C24" s="800" t="s">
        <v>124</v>
      </c>
      <c r="D24" s="1725"/>
      <c r="E24" s="1758"/>
      <c r="F24" s="1726"/>
      <c r="G24" s="595">
        <f>+基礎データ貼付用シート!E1540+基礎データ貼付用シート!E1541+基礎データ貼付用シート!E1542+基礎データ貼付用シート!E1543+基礎データ貼付用シート!E1544</f>
        <v>0</v>
      </c>
      <c r="H24" s="596" t="s">
        <v>117</v>
      </c>
      <c r="I24" s="856">
        <v>0.192</v>
      </c>
      <c r="J24" s="596" t="s">
        <v>119</v>
      </c>
      <c r="K24" s="598">
        <f t="shared" si="0"/>
        <v>0</v>
      </c>
      <c r="L24" s="340" t="s">
        <v>268</v>
      </c>
      <c r="M24" s="458"/>
      <c r="N24" s="222"/>
      <c r="O24" s="128"/>
    </row>
    <row r="25" spans="1:15" s="112" customFormat="1" ht="15" customHeight="1" x14ac:dyDescent="0.2">
      <c r="A25" s="458"/>
      <c r="B25" s="799">
        <v>6</v>
      </c>
      <c r="C25" s="800" t="s">
        <v>123</v>
      </c>
      <c r="D25" s="552" t="s">
        <v>533</v>
      </c>
      <c r="E25" s="801" t="s">
        <v>143</v>
      </c>
      <c r="F25" s="553"/>
      <c r="G25" s="535" t="b">
        <f>IF(総括表!$B$4=総括表!$Q$4,基礎データ貼付用シート!E1545+基礎データ貼付用シート!E1546+基礎データ貼付用シート!E1547+基礎データ貼付用シート!E1548+基礎データ貼付用シート!E1549)</f>
        <v>0</v>
      </c>
      <c r="H25" s="596" t="s">
        <v>117</v>
      </c>
      <c r="I25" s="856">
        <v>0.216</v>
      </c>
      <c r="J25" s="596" t="s">
        <v>119</v>
      </c>
      <c r="K25" s="598">
        <f t="shared" si="0"/>
        <v>0</v>
      </c>
      <c r="L25" s="340" t="s">
        <v>267</v>
      </c>
      <c r="M25" s="458"/>
      <c r="N25" s="222"/>
      <c r="O25" s="128"/>
    </row>
    <row r="26" spans="1:15" s="112" customFormat="1" ht="15" customHeight="1" x14ac:dyDescent="0.2">
      <c r="A26" s="458"/>
      <c r="B26" s="764"/>
      <c r="C26" s="587"/>
      <c r="D26" s="552" t="s">
        <v>529</v>
      </c>
      <c r="E26" s="801" t="s">
        <v>142</v>
      </c>
      <c r="F26" s="553"/>
      <c r="G26" s="535" t="b">
        <f>IF(総括表!$B$4=総括表!$Q$5,基礎データ貼付用シート!E1545+基礎データ貼付用シート!E1546+基礎データ貼付用シート!E1547+基礎データ貼付用シート!E1548+基礎データ貼付用シート!E1549)</f>
        <v>0</v>
      </c>
      <c r="H26" s="596" t="s">
        <v>117</v>
      </c>
      <c r="I26" s="856">
        <v>0.189</v>
      </c>
      <c r="J26" s="596" t="s">
        <v>119</v>
      </c>
      <c r="K26" s="598">
        <f t="shared" si="0"/>
        <v>0</v>
      </c>
      <c r="L26" s="340" t="s">
        <v>269</v>
      </c>
      <c r="M26" s="458"/>
      <c r="N26" s="222"/>
      <c r="O26" s="128"/>
    </row>
    <row r="27" spans="1:15" s="112" customFormat="1" ht="15" customHeight="1" x14ac:dyDescent="0.2">
      <c r="A27" s="458"/>
      <c r="B27" s="799">
        <v>7</v>
      </c>
      <c r="C27" s="800" t="s">
        <v>122</v>
      </c>
      <c r="D27" s="552" t="s">
        <v>533</v>
      </c>
      <c r="E27" s="801" t="s">
        <v>143</v>
      </c>
      <c r="F27" s="553"/>
      <c r="G27" s="535" t="b">
        <f>IF(総括表!$B$4=総括表!$Q$4,基礎データ貼付用シート!E1550+基礎データ貼付用シート!E1551+基礎データ貼付用シート!E1552+基礎データ貼付用シート!E1553+基礎データ貼付用シート!E1554)</f>
        <v>0</v>
      </c>
      <c r="H27" s="596" t="s">
        <v>117</v>
      </c>
      <c r="I27" s="856">
        <v>0.26100000000000001</v>
      </c>
      <c r="J27" s="596" t="s">
        <v>119</v>
      </c>
      <c r="K27" s="598">
        <f t="shared" si="0"/>
        <v>0</v>
      </c>
      <c r="L27" s="340" t="s">
        <v>266</v>
      </c>
      <c r="M27" s="458"/>
      <c r="N27" s="222"/>
      <c r="O27" s="128"/>
    </row>
    <row r="28" spans="1:15" s="112" customFormat="1" ht="15" customHeight="1" x14ac:dyDescent="0.2">
      <c r="A28" s="458"/>
      <c r="B28" s="673"/>
      <c r="C28" s="674"/>
      <c r="D28" s="552" t="s">
        <v>529</v>
      </c>
      <c r="E28" s="801" t="s">
        <v>142</v>
      </c>
      <c r="F28" s="553"/>
      <c r="G28" s="535" t="b">
        <f>IF(総括表!$B$4=総括表!$Q$5,基礎データ貼付用シート!E1550+基礎データ貼付用シート!E1551+基礎データ貼付用シート!E1552+基礎データ貼付用シート!E1553+基礎データ貼付用シート!E1554)</f>
        <v>0</v>
      </c>
      <c r="H28" s="596" t="s">
        <v>117</v>
      </c>
      <c r="I28" s="856">
        <v>0.193</v>
      </c>
      <c r="J28" s="596" t="s">
        <v>119</v>
      </c>
      <c r="K28" s="857">
        <f t="shared" si="0"/>
        <v>0</v>
      </c>
      <c r="L28" s="340" t="s">
        <v>265</v>
      </c>
      <c r="M28" s="458"/>
      <c r="N28" s="222"/>
      <c r="O28" s="128"/>
    </row>
    <row r="29" spans="1:15" s="112" customFormat="1" ht="15" customHeight="1" x14ac:dyDescent="0.2">
      <c r="A29" s="458"/>
      <c r="B29" s="799">
        <v>8</v>
      </c>
      <c r="C29" s="800" t="s">
        <v>121</v>
      </c>
      <c r="D29" s="552" t="s">
        <v>533</v>
      </c>
      <c r="E29" s="801" t="s">
        <v>143</v>
      </c>
      <c r="F29" s="553"/>
      <c r="G29" s="535" t="b">
        <f>IF(総括表!$B$4=総括表!$Q$4,基礎データ貼付用シート!E1555+基礎データ貼付用シート!E1556+基礎データ貼付用シート!E1557+基礎データ貼付用シート!E1558)</f>
        <v>0</v>
      </c>
      <c r="H29" s="596" t="s">
        <v>117</v>
      </c>
      <c r="I29" s="856">
        <v>0.27700000000000002</v>
      </c>
      <c r="J29" s="596" t="s">
        <v>119</v>
      </c>
      <c r="K29" s="598">
        <f t="shared" si="0"/>
        <v>0</v>
      </c>
      <c r="L29" s="340" t="s">
        <v>264</v>
      </c>
      <c r="M29" s="458"/>
      <c r="N29" s="222"/>
      <c r="O29" s="128"/>
    </row>
    <row r="30" spans="1:15" s="112" customFormat="1" ht="15" customHeight="1" x14ac:dyDescent="0.2">
      <c r="A30" s="458"/>
      <c r="B30" s="673"/>
      <c r="C30" s="674"/>
      <c r="D30" s="552" t="s">
        <v>529</v>
      </c>
      <c r="E30" s="801" t="s">
        <v>142</v>
      </c>
      <c r="F30" s="553"/>
      <c r="G30" s="535" t="b">
        <f>IF(総括表!$B$4=総括表!$Q$5,基礎データ貼付用シート!E1555+基礎データ貼付用シート!E1556+基礎データ貼付用シート!E1557+基礎データ貼付用シート!E1558)</f>
        <v>0</v>
      </c>
      <c r="H30" s="596" t="s">
        <v>117</v>
      </c>
      <c r="I30" s="856">
        <v>0.19600000000000001</v>
      </c>
      <c r="J30" s="596" t="s">
        <v>119</v>
      </c>
      <c r="K30" s="857">
        <f t="shared" si="0"/>
        <v>0</v>
      </c>
      <c r="L30" s="340" t="s">
        <v>263</v>
      </c>
      <c r="M30" s="458"/>
      <c r="N30" s="222"/>
      <c r="O30" s="128"/>
    </row>
    <row r="31" spans="1:15" s="112" customFormat="1" ht="15" customHeight="1" x14ac:dyDescent="0.2">
      <c r="A31" s="458"/>
      <c r="B31" s="799">
        <v>9</v>
      </c>
      <c r="C31" s="800" t="s">
        <v>120</v>
      </c>
      <c r="D31" s="552" t="s">
        <v>533</v>
      </c>
      <c r="E31" s="801" t="s">
        <v>143</v>
      </c>
      <c r="F31" s="553"/>
      <c r="G31" s="535" t="b">
        <f>IF(総括表!$B$4=総括表!$Q$4,基礎データ貼付用シート!E1559+基礎データ貼付用シート!E1560+基礎データ貼付用シート!E1561+基礎データ貼付用シート!E1562)</f>
        <v>0</v>
      </c>
      <c r="H31" s="596" t="s">
        <v>117</v>
      </c>
      <c r="I31" s="856">
        <v>0.28699999999999998</v>
      </c>
      <c r="J31" s="596" t="s">
        <v>119</v>
      </c>
      <c r="K31" s="598">
        <f t="shared" si="0"/>
        <v>0</v>
      </c>
      <c r="L31" s="340" t="s">
        <v>262</v>
      </c>
      <c r="M31" s="458"/>
      <c r="N31" s="222"/>
      <c r="O31" s="128"/>
    </row>
    <row r="32" spans="1:15" s="112" customFormat="1" ht="15" customHeight="1" x14ac:dyDescent="0.2">
      <c r="A32" s="458"/>
      <c r="B32" s="673"/>
      <c r="C32" s="674"/>
      <c r="D32" s="552" t="s">
        <v>529</v>
      </c>
      <c r="E32" s="801" t="s">
        <v>142</v>
      </c>
      <c r="F32" s="553"/>
      <c r="G32" s="535" t="b">
        <f>IF(総括表!$B$4=総括表!$Q$5,基礎データ貼付用シート!E1559+基礎データ貼付用シート!E1560+基礎データ貼付用シート!E1561+基礎データ貼付用シート!E1562)</f>
        <v>0</v>
      </c>
      <c r="H32" s="596" t="s">
        <v>117</v>
      </c>
      <c r="I32" s="856">
        <v>0.25800000000000001</v>
      </c>
      <c r="J32" s="596" t="s">
        <v>119</v>
      </c>
      <c r="K32" s="857">
        <f t="shared" si="0"/>
        <v>0</v>
      </c>
      <c r="L32" s="340" t="s">
        <v>261</v>
      </c>
      <c r="M32" s="458"/>
      <c r="N32" s="222"/>
      <c r="O32" s="128"/>
    </row>
    <row r="33" spans="1:15" s="112" customFormat="1" ht="15" customHeight="1" x14ac:dyDescent="0.2">
      <c r="A33" s="458"/>
      <c r="B33" s="799">
        <v>10</v>
      </c>
      <c r="C33" s="800" t="s">
        <v>475</v>
      </c>
      <c r="D33" s="552" t="s">
        <v>533</v>
      </c>
      <c r="E33" s="801" t="s">
        <v>143</v>
      </c>
      <c r="F33" s="553"/>
      <c r="G33" s="535" t="b">
        <f>IF(総括表!$B$4=総括表!$Q$4,基礎データ貼付用シート!E1563+基礎データ貼付用シート!E1564+基礎データ貼付用シート!E1565)</f>
        <v>0</v>
      </c>
      <c r="H33" s="596" t="s">
        <v>117</v>
      </c>
      <c r="I33" s="856">
        <v>0.31</v>
      </c>
      <c r="J33" s="596" t="s">
        <v>119</v>
      </c>
      <c r="K33" s="598">
        <f t="shared" si="0"/>
        <v>0</v>
      </c>
      <c r="L33" s="340" t="s">
        <v>260</v>
      </c>
      <c r="M33" s="458"/>
      <c r="N33" s="222"/>
      <c r="O33" s="128"/>
    </row>
    <row r="34" spans="1:15" s="112" customFormat="1" ht="15" customHeight="1" x14ac:dyDescent="0.2">
      <c r="A34" s="458"/>
      <c r="B34" s="673"/>
      <c r="C34" s="674"/>
      <c r="D34" s="552" t="s">
        <v>529</v>
      </c>
      <c r="E34" s="801" t="s">
        <v>142</v>
      </c>
      <c r="F34" s="553"/>
      <c r="G34" s="535" t="b">
        <f>IF(総括表!$B$4=総括表!$Q$5,基礎データ貼付用シート!E1563+基礎データ貼付用シート!E1564+基礎データ貼付用シート!E1565)</f>
        <v>0</v>
      </c>
      <c r="H34" s="596" t="s">
        <v>117</v>
      </c>
      <c r="I34" s="856">
        <v>0.28599999999999998</v>
      </c>
      <c r="J34" s="596" t="s">
        <v>119</v>
      </c>
      <c r="K34" s="857">
        <f t="shared" si="0"/>
        <v>0</v>
      </c>
      <c r="L34" s="340" t="s">
        <v>259</v>
      </c>
      <c r="M34" s="458"/>
      <c r="N34" s="222"/>
      <c r="O34" s="128"/>
    </row>
    <row r="35" spans="1:15" s="112" customFormat="1" ht="15" customHeight="1" x14ac:dyDescent="0.2">
      <c r="A35" s="458"/>
      <c r="B35" s="799">
        <v>11</v>
      </c>
      <c r="C35" s="800" t="s">
        <v>512</v>
      </c>
      <c r="D35" s="552" t="s">
        <v>533</v>
      </c>
      <c r="E35" s="801" t="s">
        <v>143</v>
      </c>
      <c r="F35" s="553"/>
      <c r="G35" s="535" t="b">
        <f>IF(総括表!$B$4=総括表!$Q$4,基礎データ貼付用シート!E1566+基礎データ貼付用シート!E1567+基礎データ貼付用シート!E1568)</f>
        <v>0</v>
      </c>
      <c r="H35" s="596" t="s">
        <v>117</v>
      </c>
      <c r="I35" s="856">
        <v>0.32600000000000001</v>
      </c>
      <c r="J35" s="596" t="s">
        <v>119</v>
      </c>
      <c r="K35" s="598">
        <f t="shared" si="0"/>
        <v>0</v>
      </c>
      <c r="L35" s="340" t="s">
        <v>258</v>
      </c>
      <c r="M35" s="458"/>
      <c r="N35" s="222"/>
      <c r="O35" s="128"/>
    </row>
    <row r="36" spans="1:15" s="112" customFormat="1" ht="15" customHeight="1" x14ac:dyDescent="0.2">
      <c r="A36" s="458"/>
      <c r="B36" s="673"/>
      <c r="C36" s="674"/>
      <c r="D36" s="552" t="s">
        <v>529</v>
      </c>
      <c r="E36" s="801" t="s">
        <v>142</v>
      </c>
      <c r="F36" s="553"/>
      <c r="G36" s="535" t="b">
        <f>IF(総括表!$B$4=総括表!$Q$5,基礎データ貼付用シート!E1566+基礎データ貼付用シート!E1567+基礎データ貼付用シート!E1568)</f>
        <v>0</v>
      </c>
      <c r="H36" s="596" t="s">
        <v>117</v>
      </c>
      <c r="I36" s="856">
        <v>0.30399999999999999</v>
      </c>
      <c r="J36" s="596" t="s">
        <v>119</v>
      </c>
      <c r="K36" s="857">
        <f t="shared" si="0"/>
        <v>0</v>
      </c>
      <c r="L36" s="340" t="s">
        <v>257</v>
      </c>
      <c r="M36" s="458"/>
      <c r="N36" s="222"/>
      <c r="O36" s="128"/>
    </row>
    <row r="37" spans="1:15" s="112" customFormat="1" ht="15" customHeight="1" x14ac:dyDescent="0.2">
      <c r="A37" s="458"/>
      <c r="B37" s="799">
        <v>12</v>
      </c>
      <c r="C37" s="800" t="s">
        <v>619</v>
      </c>
      <c r="D37" s="552" t="s">
        <v>533</v>
      </c>
      <c r="E37" s="801" t="s">
        <v>143</v>
      </c>
      <c r="F37" s="553"/>
      <c r="G37" s="535" t="b">
        <f>IF(総括表!$B$4=総括表!$Q$4,基礎データ貼付用シート!E1569+基礎データ貼付用シート!E1570+基礎データ貼付用シート!E1571)</f>
        <v>0</v>
      </c>
      <c r="H37" s="596" t="s">
        <v>117</v>
      </c>
      <c r="I37" s="856">
        <v>0.34100000000000003</v>
      </c>
      <c r="J37" s="596" t="s">
        <v>119</v>
      </c>
      <c r="K37" s="598">
        <f t="shared" si="0"/>
        <v>0</v>
      </c>
      <c r="L37" s="340" t="s">
        <v>256</v>
      </c>
      <c r="M37" s="458"/>
      <c r="N37" s="222"/>
      <c r="O37" s="128"/>
    </row>
    <row r="38" spans="1:15" s="112" customFormat="1" ht="15" customHeight="1" x14ac:dyDescent="0.2">
      <c r="A38" s="458"/>
      <c r="B38" s="673"/>
      <c r="C38" s="674"/>
      <c r="D38" s="552" t="s">
        <v>529</v>
      </c>
      <c r="E38" s="801" t="s">
        <v>142</v>
      </c>
      <c r="F38" s="553"/>
      <c r="G38" s="535" t="b">
        <f>IF(総括表!$B$4=総括表!$Q$5,基礎データ貼付用シート!E1569+基礎データ貼付用シート!E1570+基礎データ貼付用シート!E1571)</f>
        <v>0</v>
      </c>
      <c r="H38" s="596" t="s">
        <v>117</v>
      </c>
      <c r="I38" s="856">
        <v>0.32100000000000001</v>
      </c>
      <c r="J38" s="596" t="s">
        <v>119</v>
      </c>
      <c r="K38" s="857">
        <f t="shared" si="0"/>
        <v>0</v>
      </c>
      <c r="L38" s="340" t="s">
        <v>255</v>
      </c>
      <c r="M38" s="458"/>
      <c r="N38" s="222"/>
      <c r="O38" s="128"/>
    </row>
    <row r="39" spans="1:15" s="112" customFormat="1" ht="15" customHeight="1" x14ac:dyDescent="0.2">
      <c r="A39" s="458"/>
      <c r="B39" s="799">
        <v>13</v>
      </c>
      <c r="C39" s="800" t="s">
        <v>710</v>
      </c>
      <c r="D39" s="552" t="s">
        <v>533</v>
      </c>
      <c r="E39" s="801" t="s">
        <v>143</v>
      </c>
      <c r="F39" s="553"/>
      <c r="G39" s="535" t="b">
        <f>IF(総括表!$B$4=総括表!$Q$4,基礎データ貼付用シート!E1572+基礎データ貼付用シート!E1573+基礎データ貼付用シート!E1574)</f>
        <v>0</v>
      </c>
      <c r="H39" s="596" t="s">
        <v>117</v>
      </c>
      <c r="I39" s="856">
        <v>0.35499999999999998</v>
      </c>
      <c r="J39" s="596" t="s">
        <v>119</v>
      </c>
      <c r="K39" s="598">
        <f t="shared" si="0"/>
        <v>0</v>
      </c>
      <c r="L39" s="340" t="s">
        <v>254</v>
      </c>
      <c r="M39" s="458"/>
      <c r="N39" s="222"/>
      <c r="O39" s="128"/>
    </row>
    <row r="40" spans="1:15" s="112" customFormat="1" ht="15" customHeight="1" x14ac:dyDescent="0.2">
      <c r="A40" s="458"/>
      <c r="B40" s="673"/>
      <c r="C40" s="674"/>
      <c r="D40" s="552" t="s">
        <v>529</v>
      </c>
      <c r="E40" s="801" t="s">
        <v>142</v>
      </c>
      <c r="F40" s="553"/>
      <c r="G40" s="535" t="b">
        <f>IF(総括表!$B$4=総括表!$Q$5,基礎データ貼付用シート!E1572+基礎データ貼付用シート!E1573+基礎データ貼付用シート!E1574)</f>
        <v>0</v>
      </c>
      <c r="H40" s="596" t="s">
        <v>117</v>
      </c>
      <c r="I40" s="856">
        <v>0.33700000000000002</v>
      </c>
      <c r="J40" s="596" t="s">
        <v>119</v>
      </c>
      <c r="K40" s="857">
        <f t="shared" si="0"/>
        <v>0</v>
      </c>
      <c r="L40" s="340" t="s">
        <v>253</v>
      </c>
      <c r="M40" s="458"/>
      <c r="N40" s="222"/>
      <c r="O40" s="128"/>
    </row>
    <row r="41" spans="1:15" s="112" customFormat="1" ht="15" customHeight="1" x14ac:dyDescent="0.2">
      <c r="A41" s="458"/>
      <c r="B41" s="799">
        <v>14</v>
      </c>
      <c r="C41" s="800" t="s">
        <v>741</v>
      </c>
      <c r="D41" s="552" t="s">
        <v>533</v>
      </c>
      <c r="E41" s="801" t="s">
        <v>143</v>
      </c>
      <c r="F41" s="553"/>
      <c r="G41" s="535" t="b">
        <f>IF(総括表!$B$4=総括表!$Q$4,基礎データ貼付用シート!E1575+基礎データ貼付用シート!E1576+基礎データ貼付用シート!E1577)</f>
        <v>0</v>
      </c>
      <c r="H41" s="596" t="s">
        <v>117</v>
      </c>
      <c r="I41" s="856">
        <v>0.372</v>
      </c>
      <c r="J41" s="596" t="s">
        <v>119</v>
      </c>
      <c r="K41" s="598">
        <f t="shared" si="0"/>
        <v>0</v>
      </c>
      <c r="L41" s="340" t="s">
        <v>252</v>
      </c>
      <c r="M41" s="458"/>
      <c r="N41" s="222"/>
      <c r="O41" s="128"/>
    </row>
    <row r="42" spans="1:15" s="112" customFormat="1" ht="15" customHeight="1" x14ac:dyDescent="0.2">
      <c r="A42" s="458"/>
      <c r="B42" s="673"/>
      <c r="C42" s="674"/>
      <c r="D42" s="552" t="s">
        <v>529</v>
      </c>
      <c r="E42" s="801" t="s">
        <v>142</v>
      </c>
      <c r="F42" s="553"/>
      <c r="G42" s="535" t="b">
        <f>IF(総括表!$B$4=総括表!$Q$5,基礎データ貼付用シート!E1575+基礎データ貼付用シート!E1576+基礎データ貼付用シート!E1577)</f>
        <v>0</v>
      </c>
      <c r="H42" s="596" t="s">
        <v>117</v>
      </c>
      <c r="I42" s="856">
        <v>0.35699999999999998</v>
      </c>
      <c r="J42" s="596" t="s">
        <v>119</v>
      </c>
      <c r="K42" s="857">
        <f t="shared" si="0"/>
        <v>0</v>
      </c>
      <c r="L42" s="340" t="s">
        <v>321</v>
      </c>
      <c r="M42" s="458"/>
      <c r="N42" s="222"/>
      <c r="O42" s="128"/>
    </row>
    <row r="43" spans="1:15" s="112" customFormat="1" ht="15" customHeight="1" x14ac:dyDescent="0.2">
      <c r="A43" s="458"/>
      <c r="B43" s="799">
        <v>15</v>
      </c>
      <c r="C43" s="800" t="s">
        <v>808</v>
      </c>
      <c r="D43" s="552" t="s">
        <v>533</v>
      </c>
      <c r="E43" s="801" t="s">
        <v>143</v>
      </c>
      <c r="F43" s="553"/>
      <c r="G43" s="535" t="b">
        <f>IF(総括表!$B$4=総括表!$Q$4,基礎データ貼付用シート!E1578+基礎データ貼付用シート!E1579+基礎データ貼付用シート!E1580)</f>
        <v>0</v>
      </c>
      <c r="H43" s="596" t="s">
        <v>117</v>
      </c>
      <c r="I43" s="856">
        <v>0.38800000000000001</v>
      </c>
      <c r="J43" s="596" t="s">
        <v>119</v>
      </c>
      <c r="K43" s="598">
        <f t="shared" si="0"/>
        <v>0</v>
      </c>
      <c r="L43" s="340" t="s">
        <v>320</v>
      </c>
      <c r="M43" s="458"/>
      <c r="N43" s="222"/>
      <c r="O43" s="128"/>
    </row>
    <row r="44" spans="1:15" s="112" customFormat="1" ht="15" customHeight="1" x14ac:dyDescent="0.2">
      <c r="A44" s="458"/>
      <c r="B44" s="673"/>
      <c r="C44" s="674"/>
      <c r="D44" s="552" t="s">
        <v>529</v>
      </c>
      <c r="E44" s="801" t="s">
        <v>142</v>
      </c>
      <c r="F44" s="553"/>
      <c r="G44" s="535" t="b">
        <f>IF(総括表!$B$4=総括表!$Q$5,基礎データ貼付用シート!E1578+基礎データ貼付用シート!E1579+基礎データ貼付用シート!E1580)</f>
        <v>0</v>
      </c>
      <c r="H44" s="596" t="s">
        <v>117</v>
      </c>
      <c r="I44" s="856">
        <v>0.375</v>
      </c>
      <c r="J44" s="596" t="s">
        <v>119</v>
      </c>
      <c r="K44" s="857">
        <f t="shared" si="0"/>
        <v>0</v>
      </c>
      <c r="L44" s="340" t="s">
        <v>319</v>
      </c>
      <c r="M44" s="458"/>
      <c r="N44" s="222"/>
      <c r="O44" s="128"/>
    </row>
    <row r="45" spans="1:15" s="112" customFormat="1" ht="15" customHeight="1" x14ac:dyDescent="0.2">
      <c r="A45" s="458"/>
      <c r="B45" s="799">
        <v>16</v>
      </c>
      <c r="C45" s="800" t="s">
        <v>884</v>
      </c>
      <c r="D45" s="552" t="s">
        <v>533</v>
      </c>
      <c r="E45" s="801" t="s">
        <v>143</v>
      </c>
      <c r="F45" s="553"/>
      <c r="G45" s="535" t="b">
        <f>IF(総括表!$B$4=総括表!$Q$4,基礎データ貼付用シート!E1581+基礎データ貼付用シート!E1582+基礎データ貼付用シート!E1583)</f>
        <v>0</v>
      </c>
      <c r="H45" s="596" t="s">
        <v>117</v>
      </c>
      <c r="I45" s="856">
        <v>0.40300000000000002</v>
      </c>
      <c r="J45" s="596" t="s">
        <v>119</v>
      </c>
      <c r="K45" s="598">
        <f t="shared" si="0"/>
        <v>0</v>
      </c>
      <c r="L45" s="340" t="s">
        <v>318</v>
      </c>
      <c r="M45" s="458"/>
      <c r="N45" s="222"/>
      <c r="O45" s="128"/>
    </row>
    <row r="46" spans="1:15" s="112" customFormat="1" ht="15" customHeight="1" x14ac:dyDescent="0.2">
      <c r="A46" s="458"/>
      <c r="B46" s="673"/>
      <c r="C46" s="674"/>
      <c r="D46" s="552" t="s">
        <v>529</v>
      </c>
      <c r="E46" s="801" t="s">
        <v>142</v>
      </c>
      <c r="F46" s="553"/>
      <c r="G46" s="535" t="b">
        <f>IF(総括表!$B$4=総括表!$Q$5,基礎データ貼付用シート!E1581+基礎データ貼付用シート!E1582+基礎データ貼付用シート!E1583)</f>
        <v>0</v>
      </c>
      <c r="H46" s="596" t="s">
        <v>117</v>
      </c>
      <c r="I46" s="856">
        <v>0.39300000000000002</v>
      </c>
      <c r="J46" s="596" t="s">
        <v>119</v>
      </c>
      <c r="K46" s="857">
        <f t="shared" si="0"/>
        <v>0</v>
      </c>
      <c r="L46" s="340" t="s">
        <v>317</v>
      </c>
      <c r="M46" s="458"/>
      <c r="N46" s="222"/>
      <c r="O46" s="128"/>
    </row>
    <row r="47" spans="1:15" s="112" customFormat="1" ht="15" customHeight="1" x14ac:dyDescent="0.2">
      <c r="A47" s="458"/>
      <c r="B47" s="799">
        <v>17</v>
      </c>
      <c r="C47" s="800" t="s">
        <v>915</v>
      </c>
      <c r="D47" s="552" t="s">
        <v>533</v>
      </c>
      <c r="E47" s="801" t="s">
        <v>143</v>
      </c>
      <c r="F47" s="553"/>
      <c r="G47" s="535" t="b">
        <f>IF(総括表!$B$4=総括表!$Q$4,基礎データ貼付用シート!E1584+基礎データ貼付用シート!E1585+基礎データ貼付用シート!E1586)</f>
        <v>0</v>
      </c>
      <c r="H47" s="596" t="s">
        <v>117</v>
      </c>
      <c r="I47" s="856">
        <v>0.433</v>
      </c>
      <c r="J47" s="596" t="s">
        <v>119</v>
      </c>
      <c r="K47" s="598">
        <f t="shared" si="0"/>
        <v>0</v>
      </c>
      <c r="L47" s="340" t="s">
        <v>316</v>
      </c>
      <c r="M47" s="458"/>
      <c r="N47" s="222"/>
      <c r="O47" s="128"/>
    </row>
    <row r="48" spans="1:15" s="112" customFormat="1" ht="15" customHeight="1" x14ac:dyDescent="0.2">
      <c r="A48" s="458"/>
      <c r="B48" s="673"/>
      <c r="C48" s="674"/>
      <c r="D48" s="552" t="s">
        <v>529</v>
      </c>
      <c r="E48" s="801" t="s">
        <v>142</v>
      </c>
      <c r="F48" s="553"/>
      <c r="G48" s="535" t="b">
        <f>IF(総括表!$B$4=総括表!$Q$5,基礎データ貼付用シート!E1584+基礎データ貼付用シート!E1585+基礎データ貼付用シート!E1586)</f>
        <v>0</v>
      </c>
      <c r="H48" s="596" t="s">
        <v>117</v>
      </c>
      <c r="I48" s="856">
        <v>0.433</v>
      </c>
      <c r="J48" s="596" t="s">
        <v>119</v>
      </c>
      <c r="K48" s="857">
        <f t="shared" si="0"/>
        <v>0</v>
      </c>
      <c r="L48" s="340" t="s">
        <v>315</v>
      </c>
      <c r="M48" s="458"/>
      <c r="N48" s="222"/>
      <c r="O48" s="128"/>
    </row>
    <row r="49" spans="1:15" s="112" customFormat="1" ht="15" customHeight="1" x14ac:dyDescent="0.2">
      <c r="A49" s="458"/>
      <c r="B49" s="799">
        <v>18</v>
      </c>
      <c r="C49" s="800" t="s">
        <v>1067</v>
      </c>
      <c r="D49" s="552" t="s">
        <v>533</v>
      </c>
      <c r="E49" s="801" t="s">
        <v>143</v>
      </c>
      <c r="F49" s="553"/>
      <c r="G49" s="535" t="b">
        <f>IF(総括表!$B$4=総括表!$Q$4,基礎データ貼付用シート!E1587+基礎データ貼付用シート!E1588+基礎データ貼付用シート!E1589)</f>
        <v>0</v>
      </c>
      <c r="H49" s="596" t="s">
        <v>117</v>
      </c>
      <c r="I49" s="856">
        <v>0.45</v>
      </c>
      <c r="J49" s="596" t="s">
        <v>119</v>
      </c>
      <c r="K49" s="598">
        <f t="shared" si="0"/>
        <v>0</v>
      </c>
      <c r="L49" s="340" t="s">
        <v>314</v>
      </c>
      <c r="M49" s="458"/>
      <c r="N49" s="222"/>
      <c r="O49" s="128"/>
    </row>
    <row r="50" spans="1:15" s="112" customFormat="1" ht="15" customHeight="1" x14ac:dyDescent="0.2">
      <c r="A50" s="458"/>
      <c r="B50" s="673"/>
      <c r="C50" s="674"/>
      <c r="D50" s="552" t="s">
        <v>529</v>
      </c>
      <c r="E50" s="801" t="s">
        <v>142</v>
      </c>
      <c r="F50" s="553"/>
      <c r="G50" s="535" t="b">
        <f>IF(総括表!$B$4=総括表!$Q$5,基礎データ貼付用シート!E1587+基礎データ貼付用シート!E1588+基礎データ貼付用シート!E1589)</f>
        <v>0</v>
      </c>
      <c r="H50" s="596" t="s">
        <v>117</v>
      </c>
      <c r="I50" s="856">
        <v>0.45</v>
      </c>
      <c r="J50" s="596" t="s">
        <v>119</v>
      </c>
      <c r="K50" s="857">
        <f t="shared" si="0"/>
        <v>0</v>
      </c>
      <c r="L50" s="340" t="s">
        <v>313</v>
      </c>
      <c r="M50" s="458"/>
      <c r="N50" s="222"/>
      <c r="O50" s="128"/>
    </row>
    <row r="51" spans="1:15" s="112" customFormat="1" ht="15" customHeight="1" x14ac:dyDescent="0.2">
      <c r="A51" s="458"/>
      <c r="B51" s="335">
        <v>19</v>
      </c>
      <c r="C51" s="336" t="s">
        <v>1259</v>
      </c>
      <c r="D51" s="337" t="s">
        <v>533</v>
      </c>
      <c r="E51" s="657" t="s">
        <v>143</v>
      </c>
      <c r="F51" s="338"/>
      <c r="G51" s="535" t="b">
        <f>IF(総括表!$B$4=総括表!$Q$4,基礎データ貼付用シート!E1590+基礎データ貼付用シート!E1591+基礎データ貼付用シート!E1592)</f>
        <v>0</v>
      </c>
      <c r="H51" s="353" t="s">
        <v>117</v>
      </c>
      <c r="I51" s="513">
        <v>0.45</v>
      </c>
      <c r="J51" s="353" t="s">
        <v>119</v>
      </c>
      <c r="K51" s="354">
        <f>ROUND(G51*I51,0)</f>
        <v>0</v>
      </c>
      <c r="L51" s="340" t="s">
        <v>312</v>
      </c>
      <c r="M51" s="458"/>
      <c r="N51" s="222"/>
      <c r="O51" s="128"/>
    </row>
    <row r="52" spans="1:15" s="112" customFormat="1" ht="15" customHeight="1" x14ac:dyDescent="0.2">
      <c r="A52" s="458"/>
      <c r="B52" s="673"/>
      <c r="C52" s="674"/>
      <c r="D52" s="337" t="s">
        <v>529</v>
      </c>
      <c r="E52" s="657" t="s">
        <v>142</v>
      </c>
      <c r="F52" s="338"/>
      <c r="G52" s="535" t="b">
        <f>IF(総括表!$B$4=総括表!$Q$5,基礎データ貼付用シート!E1590+基礎データ貼付用シート!E1591+基礎データ貼付用シート!E1592)</f>
        <v>0</v>
      </c>
      <c r="H52" s="353" t="s">
        <v>117</v>
      </c>
      <c r="I52" s="513">
        <v>0.45</v>
      </c>
      <c r="J52" s="353" t="s">
        <v>119</v>
      </c>
      <c r="K52" s="683">
        <f>ROUND(G52*I52,0)</f>
        <v>0</v>
      </c>
      <c r="L52" s="340" t="s">
        <v>311</v>
      </c>
      <c r="M52" s="458"/>
      <c r="N52" s="222"/>
      <c r="O52" s="128"/>
    </row>
    <row r="53" spans="1:15" s="112" customFormat="1" ht="15" customHeight="1" x14ac:dyDescent="0.2">
      <c r="A53" s="458"/>
      <c r="B53" s="335">
        <v>20</v>
      </c>
      <c r="C53" s="336" t="s">
        <v>5325</v>
      </c>
      <c r="D53" s="337" t="s">
        <v>533</v>
      </c>
      <c r="E53" s="657" t="s">
        <v>143</v>
      </c>
      <c r="F53" s="338"/>
      <c r="G53" s="535" t="b">
        <f>IF(総括表!$B$4=総括表!$Q$4,基礎データ貼付用シート!E1593+基礎データ貼付用シート!E1594+基礎データ貼付用シート!E1595)</f>
        <v>0</v>
      </c>
      <c r="H53" s="353" t="s">
        <v>117</v>
      </c>
      <c r="I53" s="513">
        <v>0.45</v>
      </c>
      <c r="J53" s="353" t="s">
        <v>119</v>
      </c>
      <c r="K53" s="354">
        <f t="shared" si="0"/>
        <v>0</v>
      </c>
      <c r="L53" s="340" t="s">
        <v>310</v>
      </c>
      <c r="M53" s="458"/>
      <c r="N53" s="222"/>
      <c r="O53" s="128"/>
    </row>
    <row r="54" spans="1:15" s="112" customFormat="1" ht="15" customHeight="1" x14ac:dyDescent="0.2">
      <c r="A54" s="458"/>
      <c r="B54" s="673"/>
      <c r="C54" s="674"/>
      <c r="D54" s="337" t="s">
        <v>529</v>
      </c>
      <c r="E54" s="657" t="s">
        <v>142</v>
      </c>
      <c r="F54" s="338"/>
      <c r="G54" s="535" t="b">
        <f>IF(総括表!$B$4=総括表!$Q$5,基礎データ貼付用シート!E1593+基礎データ貼付用シート!E1594+基礎データ貼付用シート!E1595)</f>
        <v>0</v>
      </c>
      <c r="H54" s="353" t="s">
        <v>117</v>
      </c>
      <c r="I54" s="513">
        <v>0.45</v>
      </c>
      <c r="J54" s="353" t="s">
        <v>119</v>
      </c>
      <c r="K54" s="683">
        <f t="shared" si="0"/>
        <v>0</v>
      </c>
      <c r="L54" s="340" t="s">
        <v>309</v>
      </c>
      <c r="M54" s="458"/>
      <c r="N54" s="222"/>
      <c r="O54" s="128"/>
    </row>
    <row r="55" spans="1:15" s="112" customFormat="1" ht="15" customHeight="1" x14ac:dyDescent="0.2">
      <c r="A55" s="458"/>
      <c r="B55" s="335">
        <v>21</v>
      </c>
      <c r="C55" s="336" t="s">
        <v>5325</v>
      </c>
      <c r="D55" s="337" t="s">
        <v>533</v>
      </c>
      <c r="E55" s="657" t="s">
        <v>143</v>
      </c>
      <c r="F55" s="338"/>
      <c r="G55" s="535" t="b">
        <f>IF(総括表!$B$4=総括表!$Q$4,基礎データ貼付用シート!E1596)</f>
        <v>0</v>
      </c>
      <c r="H55" s="353" t="s">
        <v>117</v>
      </c>
      <c r="I55" s="513">
        <v>0.6</v>
      </c>
      <c r="J55" s="353" t="s">
        <v>119</v>
      </c>
      <c r="K55" s="354">
        <f t="shared" ref="K55:K64" si="1">ROUND(G55*I55,0)</f>
        <v>0</v>
      </c>
      <c r="L55" s="340" t="s">
        <v>308</v>
      </c>
      <c r="M55" s="458"/>
      <c r="N55" s="222"/>
      <c r="O55" s="128"/>
    </row>
    <row r="56" spans="1:15" s="112" customFormat="1" ht="15" customHeight="1" x14ac:dyDescent="0.2">
      <c r="A56" s="458"/>
      <c r="B56" s="1862" t="s">
        <v>5574</v>
      </c>
      <c r="C56" s="1863"/>
      <c r="D56" s="337" t="s">
        <v>529</v>
      </c>
      <c r="E56" s="657" t="s">
        <v>142</v>
      </c>
      <c r="F56" s="338"/>
      <c r="G56" s="535" t="b">
        <f>IF(総括表!$B$4=総括表!$Q$5,基礎データ貼付用シート!E1596)</f>
        <v>0</v>
      </c>
      <c r="H56" s="353" t="s">
        <v>117</v>
      </c>
      <c r="I56" s="513">
        <v>0.6</v>
      </c>
      <c r="J56" s="353" t="s">
        <v>119</v>
      </c>
      <c r="K56" s="683">
        <f t="shared" si="1"/>
        <v>0</v>
      </c>
      <c r="L56" s="340" t="s">
        <v>307</v>
      </c>
      <c r="M56" s="458"/>
      <c r="N56" s="222"/>
      <c r="O56" s="128"/>
    </row>
    <row r="57" spans="1:15" s="112" customFormat="1" ht="15" customHeight="1" x14ac:dyDescent="0.2">
      <c r="A57" s="458"/>
      <c r="B57" s="335">
        <v>22</v>
      </c>
      <c r="C57" s="336" t="s">
        <v>5618</v>
      </c>
      <c r="D57" s="337" t="s">
        <v>533</v>
      </c>
      <c r="E57" s="657" t="s">
        <v>143</v>
      </c>
      <c r="F57" s="338"/>
      <c r="G57" s="535" t="b">
        <f>IF(総括表!$B$4=総括表!$Q$4,基礎データ貼付用シート!E1597+基礎データ貼付用シート!E1598+基礎データ貼付用シート!E1599)</f>
        <v>0</v>
      </c>
      <c r="H57" s="353" t="s">
        <v>117</v>
      </c>
      <c r="I57" s="513">
        <v>0.45</v>
      </c>
      <c r="J57" s="353" t="s">
        <v>119</v>
      </c>
      <c r="K57" s="354">
        <f t="shared" si="1"/>
        <v>0</v>
      </c>
      <c r="L57" s="340" t="s">
        <v>306</v>
      </c>
      <c r="M57" s="458"/>
      <c r="N57" s="49"/>
      <c r="O57" s="128"/>
    </row>
    <row r="58" spans="1:15" s="112" customFormat="1" ht="15" customHeight="1" x14ac:dyDescent="0.2">
      <c r="A58" s="458"/>
      <c r="B58" s="673"/>
      <c r="C58" s="674"/>
      <c r="D58" s="337" t="s">
        <v>529</v>
      </c>
      <c r="E58" s="657" t="s">
        <v>142</v>
      </c>
      <c r="F58" s="338"/>
      <c r="G58" s="535" t="b">
        <f>IF(総括表!$B$4=総括表!$Q$5,基礎データ貼付用シート!E1597+基礎データ貼付用シート!E1598+基礎データ貼付用シート!E1599)</f>
        <v>0</v>
      </c>
      <c r="H58" s="353" t="s">
        <v>117</v>
      </c>
      <c r="I58" s="513">
        <v>0.45</v>
      </c>
      <c r="J58" s="353" t="s">
        <v>119</v>
      </c>
      <c r="K58" s="683">
        <f t="shared" si="1"/>
        <v>0</v>
      </c>
      <c r="L58" s="340" t="s">
        <v>305</v>
      </c>
      <c r="M58" s="458"/>
      <c r="N58" s="49"/>
      <c r="O58" s="128"/>
    </row>
    <row r="59" spans="1:15" s="112" customFormat="1" ht="15" customHeight="1" x14ac:dyDescent="0.2">
      <c r="A59" s="458"/>
      <c r="B59" s="335">
        <v>23</v>
      </c>
      <c r="C59" s="336" t="s">
        <v>5618</v>
      </c>
      <c r="D59" s="337" t="s">
        <v>533</v>
      </c>
      <c r="E59" s="657" t="s">
        <v>143</v>
      </c>
      <c r="F59" s="338"/>
      <c r="G59" s="535" t="b">
        <f>IF(総括表!$B$4=総括表!$Q$4,基礎データ貼付用シート!E1600)</f>
        <v>0</v>
      </c>
      <c r="H59" s="353" t="s">
        <v>117</v>
      </c>
      <c r="I59" s="513">
        <v>0.6</v>
      </c>
      <c r="J59" s="353" t="s">
        <v>119</v>
      </c>
      <c r="K59" s="354">
        <f t="shared" si="1"/>
        <v>0</v>
      </c>
      <c r="L59" s="340" t="s">
        <v>304</v>
      </c>
      <c r="M59" s="458"/>
      <c r="N59" s="49"/>
      <c r="O59" s="128"/>
    </row>
    <row r="60" spans="1:15" s="112" customFormat="1" ht="15" customHeight="1" x14ac:dyDescent="0.2">
      <c r="A60" s="458"/>
      <c r="B60" s="1862" t="s">
        <v>5574</v>
      </c>
      <c r="C60" s="1863"/>
      <c r="D60" s="337" t="s">
        <v>529</v>
      </c>
      <c r="E60" s="657" t="s">
        <v>142</v>
      </c>
      <c r="F60" s="338"/>
      <c r="G60" s="535" t="b">
        <f>IF(総括表!$B$4=総括表!$Q$5,基礎データ貼付用シート!E1600)</f>
        <v>0</v>
      </c>
      <c r="H60" s="353" t="s">
        <v>117</v>
      </c>
      <c r="I60" s="513">
        <v>0.6</v>
      </c>
      <c r="J60" s="353" t="s">
        <v>119</v>
      </c>
      <c r="K60" s="683">
        <f t="shared" si="1"/>
        <v>0</v>
      </c>
      <c r="L60" s="340" t="s">
        <v>303</v>
      </c>
      <c r="M60" s="458"/>
      <c r="N60" s="49"/>
      <c r="O60" s="128"/>
    </row>
    <row r="61" spans="1:15" s="202" customFormat="1" ht="15" customHeight="1" x14ac:dyDescent="0.2">
      <c r="A61" s="458"/>
      <c r="B61" s="335">
        <v>24</v>
      </c>
      <c r="C61" s="336" t="s">
        <v>6227</v>
      </c>
      <c r="D61" s="337" t="s">
        <v>533</v>
      </c>
      <c r="E61" s="657" t="s">
        <v>143</v>
      </c>
      <c r="F61" s="338"/>
      <c r="G61" s="535" t="b">
        <f>IF(総括表!$B$4=総括表!$Q$4,基礎データ貼付用シート!E1601+基礎データ貼付用シート!E1602+基礎データ貼付用シート!E1603)</f>
        <v>0</v>
      </c>
      <c r="H61" s="685" t="s">
        <v>117</v>
      </c>
      <c r="I61" s="689">
        <v>0.45</v>
      </c>
      <c r="J61" s="685" t="s">
        <v>119</v>
      </c>
      <c r="K61" s="686">
        <f t="shared" si="1"/>
        <v>0</v>
      </c>
      <c r="L61" s="340" t="s">
        <v>899</v>
      </c>
      <c r="M61" s="458"/>
      <c r="N61" s="49"/>
      <c r="O61" s="203"/>
    </row>
    <row r="62" spans="1:15" s="202" customFormat="1" ht="15" customHeight="1" x14ac:dyDescent="0.2">
      <c r="A62" s="458"/>
      <c r="B62" s="673"/>
      <c r="C62" s="674"/>
      <c r="D62" s="337" t="s">
        <v>529</v>
      </c>
      <c r="E62" s="657" t="s">
        <v>142</v>
      </c>
      <c r="F62" s="338"/>
      <c r="G62" s="535" t="b">
        <f>IF(総括表!$B$4=総括表!$Q$5,基礎データ貼付用シート!E1601+基礎データ貼付用シート!E1602+基礎データ貼付用シート!E1603)</f>
        <v>0</v>
      </c>
      <c r="H62" s="685" t="s">
        <v>117</v>
      </c>
      <c r="I62" s="689">
        <v>0.45</v>
      </c>
      <c r="J62" s="685" t="s">
        <v>119</v>
      </c>
      <c r="K62" s="683">
        <f t="shared" si="1"/>
        <v>0</v>
      </c>
      <c r="L62" s="340" t="s">
        <v>888</v>
      </c>
      <c r="M62" s="458"/>
      <c r="N62" s="49"/>
      <c r="O62" s="203"/>
    </row>
    <row r="63" spans="1:15" s="202" customFormat="1" ht="15" customHeight="1" x14ac:dyDescent="0.2">
      <c r="A63" s="458"/>
      <c r="B63" s="335">
        <v>25</v>
      </c>
      <c r="C63" s="336" t="s">
        <v>6227</v>
      </c>
      <c r="D63" s="337" t="s">
        <v>533</v>
      </c>
      <c r="E63" s="657" t="s">
        <v>143</v>
      </c>
      <c r="F63" s="338"/>
      <c r="G63" s="535" t="b">
        <f>IF(総括表!$B$4=総括表!$Q$4,基礎データ貼付用シート!E1604)</f>
        <v>0</v>
      </c>
      <c r="H63" s="685" t="s">
        <v>117</v>
      </c>
      <c r="I63" s="689">
        <v>0.6</v>
      </c>
      <c r="J63" s="685" t="s">
        <v>119</v>
      </c>
      <c r="K63" s="686">
        <f t="shared" si="1"/>
        <v>0</v>
      </c>
      <c r="L63" s="340" t="s">
        <v>889</v>
      </c>
      <c r="M63" s="458"/>
      <c r="N63" s="49"/>
      <c r="O63" s="203"/>
    </row>
    <row r="64" spans="1:15" s="202" customFormat="1" ht="15" customHeight="1" x14ac:dyDescent="0.2">
      <c r="A64" s="458"/>
      <c r="B64" s="1862" t="s">
        <v>5574</v>
      </c>
      <c r="C64" s="1863"/>
      <c r="D64" s="337" t="s">
        <v>529</v>
      </c>
      <c r="E64" s="657" t="s">
        <v>142</v>
      </c>
      <c r="F64" s="338"/>
      <c r="G64" s="535" t="b">
        <f>IF(総括表!$B$4=総括表!$Q$5,基礎データ貼付用シート!E1604)</f>
        <v>0</v>
      </c>
      <c r="H64" s="685" t="s">
        <v>117</v>
      </c>
      <c r="I64" s="689">
        <v>0.6</v>
      </c>
      <c r="J64" s="685" t="s">
        <v>119</v>
      </c>
      <c r="K64" s="683">
        <f t="shared" si="1"/>
        <v>0</v>
      </c>
      <c r="L64" s="340" t="s">
        <v>900</v>
      </c>
      <c r="M64" s="458"/>
      <c r="N64" s="49"/>
      <c r="O64" s="203"/>
    </row>
    <row r="65" spans="1:15" s="202" customFormat="1" ht="15" customHeight="1" x14ac:dyDescent="0.2">
      <c r="A65" s="458"/>
      <c r="B65" s="1432">
        <v>26</v>
      </c>
      <c r="C65" s="1433" t="s">
        <v>7137</v>
      </c>
      <c r="D65" s="337" t="s">
        <v>533</v>
      </c>
      <c r="E65" s="657" t="s">
        <v>143</v>
      </c>
      <c r="F65" s="338"/>
      <c r="G65" s="535" t="b">
        <f>IF(総括表!$B$4=総括表!$Q$4,基礎データ貼付用シート!E1605+基礎データ貼付用シート!E1606+基礎データ貼付用シート!E1607)</f>
        <v>0</v>
      </c>
      <c r="H65" s="685" t="s">
        <v>117</v>
      </c>
      <c r="I65" s="689">
        <v>0.45</v>
      </c>
      <c r="J65" s="685" t="s">
        <v>119</v>
      </c>
      <c r="K65" s="686">
        <f t="shared" ref="K65:K68" si="2">ROUND(G65*I65,0)</f>
        <v>0</v>
      </c>
      <c r="L65" s="340" t="s">
        <v>302</v>
      </c>
      <c r="M65" s="458"/>
      <c r="N65" s="49"/>
      <c r="O65" s="203"/>
    </row>
    <row r="66" spans="1:15" s="202" customFormat="1" ht="15" customHeight="1" x14ac:dyDescent="0.2">
      <c r="A66" s="458"/>
      <c r="B66" s="1434"/>
      <c r="C66" s="1435"/>
      <c r="D66" s="337" t="s">
        <v>529</v>
      </c>
      <c r="E66" s="657" t="s">
        <v>142</v>
      </c>
      <c r="F66" s="338"/>
      <c r="G66" s="535" t="b">
        <f>IF(総括表!$B$4=総括表!$Q$5,基礎データ貼付用シート!E1605+基礎データ貼付用シート!E1606+基礎データ貼付用シート!E1607)</f>
        <v>0</v>
      </c>
      <c r="H66" s="685" t="s">
        <v>117</v>
      </c>
      <c r="I66" s="689">
        <v>0.45</v>
      </c>
      <c r="J66" s="685" t="s">
        <v>119</v>
      </c>
      <c r="K66" s="683">
        <f t="shared" si="2"/>
        <v>0</v>
      </c>
      <c r="L66" s="340" t="s">
        <v>878</v>
      </c>
      <c r="M66" s="458"/>
      <c r="N66" s="49"/>
      <c r="O66" s="203"/>
    </row>
    <row r="67" spans="1:15" s="202" customFormat="1" ht="15" customHeight="1" x14ac:dyDescent="0.2">
      <c r="A67" s="458"/>
      <c r="B67" s="1432">
        <v>27</v>
      </c>
      <c r="C67" s="1433" t="s">
        <v>7137</v>
      </c>
      <c r="D67" s="337" t="s">
        <v>533</v>
      </c>
      <c r="E67" s="657" t="s">
        <v>143</v>
      </c>
      <c r="F67" s="338"/>
      <c r="G67" s="535" t="b">
        <f>IF(総括表!$B$4=総括表!$Q$4,基礎データ貼付用シート!E1608)</f>
        <v>0</v>
      </c>
      <c r="H67" s="685" t="s">
        <v>117</v>
      </c>
      <c r="I67" s="689">
        <v>0.6</v>
      </c>
      <c r="J67" s="685" t="s">
        <v>119</v>
      </c>
      <c r="K67" s="686">
        <f t="shared" si="2"/>
        <v>0</v>
      </c>
      <c r="L67" s="340" t="s">
        <v>877</v>
      </c>
      <c r="M67" s="458"/>
      <c r="N67" s="49"/>
      <c r="O67" s="203"/>
    </row>
    <row r="68" spans="1:15" s="202" customFormat="1" ht="15" customHeight="1" thickBot="1" x14ac:dyDescent="0.25">
      <c r="A68" s="458"/>
      <c r="B68" s="1864" t="s">
        <v>5574</v>
      </c>
      <c r="C68" s="1865"/>
      <c r="D68" s="337" t="s">
        <v>529</v>
      </c>
      <c r="E68" s="657" t="s">
        <v>142</v>
      </c>
      <c r="F68" s="338"/>
      <c r="G68" s="535" t="b">
        <f>IF(総括表!$B$4=総括表!$Q$5,基礎データ貼付用シート!E1608)</f>
        <v>0</v>
      </c>
      <c r="H68" s="685" t="s">
        <v>117</v>
      </c>
      <c r="I68" s="689">
        <v>0.6</v>
      </c>
      <c r="J68" s="685" t="s">
        <v>119</v>
      </c>
      <c r="K68" s="683">
        <f t="shared" si="2"/>
        <v>0</v>
      </c>
      <c r="L68" s="340" t="s">
        <v>876</v>
      </c>
      <c r="M68" s="458"/>
      <c r="N68" s="49"/>
      <c r="O68" s="203"/>
    </row>
    <row r="69" spans="1:15" s="112" customFormat="1" ht="19.5" customHeight="1" thickBot="1" x14ac:dyDescent="0.25">
      <c r="A69" s="458"/>
      <c r="B69" s="1731" t="s">
        <v>146</v>
      </c>
      <c r="C69" s="1732"/>
      <c r="D69" s="1725"/>
      <c r="E69" s="1758"/>
      <c r="F69" s="1726"/>
      <c r="G69" s="935"/>
      <c r="H69" s="959"/>
      <c r="I69" s="1195"/>
      <c r="J69" s="1196"/>
      <c r="K69" s="534">
        <f>SUM(K20:K68)</f>
        <v>0</v>
      </c>
      <c r="L69" s="340" t="s">
        <v>572</v>
      </c>
      <c r="M69" s="855" t="s">
        <v>694</v>
      </c>
      <c r="N69" s="222"/>
      <c r="O69" s="128"/>
    </row>
    <row r="70" spans="1:15" ht="19.5" customHeight="1" x14ac:dyDescent="0.2">
      <c r="A70" s="467"/>
      <c r="B70" s="467"/>
      <c r="C70" s="467"/>
      <c r="D70" s="467"/>
      <c r="E70" s="467"/>
      <c r="F70" s="467"/>
      <c r="G70" s="517"/>
      <c r="H70" s="467"/>
      <c r="I70" s="471"/>
      <c r="J70" s="467"/>
      <c r="K70" s="664"/>
      <c r="L70" s="467"/>
      <c r="M70" s="467"/>
      <c r="N70" s="222"/>
    </row>
    <row r="71" spans="1:15" ht="19.5" customHeight="1" x14ac:dyDescent="0.2">
      <c r="A71" s="787" t="s">
        <v>55</v>
      </c>
      <c r="B71" s="467" t="s">
        <v>1122</v>
      </c>
      <c r="C71" s="467"/>
      <c r="D71" s="467"/>
      <c r="E71" s="344"/>
      <c r="F71" s="467"/>
      <c r="G71" s="517"/>
      <c r="H71" s="467"/>
      <c r="I71" s="471"/>
      <c r="J71" s="467"/>
      <c r="K71" s="664"/>
      <c r="L71" s="467"/>
      <c r="M71" s="467"/>
      <c r="N71" s="222"/>
    </row>
    <row r="72" spans="1:15" s="112" customFormat="1" ht="11.25" customHeight="1" x14ac:dyDescent="0.2">
      <c r="A72" s="468"/>
      <c r="B72" s="458"/>
      <c r="C72" s="458"/>
      <c r="D72" s="458"/>
      <c r="E72" s="458"/>
      <c r="F72" s="458"/>
      <c r="G72" s="518"/>
      <c r="H72" s="473"/>
      <c r="I72" s="458"/>
      <c r="J72" s="458"/>
      <c r="K72" s="518"/>
      <c r="L72" s="458"/>
      <c r="M72" s="458"/>
      <c r="N72" s="222"/>
      <c r="O72" s="128"/>
    </row>
    <row r="73" spans="1:15" s="112" customFormat="1" ht="27" customHeight="1" thickBot="1" x14ac:dyDescent="0.25">
      <c r="A73" s="468"/>
      <c r="B73" s="486" t="s">
        <v>533</v>
      </c>
      <c r="C73" s="1860" t="s">
        <v>7138</v>
      </c>
      <c r="D73" s="1860"/>
      <c r="E73" s="1860"/>
      <c r="F73" s="1860"/>
      <c r="G73" s="802"/>
      <c r="H73" s="458"/>
      <c r="I73" s="473" t="s">
        <v>159</v>
      </c>
      <c r="J73" s="458"/>
      <c r="K73" s="518"/>
      <c r="L73" s="458"/>
      <c r="M73" s="458"/>
      <c r="N73" s="222"/>
      <c r="O73" s="128"/>
    </row>
    <row r="74" spans="1:15" s="112" customFormat="1" ht="19.5" customHeight="1" thickTop="1" thickBot="1" x14ac:dyDescent="0.25">
      <c r="A74" s="468"/>
      <c r="B74" s="803"/>
      <c r="C74" s="1860"/>
      <c r="D74" s="1860"/>
      <c r="E74" s="1860"/>
      <c r="F74" s="1860"/>
      <c r="G74" s="223"/>
      <c r="H74" s="1197" t="s">
        <v>117</v>
      </c>
      <c r="I74" s="858">
        <v>0.25</v>
      </c>
      <c r="J74" s="1197" t="s">
        <v>4769</v>
      </c>
      <c r="K74" s="859">
        <f>ROUND(G74*I74,0)</f>
        <v>0</v>
      </c>
      <c r="L74" s="340" t="s">
        <v>4770</v>
      </c>
      <c r="M74" s="855" t="s">
        <v>4771</v>
      </c>
      <c r="N74" s="222"/>
      <c r="O74" s="128"/>
    </row>
    <row r="75" spans="1:15" ht="11.25" customHeight="1" thickTop="1" x14ac:dyDescent="0.2">
      <c r="A75" s="467"/>
      <c r="B75" s="467"/>
      <c r="C75" s="47"/>
      <c r="D75" s="47"/>
      <c r="E75" s="54"/>
      <c r="F75" s="47"/>
      <c r="G75" s="517"/>
      <c r="H75" s="467"/>
      <c r="I75" s="471"/>
      <c r="J75" s="467"/>
      <c r="K75" s="519" t="s">
        <v>177</v>
      </c>
      <c r="L75" s="467"/>
      <c r="M75" s="467"/>
      <c r="N75" s="222"/>
    </row>
    <row r="76" spans="1:15" s="112" customFormat="1" ht="11.25" customHeight="1" x14ac:dyDescent="0.2">
      <c r="A76" s="468"/>
      <c r="B76" s="458"/>
      <c r="C76" s="49"/>
      <c r="D76" s="49"/>
      <c r="E76" s="49"/>
      <c r="F76" s="49"/>
      <c r="G76" s="518"/>
      <c r="H76" s="473"/>
      <c r="I76" s="458"/>
      <c r="J76" s="458"/>
      <c r="K76" s="518"/>
      <c r="L76" s="458"/>
      <c r="M76" s="458"/>
      <c r="N76" s="222"/>
      <c r="O76" s="128"/>
    </row>
    <row r="77" spans="1:15" s="112" customFormat="1" ht="19.5" customHeight="1" thickBot="1" x14ac:dyDescent="0.25">
      <c r="A77" s="468"/>
      <c r="B77" s="486" t="s">
        <v>529</v>
      </c>
      <c r="C77" s="1860" t="s">
        <v>7139</v>
      </c>
      <c r="D77" s="1860"/>
      <c r="E77" s="1860"/>
      <c r="F77" s="1860"/>
      <c r="G77" s="802"/>
      <c r="H77" s="458"/>
      <c r="I77" s="473" t="s">
        <v>159</v>
      </c>
      <c r="J77" s="458"/>
      <c r="K77" s="518"/>
      <c r="L77" s="458"/>
      <c r="M77" s="458"/>
      <c r="N77" s="222"/>
      <c r="O77" s="128"/>
    </row>
    <row r="78" spans="1:15" s="112" customFormat="1" ht="19.5" customHeight="1" thickTop="1" thickBot="1" x14ac:dyDescent="0.25">
      <c r="A78" s="468"/>
      <c r="B78" s="803"/>
      <c r="C78" s="1860"/>
      <c r="D78" s="1860"/>
      <c r="E78" s="1860"/>
      <c r="F78" s="1860"/>
      <c r="G78" s="223"/>
      <c r="H78" s="1197" t="s">
        <v>117</v>
      </c>
      <c r="I78" s="858">
        <v>0.16700000000000001</v>
      </c>
      <c r="J78" s="1197" t="s">
        <v>4769</v>
      </c>
      <c r="K78" s="859">
        <f>ROUND(G78*I78,0)</f>
        <v>0</v>
      </c>
      <c r="L78" s="340" t="s">
        <v>4772</v>
      </c>
      <c r="M78" s="855" t="s">
        <v>4771</v>
      </c>
      <c r="N78" s="222"/>
      <c r="O78" s="128"/>
    </row>
    <row r="79" spans="1:15" ht="11.25" customHeight="1" thickTop="1" x14ac:dyDescent="0.2">
      <c r="A79" s="467"/>
      <c r="B79" s="467"/>
      <c r="C79" s="467"/>
      <c r="D79" s="467"/>
      <c r="E79" s="344"/>
      <c r="F79" s="467"/>
      <c r="G79" s="517"/>
      <c r="H79" s="467"/>
      <c r="I79" s="471"/>
      <c r="J79" s="467"/>
      <c r="K79" s="519" t="s">
        <v>177</v>
      </c>
      <c r="L79" s="467"/>
      <c r="M79" s="467"/>
      <c r="N79" s="222"/>
    </row>
    <row r="80" spans="1:15" ht="19.5" customHeight="1" x14ac:dyDescent="0.2">
      <c r="A80" s="467"/>
      <c r="B80" s="467"/>
      <c r="C80" s="467"/>
      <c r="D80" s="467"/>
      <c r="E80" s="344"/>
      <c r="F80" s="467"/>
      <c r="G80" s="517"/>
      <c r="H80" s="467"/>
      <c r="I80" s="471"/>
      <c r="J80" s="467"/>
      <c r="K80" s="519"/>
      <c r="L80" s="467"/>
      <c r="M80" s="467"/>
      <c r="N80" s="222"/>
    </row>
    <row r="81" spans="1:19" ht="19.5" customHeight="1" x14ac:dyDescent="0.2">
      <c r="A81" s="467"/>
      <c r="B81" s="467"/>
      <c r="C81" s="467"/>
      <c r="D81" s="467"/>
      <c r="E81" s="344"/>
      <c r="F81" s="467"/>
      <c r="G81" s="517"/>
      <c r="H81" s="467"/>
      <c r="I81" s="471"/>
      <c r="J81" s="467"/>
      <c r="K81" s="519"/>
      <c r="L81" s="467"/>
      <c r="M81" s="467"/>
      <c r="N81" s="222"/>
    </row>
    <row r="82" spans="1:19" ht="19.5" customHeight="1" x14ac:dyDescent="0.2">
      <c r="A82" s="787" t="s">
        <v>56</v>
      </c>
      <c r="B82" s="467" t="s">
        <v>984</v>
      </c>
      <c r="C82" s="467"/>
      <c r="D82" s="467"/>
      <c r="E82" s="344"/>
      <c r="F82" s="467"/>
      <c r="G82" s="517"/>
      <c r="H82" s="467"/>
      <c r="I82" s="471"/>
      <c r="J82" s="467"/>
      <c r="K82" s="664"/>
      <c r="L82" s="467"/>
      <c r="M82" s="467"/>
      <c r="N82" s="222"/>
    </row>
    <row r="83" spans="1:19" s="112" customFormat="1" ht="11.25" customHeight="1" x14ac:dyDescent="0.2">
      <c r="A83" s="468"/>
      <c r="B83" s="458"/>
      <c r="C83" s="458"/>
      <c r="D83" s="458"/>
      <c r="E83" s="458"/>
      <c r="F83" s="458"/>
      <c r="G83" s="518"/>
      <c r="H83" s="473"/>
      <c r="I83" s="458"/>
      <c r="J83" s="458"/>
      <c r="K83" s="518"/>
      <c r="L83" s="458"/>
      <c r="M83" s="458"/>
      <c r="N83" s="222"/>
      <c r="O83" s="128"/>
    </row>
    <row r="84" spans="1:19" ht="19.5" customHeight="1" x14ac:dyDescent="0.2">
      <c r="A84" s="467"/>
      <c r="B84" s="1861" t="s">
        <v>140</v>
      </c>
      <c r="C84" s="1804"/>
      <c r="D84" s="1861" t="s">
        <v>139</v>
      </c>
      <c r="E84" s="1866"/>
      <c r="F84" s="1804"/>
      <c r="G84" s="795" t="s">
        <v>138</v>
      </c>
      <c r="H84" s="796"/>
      <c r="I84" s="797" t="s">
        <v>137</v>
      </c>
      <c r="J84" s="796"/>
      <c r="K84" s="795" t="s">
        <v>89</v>
      </c>
      <c r="L84" s="467"/>
      <c r="M84" s="467"/>
      <c r="N84" s="222"/>
      <c r="O84" s="143"/>
      <c r="P84" s="144"/>
      <c r="Q84" s="144"/>
      <c r="R84" s="144"/>
      <c r="S84" s="144"/>
    </row>
    <row r="85" spans="1:19" ht="19.5" customHeight="1" x14ac:dyDescent="0.2">
      <c r="A85" s="467"/>
      <c r="B85" s="523"/>
      <c r="C85" s="479"/>
      <c r="D85" s="345"/>
      <c r="E85" s="798"/>
      <c r="F85" s="342"/>
      <c r="G85" s="524"/>
      <c r="H85" s="482"/>
      <c r="I85" s="483"/>
      <c r="J85" s="482"/>
      <c r="K85" s="525" t="s">
        <v>136</v>
      </c>
      <c r="L85" s="340"/>
      <c r="M85" s="467"/>
      <c r="N85" s="222"/>
      <c r="O85" s="143"/>
      <c r="P85" s="144"/>
      <c r="Q85" s="144"/>
      <c r="R85" s="144"/>
      <c r="S85" s="144"/>
    </row>
    <row r="86" spans="1:19" ht="30" customHeight="1" x14ac:dyDescent="0.2">
      <c r="A86" s="467"/>
      <c r="B86" s="799">
        <v>1</v>
      </c>
      <c r="C86" s="800" t="s">
        <v>128</v>
      </c>
      <c r="D86" s="1867" t="s">
        <v>1121</v>
      </c>
      <c r="E86" s="1868"/>
      <c r="F86" s="1869"/>
      <c r="G86" s="595">
        <f>+基礎データ貼付用シート!E1609+基礎データ貼付用シート!E1610</f>
        <v>0</v>
      </c>
      <c r="H86" s="596" t="s">
        <v>117</v>
      </c>
      <c r="I86" s="856">
        <v>9.0999999999999998E-2</v>
      </c>
      <c r="J86" s="596" t="s">
        <v>119</v>
      </c>
      <c r="K86" s="598">
        <f t="shared" ref="K86:K117" si="3">ROUND(G86*I86,0)</f>
        <v>0</v>
      </c>
      <c r="L86" s="340" t="s">
        <v>273</v>
      </c>
      <c r="M86" s="467"/>
      <c r="N86" s="222"/>
      <c r="O86" s="143"/>
      <c r="P86" s="144"/>
      <c r="Q86" s="144"/>
      <c r="R86" s="144"/>
      <c r="S86" s="144"/>
    </row>
    <row r="87" spans="1:19" ht="19.5" customHeight="1" x14ac:dyDescent="0.2">
      <c r="A87" s="467"/>
      <c r="B87" s="764"/>
      <c r="C87" s="587"/>
      <c r="D87" s="1870" t="s">
        <v>1120</v>
      </c>
      <c r="E87" s="1871"/>
      <c r="F87" s="1872"/>
      <c r="G87" s="595">
        <f>+基礎データ貼付用シート!E1611</f>
        <v>0</v>
      </c>
      <c r="H87" s="596" t="s">
        <v>117</v>
      </c>
      <c r="I87" s="856">
        <v>6.0999999999999999E-2</v>
      </c>
      <c r="J87" s="596" t="s">
        <v>119</v>
      </c>
      <c r="K87" s="598">
        <f t="shared" si="3"/>
        <v>0</v>
      </c>
      <c r="L87" s="340" t="s">
        <v>272</v>
      </c>
      <c r="M87" s="467"/>
      <c r="N87" s="222"/>
      <c r="O87" s="143"/>
      <c r="P87" s="144"/>
      <c r="Q87" s="144"/>
      <c r="R87" s="144"/>
      <c r="S87" s="144"/>
    </row>
    <row r="88" spans="1:19" ht="19.5" customHeight="1" x14ac:dyDescent="0.2">
      <c r="A88" s="467"/>
      <c r="B88" s="799">
        <v>2</v>
      </c>
      <c r="C88" s="800" t="s">
        <v>127</v>
      </c>
      <c r="D88" s="1725"/>
      <c r="E88" s="1758"/>
      <c r="F88" s="1726"/>
      <c r="G88" s="595">
        <f>+基礎データ貼付用シート!E1612+基礎データ貼付用シート!E1613</f>
        <v>0</v>
      </c>
      <c r="H88" s="596" t="s">
        <v>117</v>
      </c>
      <c r="I88" s="856">
        <v>0.105</v>
      </c>
      <c r="J88" s="596" t="s">
        <v>119</v>
      </c>
      <c r="K88" s="598">
        <f t="shared" si="3"/>
        <v>0</v>
      </c>
      <c r="L88" s="340" t="s">
        <v>271</v>
      </c>
      <c r="M88" s="467"/>
      <c r="N88" s="222"/>
      <c r="O88" s="143"/>
      <c r="P88" s="144"/>
      <c r="Q88" s="144"/>
      <c r="R88" s="144"/>
      <c r="S88" s="144"/>
    </row>
    <row r="89" spans="1:19" ht="19.5" customHeight="1" x14ac:dyDescent="0.2">
      <c r="A89" s="467"/>
      <c r="B89" s="799">
        <v>3</v>
      </c>
      <c r="C89" s="800" t="s">
        <v>126</v>
      </c>
      <c r="D89" s="1725"/>
      <c r="E89" s="1758"/>
      <c r="F89" s="1726"/>
      <c r="G89" s="595">
        <f>+基礎データ貼付用シート!E1614+基礎データ貼付用シート!E1615</f>
        <v>0</v>
      </c>
      <c r="H89" s="596" t="s">
        <v>117</v>
      </c>
      <c r="I89" s="856">
        <v>0.108</v>
      </c>
      <c r="J89" s="596" t="s">
        <v>119</v>
      </c>
      <c r="K89" s="598">
        <f t="shared" si="3"/>
        <v>0</v>
      </c>
      <c r="L89" s="340" t="s">
        <v>270</v>
      </c>
      <c r="M89" s="467"/>
      <c r="N89" s="222"/>
      <c r="O89" s="143"/>
      <c r="P89" s="144"/>
      <c r="Q89" s="144"/>
      <c r="R89" s="144"/>
      <c r="S89" s="144"/>
    </row>
    <row r="90" spans="1:19" ht="19.5" customHeight="1" x14ac:dyDescent="0.2">
      <c r="A90" s="467"/>
      <c r="B90" s="799">
        <v>4</v>
      </c>
      <c r="C90" s="800" t="s">
        <v>125</v>
      </c>
      <c r="D90" s="1725"/>
      <c r="E90" s="1758"/>
      <c r="F90" s="1726"/>
      <c r="G90" s="595">
        <f>+基礎データ貼付用シート!E1616+基礎データ貼付用シート!E1617</f>
        <v>0</v>
      </c>
      <c r="H90" s="596" t="s">
        <v>117</v>
      </c>
      <c r="I90" s="856">
        <v>0.108</v>
      </c>
      <c r="J90" s="596" t="s">
        <v>119</v>
      </c>
      <c r="K90" s="598">
        <f t="shared" si="3"/>
        <v>0</v>
      </c>
      <c r="L90" s="340" t="s">
        <v>268</v>
      </c>
      <c r="M90" s="467"/>
      <c r="N90" s="222"/>
      <c r="O90" s="143"/>
      <c r="P90" s="144"/>
      <c r="Q90" s="144"/>
      <c r="R90" s="144"/>
      <c r="S90" s="144"/>
    </row>
    <row r="91" spans="1:19" ht="19.5" customHeight="1" x14ac:dyDescent="0.2">
      <c r="A91" s="467"/>
      <c r="B91" s="799">
        <v>5</v>
      </c>
      <c r="C91" s="800" t="s">
        <v>124</v>
      </c>
      <c r="D91" s="1725"/>
      <c r="E91" s="1758"/>
      <c r="F91" s="1726"/>
      <c r="G91" s="595">
        <f>+基礎データ貼付用シート!E1618+基礎データ貼付用シート!E1619</f>
        <v>0</v>
      </c>
      <c r="H91" s="596" t="s">
        <v>117</v>
      </c>
      <c r="I91" s="856">
        <v>9.6000000000000002E-2</v>
      </c>
      <c r="J91" s="596" t="s">
        <v>119</v>
      </c>
      <c r="K91" s="598">
        <f t="shared" si="3"/>
        <v>0</v>
      </c>
      <c r="L91" s="340" t="s">
        <v>267</v>
      </c>
      <c r="M91" s="467"/>
      <c r="N91" s="222"/>
      <c r="O91" s="143"/>
      <c r="P91" s="144"/>
      <c r="Q91" s="144"/>
      <c r="R91" s="144"/>
      <c r="S91" s="144"/>
    </row>
    <row r="92" spans="1:19" ht="19.5" customHeight="1" x14ac:dyDescent="0.2">
      <c r="A92" s="467"/>
      <c r="B92" s="799">
        <v>6</v>
      </c>
      <c r="C92" s="800" t="s">
        <v>123</v>
      </c>
      <c r="D92" s="552" t="s">
        <v>533</v>
      </c>
      <c r="E92" s="801" t="s">
        <v>143</v>
      </c>
      <c r="F92" s="553"/>
      <c r="G92" s="535" t="b">
        <f>IF(総括表!$B$4=総括表!$Q$4,基礎データ貼付用シート!E1620+基礎データ貼付用シート!E1621)</f>
        <v>0</v>
      </c>
      <c r="H92" s="596" t="s">
        <v>117</v>
      </c>
      <c r="I92" s="856">
        <v>0.108</v>
      </c>
      <c r="J92" s="596" t="s">
        <v>119</v>
      </c>
      <c r="K92" s="598">
        <f t="shared" si="3"/>
        <v>0</v>
      </c>
      <c r="L92" s="340" t="s">
        <v>269</v>
      </c>
      <c r="M92" s="467"/>
      <c r="N92" s="222"/>
      <c r="O92" s="143"/>
      <c r="P92" s="144"/>
      <c r="Q92" s="144"/>
      <c r="R92" s="144"/>
      <c r="S92" s="144"/>
    </row>
    <row r="93" spans="1:19" ht="19.5" customHeight="1" x14ac:dyDescent="0.2">
      <c r="A93" s="467"/>
      <c r="B93" s="764"/>
      <c r="C93" s="587"/>
      <c r="D93" s="552" t="s">
        <v>529</v>
      </c>
      <c r="E93" s="801" t="s">
        <v>142</v>
      </c>
      <c r="F93" s="553"/>
      <c r="G93" s="535" t="b">
        <f>IF(総括表!$B$4=総括表!$Q$5,基礎データ貼付用シート!E1620+基礎データ貼付用シート!E1621)</f>
        <v>0</v>
      </c>
      <c r="H93" s="596" t="s">
        <v>117</v>
      </c>
      <c r="I93" s="856">
        <v>9.5000000000000001E-2</v>
      </c>
      <c r="J93" s="596" t="s">
        <v>119</v>
      </c>
      <c r="K93" s="598">
        <f t="shared" si="3"/>
        <v>0</v>
      </c>
      <c r="L93" s="340" t="s">
        <v>266</v>
      </c>
      <c r="M93" s="467"/>
      <c r="N93" s="222"/>
      <c r="O93" s="143"/>
      <c r="P93" s="144"/>
      <c r="Q93" s="144"/>
      <c r="R93" s="144"/>
      <c r="S93" s="144"/>
    </row>
    <row r="94" spans="1:19" ht="19.5" customHeight="1" x14ac:dyDescent="0.2">
      <c r="A94" s="467"/>
      <c r="B94" s="799">
        <v>7</v>
      </c>
      <c r="C94" s="800" t="s">
        <v>122</v>
      </c>
      <c r="D94" s="552" t="s">
        <v>533</v>
      </c>
      <c r="E94" s="801" t="s">
        <v>143</v>
      </c>
      <c r="F94" s="553"/>
      <c r="G94" s="535" t="b">
        <f>IF(総括表!$B$4=総括表!$Q$4,基礎データ貼付用シート!E1622+基礎データ貼付用シート!E1623)</f>
        <v>0</v>
      </c>
      <c r="H94" s="596" t="s">
        <v>117</v>
      </c>
      <c r="I94" s="856">
        <v>0.13100000000000001</v>
      </c>
      <c r="J94" s="596" t="s">
        <v>119</v>
      </c>
      <c r="K94" s="598">
        <f t="shared" si="3"/>
        <v>0</v>
      </c>
      <c r="L94" s="340" t="s">
        <v>265</v>
      </c>
      <c r="M94" s="467"/>
      <c r="N94" s="222"/>
      <c r="O94" s="143"/>
      <c r="P94" s="144"/>
      <c r="Q94" s="144"/>
      <c r="R94" s="144"/>
      <c r="S94" s="144"/>
    </row>
    <row r="95" spans="1:19" ht="19.5" customHeight="1" x14ac:dyDescent="0.2">
      <c r="A95" s="467"/>
      <c r="B95" s="764"/>
      <c r="C95" s="587"/>
      <c r="D95" s="552" t="s">
        <v>529</v>
      </c>
      <c r="E95" s="801" t="s">
        <v>142</v>
      </c>
      <c r="F95" s="553"/>
      <c r="G95" s="535" t="b">
        <f>IF(総括表!$B$4=総括表!$Q$5,基礎データ貼付用シート!E1622+基礎データ貼付用シート!E1623)</f>
        <v>0</v>
      </c>
      <c r="H95" s="596" t="s">
        <v>117</v>
      </c>
      <c r="I95" s="856">
        <v>9.6000000000000002E-2</v>
      </c>
      <c r="J95" s="596" t="s">
        <v>119</v>
      </c>
      <c r="K95" s="857">
        <f t="shared" si="3"/>
        <v>0</v>
      </c>
      <c r="L95" s="340" t="s">
        <v>264</v>
      </c>
      <c r="M95" s="467"/>
      <c r="N95" s="222"/>
      <c r="O95" s="143"/>
      <c r="P95" s="144"/>
      <c r="Q95" s="144"/>
      <c r="R95" s="144"/>
      <c r="S95" s="144"/>
    </row>
    <row r="96" spans="1:19" ht="19.5" customHeight="1" x14ac:dyDescent="0.2">
      <c r="A96" s="467"/>
      <c r="B96" s="799">
        <v>8</v>
      </c>
      <c r="C96" s="800" t="s">
        <v>121</v>
      </c>
      <c r="D96" s="552" t="s">
        <v>533</v>
      </c>
      <c r="E96" s="801" t="s">
        <v>143</v>
      </c>
      <c r="F96" s="553"/>
      <c r="G96" s="535" t="b">
        <f>IF(総括表!$B$4=総括表!$Q$4,基礎データ貼付用シート!E1624+基礎データ貼付用シート!E1625)</f>
        <v>0</v>
      </c>
      <c r="H96" s="596" t="s">
        <v>117</v>
      </c>
      <c r="I96" s="856">
        <v>0.13900000000000001</v>
      </c>
      <c r="J96" s="596" t="s">
        <v>119</v>
      </c>
      <c r="K96" s="598">
        <f t="shared" si="3"/>
        <v>0</v>
      </c>
      <c r="L96" s="340" t="s">
        <v>263</v>
      </c>
      <c r="M96" s="467"/>
      <c r="N96" s="222"/>
      <c r="O96" s="143"/>
      <c r="P96" s="144"/>
      <c r="Q96" s="144"/>
      <c r="R96" s="144"/>
      <c r="S96" s="144"/>
    </row>
    <row r="97" spans="1:19" ht="19.5" customHeight="1" x14ac:dyDescent="0.2">
      <c r="A97" s="467"/>
      <c r="B97" s="764"/>
      <c r="C97" s="587"/>
      <c r="D97" s="552" t="s">
        <v>529</v>
      </c>
      <c r="E97" s="801" t="s">
        <v>142</v>
      </c>
      <c r="F97" s="553"/>
      <c r="G97" s="535" t="b">
        <f>IF(総括表!$B$4=総括表!$Q$5,基礎データ貼付用シート!E1624+基礎データ貼付用シート!E1625)</f>
        <v>0</v>
      </c>
      <c r="H97" s="596" t="s">
        <v>117</v>
      </c>
      <c r="I97" s="856">
        <v>9.8000000000000004E-2</v>
      </c>
      <c r="J97" s="596" t="s">
        <v>119</v>
      </c>
      <c r="K97" s="857">
        <f t="shared" si="3"/>
        <v>0</v>
      </c>
      <c r="L97" s="340" t="s">
        <v>262</v>
      </c>
      <c r="M97" s="467"/>
      <c r="N97" s="222"/>
      <c r="O97" s="143"/>
      <c r="P97" s="144"/>
      <c r="Q97" s="144"/>
      <c r="R97" s="144"/>
      <c r="S97" s="144"/>
    </row>
    <row r="98" spans="1:19" ht="19.5" customHeight="1" x14ac:dyDescent="0.2">
      <c r="A98" s="467"/>
      <c r="B98" s="799">
        <v>9</v>
      </c>
      <c r="C98" s="800" t="s">
        <v>120</v>
      </c>
      <c r="D98" s="552" t="s">
        <v>533</v>
      </c>
      <c r="E98" s="801" t="s">
        <v>143</v>
      </c>
      <c r="F98" s="553"/>
      <c r="G98" s="535" t="b">
        <f>IF(総括表!$B$4=総括表!$Q$4,基礎データ貼付用シート!E1626+基礎データ貼付用シート!E1627)</f>
        <v>0</v>
      </c>
      <c r="H98" s="596" t="s">
        <v>117</v>
      </c>
      <c r="I98" s="856">
        <v>0.14299999999999999</v>
      </c>
      <c r="J98" s="596" t="s">
        <v>119</v>
      </c>
      <c r="K98" s="598">
        <f t="shared" si="3"/>
        <v>0</v>
      </c>
      <c r="L98" s="340" t="s">
        <v>261</v>
      </c>
      <c r="M98" s="467"/>
      <c r="N98" s="222"/>
      <c r="O98" s="143"/>
      <c r="P98" s="144"/>
      <c r="Q98" s="144"/>
      <c r="R98" s="144"/>
      <c r="S98" s="144"/>
    </row>
    <row r="99" spans="1:19" ht="19.5" customHeight="1" x14ac:dyDescent="0.2">
      <c r="A99" s="467"/>
      <c r="B99" s="764"/>
      <c r="C99" s="587"/>
      <c r="D99" s="552" t="s">
        <v>529</v>
      </c>
      <c r="E99" s="801" t="s">
        <v>142</v>
      </c>
      <c r="F99" s="553"/>
      <c r="G99" s="535" t="b">
        <f>IF(総括表!$B$4=総括表!$Q$5,基礎データ貼付用シート!E1626+基礎データ貼付用シート!E1627)</f>
        <v>0</v>
      </c>
      <c r="H99" s="596" t="s">
        <v>117</v>
      </c>
      <c r="I99" s="856">
        <v>0.129</v>
      </c>
      <c r="J99" s="596" t="s">
        <v>119</v>
      </c>
      <c r="K99" s="857">
        <f t="shared" si="3"/>
        <v>0</v>
      </c>
      <c r="L99" s="340" t="s">
        <v>260</v>
      </c>
      <c r="M99" s="467"/>
      <c r="N99" s="222"/>
      <c r="O99" s="143"/>
      <c r="P99" s="144"/>
      <c r="Q99" s="144"/>
      <c r="R99" s="144"/>
      <c r="S99" s="144"/>
    </row>
    <row r="100" spans="1:19" ht="19.5" customHeight="1" x14ac:dyDescent="0.2">
      <c r="A100" s="467"/>
      <c r="B100" s="799">
        <v>10</v>
      </c>
      <c r="C100" s="800" t="s">
        <v>475</v>
      </c>
      <c r="D100" s="552" t="s">
        <v>533</v>
      </c>
      <c r="E100" s="801" t="s">
        <v>143</v>
      </c>
      <c r="F100" s="553"/>
      <c r="G100" s="535" t="b">
        <f>IF(総括表!$B$4=総括表!$Q$4,基礎データ貼付用シート!E1628+基礎データ貼付用シート!E1629)</f>
        <v>0</v>
      </c>
      <c r="H100" s="596" t="s">
        <v>117</v>
      </c>
      <c r="I100" s="856">
        <v>0.155</v>
      </c>
      <c r="J100" s="596" t="s">
        <v>119</v>
      </c>
      <c r="K100" s="598">
        <f t="shared" si="3"/>
        <v>0</v>
      </c>
      <c r="L100" s="340" t="s">
        <v>259</v>
      </c>
      <c r="M100" s="467"/>
      <c r="N100" s="222"/>
      <c r="O100" s="143"/>
      <c r="P100" s="144"/>
      <c r="Q100" s="144"/>
      <c r="R100" s="144"/>
      <c r="S100" s="144"/>
    </row>
    <row r="101" spans="1:19" ht="19.5" customHeight="1" x14ac:dyDescent="0.2">
      <c r="A101" s="467"/>
      <c r="B101" s="764"/>
      <c r="C101" s="587"/>
      <c r="D101" s="552" t="s">
        <v>529</v>
      </c>
      <c r="E101" s="801" t="s">
        <v>142</v>
      </c>
      <c r="F101" s="553"/>
      <c r="G101" s="535" t="b">
        <f>IF(総括表!$B$4=総括表!$Q$5,基礎データ貼付用シート!E1628+基礎データ貼付用シート!E1629)</f>
        <v>0</v>
      </c>
      <c r="H101" s="596" t="s">
        <v>117</v>
      </c>
      <c r="I101" s="856">
        <v>0.14299999999999999</v>
      </c>
      <c r="J101" s="596" t="s">
        <v>119</v>
      </c>
      <c r="K101" s="857">
        <f t="shared" si="3"/>
        <v>0</v>
      </c>
      <c r="L101" s="340" t="s">
        <v>258</v>
      </c>
      <c r="M101" s="467"/>
      <c r="N101" s="222"/>
      <c r="O101" s="143"/>
      <c r="P101" s="144"/>
      <c r="Q101" s="144"/>
      <c r="R101" s="144"/>
      <c r="S101" s="144"/>
    </row>
    <row r="102" spans="1:19" ht="19.5" customHeight="1" x14ac:dyDescent="0.2">
      <c r="A102" s="467"/>
      <c r="B102" s="799">
        <v>11</v>
      </c>
      <c r="C102" s="800" t="s">
        <v>512</v>
      </c>
      <c r="D102" s="552" t="s">
        <v>533</v>
      </c>
      <c r="E102" s="801" t="s">
        <v>143</v>
      </c>
      <c r="F102" s="553"/>
      <c r="G102" s="535" t="b">
        <f>IF(総括表!$B$4=総括表!$Q$4,基礎データ貼付用シート!E1630+基礎データ貼付用シート!E1631)</f>
        <v>0</v>
      </c>
      <c r="H102" s="596" t="s">
        <v>117</v>
      </c>
      <c r="I102" s="856">
        <v>0.16300000000000001</v>
      </c>
      <c r="J102" s="596" t="s">
        <v>119</v>
      </c>
      <c r="K102" s="598">
        <f t="shared" si="3"/>
        <v>0</v>
      </c>
      <c r="L102" s="340" t="s">
        <v>257</v>
      </c>
      <c r="M102" s="467"/>
      <c r="N102" s="222"/>
      <c r="O102" s="143"/>
      <c r="P102" s="144"/>
      <c r="Q102" s="144"/>
      <c r="R102" s="144"/>
      <c r="S102" s="144"/>
    </row>
    <row r="103" spans="1:19" ht="19.5" customHeight="1" x14ac:dyDescent="0.2">
      <c r="A103" s="467"/>
      <c r="B103" s="764"/>
      <c r="C103" s="587"/>
      <c r="D103" s="552" t="s">
        <v>529</v>
      </c>
      <c r="E103" s="801" t="s">
        <v>142</v>
      </c>
      <c r="F103" s="553"/>
      <c r="G103" s="535" t="b">
        <f>IF(総括表!$B$4=総括表!$Q$5,基礎データ貼付用シート!E1630+基礎データ貼付用シート!E1631)</f>
        <v>0</v>
      </c>
      <c r="H103" s="596" t="s">
        <v>117</v>
      </c>
      <c r="I103" s="856">
        <v>0.152</v>
      </c>
      <c r="J103" s="596" t="s">
        <v>119</v>
      </c>
      <c r="K103" s="857">
        <f t="shared" si="3"/>
        <v>0</v>
      </c>
      <c r="L103" s="340" t="s">
        <v>256</v>
      </c>
      <c r="M103" s="467"/>
      <c r="N103" s="222"/>
      <c r="O103" s="143"/>
      <c r="P103" s="144"/>
      <c r="Q103" s="144"/>
      <c r="R103" s="144"/>
      <c r="S103" s="144"/>
    </row>
    <row r="104" spans="1:19" ht="19.5" customHeight="1" x14ac:dyDescent="0.2">
      <c r="A104" s="467"/>
      <c r="B104" s="799">
        <v>12</v>
      </c>
      <c r="C104" s="800" t="s">
        <v>884</v>
      </c>
      <c r="D104" s="552" t="s">
        <v>533</v>
      </c>
      <c r="E104" s="801" t="s">
        <v>143</v>
      </c>
      <c r="F104" s="553"/>
      <c r="G104" s="535" t="b">
        <f>IF(総括表!$B$4=総括表!$Q$4,基礎データ貼付用シート!E1632)</f>
        <v>0</v>
      </c>
      <c r="H104" s="596" t="s">
        <v>117</v>
      </c>
      <c r="I104" s="856">
        <v>0.214</v>
      </c>
      <c r="J104" s="596" t="s">
        <v>119</v>
      </c>
      <c r="K104" s="598">
        <f t="shared" si="3"/>
        <v>0</v>
      </c>
      <c r="L104" s="340" t="s">
        <v>255</v>
      </c>
      <c r="M104" s="467"/>
      <c r="N104" s="222"/>
      <c r="O104" s="143"/>
      <c r="P104" s="144"/>
      <c r="Q104" s="144"/>
      <c r="R104" s="144"/>
      <c r="S104" s="144"/>
    </row>
    <row r="105" spans="1:19" ht="19.5" customHeight="1" x14ac:dyDescent="0.2">
      <c r="A105" s="467"/>
      <c r="B105" s="764"/>
      <c r="C105" s="587"/>
      <c r="D105" s="552" t="s">
        <v>1364</v>
      </c>
      <c r="E105" s="801" t="s">
        <v>142</v>
      </c>
      <c r="F105" s="553"/>
      <c r="G105" s="535" t="b">
        <f>IF(総括表!$B$4=総括表!$Q$5,基礎データ貼付用シート!E1632)</f>
        <v>0</v>
      </c>
      <c r="H105" s="596" t="s">
        <v>1365</v>
      </c>
      <c r="I105" s="856">
        <v>0.214</v>
      </c>
      <c r="J105" s="596" t="s">
        <v>1366</v>
      </c>
      <c r="K105" s="857">
        <f t="shared" si="3"/>
        <v>0</v>
      </c>
      <c r="L105" s="340" t="s">
        <v>254</v>
      </c>
      <c r="M105" s="467"/>
      <c r="N105" s="222"/>
      <c r="O105" s="143"/>
      <c r="P105" s="144"/>
      <c r="Q105" s="144"/>
      <c r="R105" s="144"/>
      <c r="S105" s="144"/>
    </row>
    <row r="106" spans="1:19" ht="19.5" customHeight="1" x14ac:dyDescent="0.2">
      <c r="A106" s="467"/>
      <c r="B106" s="799">
        <v>13</v>
      </c>
      <c r="C106" s="800" t="s">
        <v>915</v>
      </c>
      <c r="D106" s="552" t="s">
        <v>1367</v>
      </c>
      <c r="E106" s="801" t="s">
        <v>143</v>
      </c>
      <c r="F106" s="553"/>
      <c r="G106" s="535" t="b">
        <f>IF(総括表!$B$4=総括表!$Q$4,基礎データ貼付用シート!E1633)</f>
        <v>0</v>
      </c>
      <c r="H106" s="596" t="s">
        <v>1365</v>
      </c>
      <c r="I106" s="856">
        <v>0.28599999999999998</v>
      </c>
      <c r="J106" s="596" t="s">
        <v>1366</v>
      </c>
      <c r="K106" s="598">
        <f t="shared" si="3"/>
        <v>0</v>
      </c>
      <c r="L106" s="340" t="s">
        <v>253</v>
      </c>
      <c r="M106" s="467"/>
      <c r="N106" s="222"/>
      <c r="P106" s="144"/>
    </row>
    <row r="107" spans="1:19" ht="19.5" customHeight="1" x14ac:dyDescent="0.2">
      <c r="A107" s="467"/>
      <c r="B107" s="764"/>
      <c r="C107" s="587"/>
      <c r="D107" s="552" t="s">
        <v>1364</v>
      </c>
      <c r="E107" s="801" t="s">
        <v>142</v>
      </c>
      <c r="F107" s="553"/>
      <c r="G107" s="535" t="b">
        <f>IF(総括表!$B$4=総括表!$Q$5,基礎データ貼付用シート!E1633)</f>
        <v>0</v>
      </c>
      <c r="H107" s="596" t="s">
        <v>1365</v>
      </c>
      <c r="I107" s="856">
        <v>0.28599999999999998</v>
      </c>
      <c r="J107" s="596" t="s">
        <v>1366</v>
      </c>
      <c r="K107" s="857">
        <f t="shared" si="3"/>
        <v>0</v>
      </c>
      <c r="L107" s="340" t="s">
        <v>252</v>
      </c>
      <c r="M107" s="467"/>
      <c r="N107" s="222"/>
      <c r="P107" s="144"/>
    </row>
    <row r="108" spans="1:19" ht="19.5" customHeight="1" x14ac:dyDescent="0.2">
      <c r="A108" s="467"/>
      <c r="B108" s="799">
        <v>14</v>
      </c>
      <c r="C108" s="800" t="s">
        <v>1067</v>
      </c>
      <c r="D108" s="552" t="s">
        <v>1367</v>
      </c>
      <c r="E108" s="801" t="s">
        <v>143</v>
      </c>
      <c r="F108" s="553"/>
      <c r="G108" s="535" t="b">
        <f>IF(総括表!$B$4=総括表!$Q$4,基礎データ貼付用シート!E1634)</f>
        <v>0</v>
      </c>
      <c r="H108" s="596" t="s">
        <v>1365</v>
      </c>
      <c r="I108" s="856">
        <v>0.35699999999999998</v>
      </c>
      <c r="J108" s="596" t="s">
        <v>1366</v>
      </c>
      <c r="K108" s="598">
        <f t="shared" si="3"/>
        <v>0</v>
      </c>
      <c r="L108" s="340" t="s">
        <v>321</v>
      </c>
      <c r="M108" s="467"/>
      <c r="N108" s="222"/>
      <c r="P108" s="144"/>
    </row>
    <row r="109" spans="1:19" ht="19.5" customHeight="1" x14ac:dyDescent="0.2">
      <c r="A109" s="467"/>
      <c r="B109" s="764"/>
      <c r="C109" s="587"/>
      <c r="D109" s="552" t="s">
        <v>1364</v>
      </c>
      <c r="E109" s="801" t="s">
        <v>142</v>
      </c>
      <c r="F109" s="553"/>
      <c r="G109" s="535" t="b">
        <f>IF(総括表!$B$4=総括表!$Q$5,基礎データ貼付用シート!E1634)</f>
        <v>0</v>
      </c>
      <c r="H109" s="596" t="s">
        <v>1365</v>
      </c>
      <c r="I109" s="856">
        <v>0.35699999999999998</v>
      </c>
      <c r="J109" s="596" t="s">
        <v>1366</v>
      </c>
      <c r="K109" s="857">
        <f t="shared" si="3"/>
        <v>0</v>
      </c>
      <c r="L109" s="340" t="s">
        <v>320</v>
      </c>
      <c r="M109" s="467"/>
      <c r="N109" s="222"/>
      <c r="P109" s="144"/>
    </row>
    <row r="110" spans="1:19" ht="19.5" customHeight="1" x14ac:dyDescent="0.2">
      <c r="A110" s="467"/>
      <c r="B110" s="335">
        <v>15</v>
      </c>
      <c r="C110" s="336" t="s">
        <v>1259</v>
      </c>
      <c r="D110" s="337" t="s">
        <v>533</v>
      </c>
      <c r="E110" s="657" t="s">
        <v>143</v>
      </c>
      <c r="F110" s="338"/>
      <c r="G110" s="535" t="b">
        <f>IF(総括表!$B$4=総括表!$Q$4,基礎データ貼付用シート!E1635)</f>
        <v>0</v>
      </c>
      <c r="H110" s="353" t="s">
        <v>117</v>
      </c>
      <c r="I110" s="513">
        <v>0.42899999999999999</v>
      </c>
      <c r="J110" s="353" t="s">
        <v>119</v>
      </c>
      <c r="K110" s="354">
        <f>ROUND(G110*I110,0)</f>
        <v>0</v>
      </c>
      <c r="L110" s="340" t="s">
        <v>319</v>
      </c>
      <c r="M110" s="467"/>
      <c r="N110" s="222"/>
      <c r="P110" s="144"/>
    </row>
    <row r="111" spans="1:19" ht="19.5" customHeight="1" x14ac:dyDescent="0.2">
      <c r="A111" s="467"/>
      <c r="B111" s="764"/>
      <c r="C111" s="587"/>
      <c r="D111" s="337" t="s">
        <v>529</v>
      </c>
      <c r="E111" s="657" t="s">
        <v>142</v>
      </c>
      <c r="F111" s="338"/>
      <c r="G111" s="535" t="b">
        <f>IF(総括表!$B$4=総括表!$Q$5,基礎データ貼付用シート!E1635)</f>
        <v>0</v>
      </c>
      <c r="H111" s="353" t="s">
        <v>117</v>
      </c>
      <c r="I111" s="513">
        <v>0.42899999999999999</v>
      </c>
      <c r="J111" s="353" t="s">
        <v>119</v>
      </c>
      <c r="K111" s="683">
        <f>ROUND(G111*I111,0)</f>
        <v>0</v>
      </c>
      <c r="L111" s="340" t="s">
        <v>318</v>
      </c>
      <c r="M111" s="467"/>
      <c r="N111" s="222"/>
      <c r="P111" s="144"/>
    </row>
    <row r="112" spans="1:19" ht="19.5" customHeight="1" x14ac:dyDescent="0.2">
      <c r="A112" s="467"/>
      <c r="B112" s="335">
        <v>16</v>
      </c>
      <c r="C112" s="336" t="s">
        <v>5325</v>
      </c>
      <c r="D112" s="337" t="s">
        <v>533</v>
      </c>
      <c r="E112" s="657" t="s">
        <v>143</v>
      </c>
      <c r="F112" s="338"/>
      <c r="G112" s="535" t="b">
        <f>IF(総括表!$B$4=総括表!$Q$4,基礎データ貼付用シート!E1636)</f>
        <v>0</v>
      </c>
      <c r="H112" s="353" t="s">
        <v>117</v>
      </c>
      <c r="I112" s="513">
        <v>0.5</v>
      </c>
      <c r="J112" s="353" t="s">
        <v>119</v>
      </c>
      <c r="K112" s="354">
        <f t="shared" si="3"/>
        <v>0</v>
      </c>
      <c r="L112" s="340" t="s">
        <v>317</v>
      </c>
      <c r="M112" s="467"/>
      <c r="N112" s="222"/>
      <c r="P112" s="144"/>
    </row>
    <row r="113" spans="1:25" ht="19.5" customHeight="1" x14ac:dyDescent="0.2">
      <c r="A113" s="467"/>
      <c r="B113" s="764"/>
      <c r="C113" s="587"/>
      <c r="D113" s="337" t="s">
        <v>529</v>
      </c>
      <c r="E113" s="657" t="s">
        <v>142</v>
      </c>
      <c r="F113" s="338"/>
      <c r="G113" s="535" t="b">
        <f>IF(総括表!$B$4=総括表!$Q$5,基礎データ貼付用シート!E1636)</f>
        <v>0</v>
      </c>
      <c r="H113" s="353" t="s">
        <v>117</v>
      </c>
      <c r="I113" s="513">
        <v>0.5</v>
      </c>
      <c r="J113" s="353" t="s">
        <v>119</v>
      </c>
      <c r="K113" s="683">
        <f t="shared" si="3"/>
        <v>0</v>
      </c>
      <c r="L113" s="340" t="s">
        <v>316</v>
      </c>
      <c r="M113" s="467"/>
      <c r="N113" s="222"/>
      <c r="P113" s="144"/>
    </row>
    <row r="114" spans="1:25" ht="19.5" customHeight="1" x14ac:dyDescent="0.2">
      <c r="A114" s="467"/>
      <c r="B114" s="335">
        <v>17</v>
      </c>
      <c r="C114" s="336" t="s">
        <v>5618</v>
      </c>
      <c r="D114" s="337" t="s">
        <v>533</v>
      </c>
      <c r="E114" s="657" t="s">
        <v>143</v>
      </c>
      <c r="F114" s="338"/>
      <c r="G114" s="535" t="b">
        <f>IF(総括表!$B$4=総括表!$Q$4,基礎データ貼付用シート!E1637)</f>
        <v>0</v>
      </c>
      <c r="H114" s="353" t="s">
        <v>117</v>
      </c>
      <c r="I114" s="513">
        <v>0.5</v>
      </c>
      <c r="J114" s="353" t="s">
        <v>119</v>
      </c>
      <c r="K114" s="354">
        <f t="shared" si="3"/>
        <v>0</v>
      </c>
      <c r="L114" s="340" t="s">
        <v>315</v>
      </c>
      <c r="M114" s="467"/>
      <c r="N114" s="222"/>
      <c r="P114" s="144"/>
    </row>
    <row r="115" spans="1:25" ht="19.5" customHeight="1" x14ac:dyDescent="0.2">
      <c r="A115" s="467"/>
      <c r="B115" s="804"/>
      <c r="C115" s="587"/>
      <c r="D115" s="337" t="s">
        <v>529</v>
      </c>
      <c r="E115" s="657" t="s">
        <v>142</v>
      </c>
      <c r="F115" s="338"/>
      <c r="G115" s="535" t="b">
        <f>IF(総括表!$B$4=総括表!$Q$5,基礎データ貼付用シート!E1637)</f>
        <v>0</v>
      </c>
      <c r="H115" s="353" t="s">
        <v>117</v>
      </c>
      <c r="I115" s="513">
        <v>0.5</v>
      </c>
      <c r="J115" s="353" t="s">
        <v>119</v>
      </c>
      <c r="K115" s="683">
        <f t="shared" si="3"/>
        <v>0</v>
      </c>
      <c r="L115" s="340" t="s">
        <v>314</v>
      </c>
      <c r="M115" s="467"/>
      <c r="N115" s="222"/>
      <c r="P115" s="144"/>
    </row>
    <row r="116" spans="1:25" s="199" customFormat="1" ht="19.399999999999999" customHeight="1" x14ac:dyDescent="0.2">
      <c r="A116" s="467"/>
      <c r="B116" s="335">
        <v>18</v>
      </c>
      <c r="C116" s="336" t="s">
        <v>6227</v>
      </c>
      <c r="D116" s="337" t="s">
        <v>533</v>
      </c>
      <c r="E116" s="657" t="s">
        <v>143</v>
      </c>
      <c r="F116" s="338"/>
      <c r="G116" s="535" t="b">
        <f>IF(総括表!$B$4=総括表!$Q$4,基礎データ貼付用シート!E1638)</f>
        <v>0</v>
      </c>
      <c r="H116" s="685" t="s">
        <v>117</v>
      </c>
      <c r="I116" s="689">
        <v>0.55000000000000004</v>
      </c>
      <c r="J116" s="685" t="s">
        <v>119</v>
      </c>
      <c r="K116" s="686">
        <f t="shared" si="3"/>
        <v>0</v>
      </c>
      <c r="L116" s="340" t="s">
        <v>313</v>
      </c>
      <c r="M116" s="467"/>
      <c r="N116" s="222"/>
      <c r="O116" s="203"/>
      <c r="P116" s="204"/>
    </row>
    <row r="117" spans="1:25" s="199" customFormat="1" ht="19.399999999999999" customHeight="1" x14ac:dyDescent="0.2">
      <c r="A117" s="467"/>
      <c r="B117" s="804"/>
      <c r="C117" s="587"/>
      <c r="D117" s="337" t="s">
        <v>529</v>
      </c>
      <c r="E117" s="657" t="s">
        <v>142</v>
      </c>
      <c r="F117" s="338"/>
      <c r="G117" s="535" t="b">
        <f>IF(総括表!$B$4=総括表!$Q$5,基礎データ貼付用シート!E1638)</f>
        <v>0</v>
      </c>
      <c r="H117" s="685" t="s">
        <v>117</v>
      </c>
      <c r="I117" s="689">
        <v>0.55000000000000004</v>
      </c>
      <c r="J117" s="685" t="s">
        <v>119</v>
      </c>
      <c r="K117" s="683">
        <f t="shared" si="3"/>
        <v>0</v>
      </c>
      <c r="L117" s="340" t="s">
        <v>312</v>
      </c>
      <c r="M117" s="467"/>
      <c r="N117" s="222"/>
      <c r="O117" s="203"/>
      <c r="P117" s="204"/>
    </row>
    <row r="118" spans="1:25" s="199" customFormat="1" ht="19.399999999999999" customHeight="1" x14ac:dyDescent="0.2">
      <c r="A118" s="467"/>
      <c r="B118" s="1386">
        <v>19</v>
      </c>
      <c r="C118" s="1433" t="s">
        <v>7137</v>
      </c>
      <c r="D118" s="337" t="s">
        <v>533</v>
      </c>
      <c r="E118" s="657" t="s">
        <v>143</v>
      </c>
      <c r="F118" s="338"/>
      <c r="G118" s="535" t="b">
        <f>IF(総括表!$B$4=総括表!$Q$4,基礎データ貼付用シート!E1639)</f>
        <v>0</v>
      </c>
      <c r="H118" s="685" t="s">
        <v>117</v>
      </c>
      <c r="I118" s="689">
        <v>0.55000000000000004</v>
      </c>
      <c r="J118" s="685" t="s">
        <v>119</v>
      </c>
      <c r="K118" s="686">
        <f t="shared" ref="K118:K119" si="4">ROUND(G118*I118,0)</f>
        <v>0</v>
      </c>
      <c r="L118" s="340" t="s">
        <v>311</v>
      </c>
      <c r="M118" s="467"/>
      <c r="N118" s="222"/>
      <c r="O118" s="203"/>
      <c r="P118" s="204"/>
    </row>
    <row r="119" spans="1:25" s="199" customFormat="1" ht="19.399999999999999" customHeight="1" thickBot="1" x14ac:dyDescent="0.25">
      <c r="A119" s="467"/>
      <c r="B119" s="1387"/>
      <c r="C119" s="587"/>
      <c r="D119" s="337" t="s">
        <v>529</v>
      </c>
      <c r="E119" s="657" t="s">
        <v>142</v>
      </c>
      <c r="F119" s="338"/>
      <c r="G119" s="535" t="b">
        <f>IF(総括表!$B$4=総括表!$Q$5,基礎データ貼付用シート!E1639)</f>
        <v>0</v>
      </c>
      <c r="H119" s="685" t="s">
        <v>117</v>
      </c>
      <c r="I119" s="689">
        <v>0.55000000000000004</v>
      </c>
      <c r="J119" s="685" t="s">
        <v>119</v>
      </c>
      <c r="K119" s="683">
        <f t="shared" si="4"/>
        <v>0</v>
      </c>
      <c r="L119" s="340" t="s">
        <v>310</v>
      </c>
      <c r="M119" s="467"/>
      <c r="N119" s="222"/>
      <c r="O119" s="203"/>
      <c r="P119" s="204"/>
    </row>
    <row r="120" spans="1:25" ht="19.5" customHeight="1" thickBot="1" x14ac:dyDescent="0.25">
      <c r="A120" s="467"/>
      <c r="B120" s="1731" t="s">
        <v>146</v>
      </c>
      <c r="C120" s="1732"/>
      <c r="D120" s="1725"/>
      <c r="E120" s="1758"/>
      <c r="F120" s="1726"/>
      <c r="G120" s="935"/>
      <c r="H120" s="959"/>
      <c r="I120" s="1195"/>
      <c r="J120" s="1196"/>
      <c r="K120" s="534">
        <f>SUM(K86:K119)</f>
        <v>0</v>
      </c>
      <c r="L120" s="340" t="s">
        <v>5619</v>
      </c>
      <c r="M120" s="855" t="s">
        <v>694</v>
      </c>
      <c r="N120" s="222"/>
    </row>
    <row r="121" spans="1:25" ht="19.5" customHeight="1" x14ac:dyDescent="0.2">
      <c r="A121" s="467"/>
      <c r="B121" s="345"/>
      <c r="C121" s="345"/>
      <c r="D121" s="345"/>
      <c r="E121" s="345"/>
      <c r="F121" s="345"/>
      <c r="G121" s="58"/>
      <c r="H121" s="345"/>
      <c r="I121" s="501"/>
      <c r="J121" s="345"/>
      <c r="K121" s="58"/>
      <c r="L121" s="340"/>
      <c r="M121" s="467"/>
      <c r="N121" s="222"/>
    </row>
    <row r="122" spans="1:25" ht="11.25" customHeight="1" x14ac:dyDescent="0.2">
      <c r="A122" s="467"/>
      <c r="B122" s="467"/>
      <c r="C122" s="467"/>
      <c r="D122" s="467"/>
      <c r="E122" s="467"/>
      <c r="F122" s="467"/>
      <c r="G122" s="517"/>
      <c r="H122" s="467"/>
      <c r="I122" s="471"/>
      <c r="J122" s="467"/>
      <c r="K122" s="664"/>
      <c r="L122" s="467"/>
      <c r="M122" s="467"/>
      <c r="N122" s="222"/>
    </row>
    <row r="123" spans="1:25" ht="19.5" customHeight="1" x14ac:dyDescent="0.2">
      <c r="A123" s="787" t="s">
        <v>1368</v>
      </c>
      <c r="B123" s="805" t="s">
        <v>332</v>
      </c>
      <c r="C123" s="467"/>
      <c r="D123" s="467"/>
      <c r="E123" s="467"/>
      <c r="F123" s="467"/>
      <c r="G123" s="517"/>
      <c r="H123" s="467"/>
      <c r="I123" s="471"/>
      <c r="J123" s="467"/>
      <c r="K123" s="664"/>
      <c r="L123" s="467"/>
      <c r="M123" s="467"/>
      <c r="N123" s="246"/>
      <c r="O123" s="143"/>
      <c r="P123" s="145"/>
      <c r="Q123" s="1841"/>
      <c r="R123" s="1841"/>
      <c r="S123" s="146"/>
      <c r="T123" s="1841"/>
      <c r="U123" s="1841"/>
      <c r="V123" s="146"/>
      <c r="W123" s="147"/>
      <c r="X123" s="148"/>
    </row>
    <row r="124" spans="1:25" ht="23.25" customHeight="1" x14ac:dyDescent="0.2">
      <c r="A124" s="786"/>
      <c r="B124" s="806"/>
      <c r="C124" s="467"/>
      <c r="D124" s="467"/>
      <c r="E124" s="467"/>
      <c r="F124" s="580"/>
      <c r="G124" s="517"/>
      <c r="H124" s="467"/>
      <c r="I124" s="471"/>
      <c r="J124" s="467"/>
      <c r="K124" s="664"/>
      <c r="L124" s="467"/>
      <c r="M124" s="467"/>
      <c r="N124" s="246"/>
      <c r="O124" s="143"/>
      <c r="P124" s="145"/>
      <c r="Q124" s="146"/>
      <c r="R124" s="146"/>
      <c r="S124" s="146"/>
      <c r="T124" s="146"/>
      <c r="U124" s="146"/>
      <c r="V124" s="146"/>
      <c r="W124" s="147"/>
      <c r="X124" s="148"/>
    </row>
    <row r="125" spans="1:25" ht="21.75" customHeight="1" thickBot="1" x14ac:dyDescent="0.25">
      <c r="A125" s="786"/>
      <c r="B125" s="1858" t="s">
        <v>7140</v>
      </c>
      <c r="C125" s="1858"/>
      <c r="D125" s="1858"/>
      <c r="E125" s="1858"/>
      <c r="F125" s="1858"/>
      <c r="G125" s="518"/>
      <c r="H125" s="458"/>
      <c r="I125" s="458" t="s">
        <v>159</v>
      </c>
      <c r="J125" s="458"/>
      <c r="K125" s="518"/>
      <c r="L125" s="458"/>
      <c r="M125" s="467"/>
      <c r="N125" s="222"/>
      <c r="O125" s="143"/>
      <c r="P125" s="145"/>
      <c r="Q125" s="145"/>
      <c r="R125" s="146"/>
      <c r="S125" s="146"/>
      <c r="T125" s="146"/>
      <c r="U125" s="146"/>
      <c r="V125" s="146"/>
      <c r="W125" s="146"/>
      <c r="X125" s="147"/>
      <c r="Y125" s="148"/>
    </row>
    <row r="126" spans="1:25" ht="19.5" customHeight="1" thickBot="1" x14ac:dyDescent="0.25">
      <c r="A126" s="786"/>
      <c r="B126" s="1858"/>
      <c r="C126" s="1858"/>
      <c r="D126" s="1858"/>
      <c r="E126" s="1858"/>
      <c r="F126" s="1858"/>
      <c r="G126" s="860">
        <f>●保健衛生費附表○!E32</f>
        <v>0</v>
      </c>
      <c r="H126" s="1197" t="s">
        <v>117</v>
      </c>
      <c r="I126" s="514">
        <v>0.6</v>
      </c>
      <c r="J126" s="1197" t="s">
        <v>4773</v>
      </c>
      <c r="K126" s="534">
        <f>ROUND(G126*I126,0)</f>
        <v>0</v>
      </c>
      <c r="L126" s="340" t="s">
        <v>4774</v>
      </c>
      <c r="M126" s="855" t="s">
        <v>4775</v>
      </c>
      <c r="N126" s="222"/>
      <c r="O126" s="143"/>
      <c r="P126" s="145"/>
      <c r="Q126" s="145"/>
      <c r="R126" s="146"/>
      <c r="S126" s="146"/>
      <c r="T126" s="146"/>
      <c r="U126" s="146"/>
      <c r="V126" s="146"/>
      <c r="W126" s="146"/>
      <c r="X126" s="147"/>
      <c r="Y126" s="148"/>
    </row>
    <row r="127" spans="1:25" ht="23.25" customHeight="1" x14ac:dyDescent="0.2">
      <c r="A127" s="786"/>
      <c r="B127" s="56"/>
      <c r="C127" s="47"/>
      <c r="D127" s="47"/>
      <c r="E127" s="47"/>
      <c r="F127" s="1431"/>
      <c r="G127" s="517"/>
      <c r="H127" s="467"/>
      <c r="I127" s="471"/>
      <c r="J127" s="467"/>
      <c r="K127" s="519" t="s">
        <v>177</v>
      </c>
      <c r="L127" s="467"/>
      <c r="M127" s="467"/>
      <c r="N127" s="246"/>
      <c r="O127" s="143"/>
      <c r="P127" s="145"/>
      <c r="Q127" s="146"/>
      <c r="R127" s="146"/>
      <c r="S127" s="146"/>
      <c r="T127" s="146"/>
      <c r="U127" s="146"/>
      <c r="V127" s="146"/>
      <c r="W127" s="147"/>
      <c r="X127" s="148"/>
    </row>
    <row r="128" spans="1:25" ht="21" customHeight="1" thickBot="1" x14ac:dyDescent="0.25">
      <c r="A128" s="786"/>
      <c r="B128" s="1858" t="s">
        <v>7141</v>
      </c>
      <c r="C128" s="1858"/>
      <c r="D128" s="1858"/>
      <c r="E128" s="1858"/>
      <c r="F128" s="1858"/>
      <c r="G128" s="518"/>
      <c r="H128" s="458"/>
      <c r="I128" s="458" t="s">
        <v>159</v>
      </c>
      <c r="J128" s="458"/>
      <c r="K128" s="518"/>
      <c r="L128" s="458"/>
      <c r="M128" s="467"/>
      <c r="N128" s="222"/>
      <c r="O128" s="143"/>
      <c r="P128" s="145"/>
      <c r="Q128" s="145"/>
      <c r="R128" s="146"/>
      <c r="S128" s="146"/>
      <c r="T128" s="146"/>
      <c r="U128" s="146"/>
      <c r="V128" s="146"/>
      <c r="W128" s="146"/>
      <c r="X128" s="147"/>
      <c r="Y128" s="148"/>
    </row>
    <row r="129" spans="1:25" ht="19.5" customHeight="1" thickBot="1" x14ac:dyDescent="0.25">
      <c r="A129" s="786"/>
      <c r="B129" s="1858"/>
      <c r="C129" s="1858"/>
      <c r="D129" s="1858"/>
      <c r="E129" s="1858"/>
      <c r="F129" s="1858"/>
      <c r="G129" s="860">
        <f>●保健衛生費附表○!E41</f>
        <v>0</v>
      </c>
      <c r="H129" s="1197" t="s">
        <v>117</v>
      </c>
      <c r="I129" s="514">
        <v>0.45</v>
      </c>
      <c r="J129" s="1197" t="s">
        <v>4773</v>
      </c>
      <c r="K129" s="534">
        <f>ROUND(G129*I129,0)</f>
        <v>0</v>
      </c>
      <c r="L129" s="340" t="s">
        <v>4776</v>
      </c>
      <c r="M129" s="855" t="s">
        <v>4775</v>
      </c>
      <c r="N129" s="222"/>
      <c r="O129" s="143"/>
      <c r="P129" s="145"/>
      <c r="Q129" s="145"/>
      <c r="R129" s="146"/>
      <c r="S129" s="146"/>
      <c r="T129" s="146"/>
      <c r="U129" s="146"/>
      <c r="V129" s="146"/>
      <c r="W129" s="146"/>
      <c r="X129" s="147"/>
      <c r="Y129" s="148"/>
    </row>
    <row r="130" spans="1:25" ht="19.5" customHeight="1" x14ac:dyDescent="0.2">
      <c r="A130" s="467"/>
      <c r="B130" s="467"/>
      <c r="C130" s="467"/>
      <c r="D130" s="467"/>
      <c r="E130" s="467"/>
      <c r="F130" s="467"/>
      <c r="G130" s="58"/>
      <c r="H130" s="494"/>
      <c r="I130" s="496"/>
      <c r="J130" s="494"/>
      <c r="K130" s="519" t="s">
        <v>177</v>
      </c>
      <c r="L130" s="467"/>
      <c r="M130" s="467"/>
      <c r="N130" s="246"/>
      <c r="O130" s="149"/>
      <c r="P130" s="150"/>
      <c r="Q130" s="147"/>
      <c r="R130" s="147"/>
      <c r="S130" s="151"/>
      <c r="T130" s="1839"/>
      <c r="U130" s="1839"/>
      <c r="V130" s="152"/>
      <c r="W130" s="146"/>
      <c r="X130" s="148"/>
    </row>
    <row r="131" spans="1:25" ht="11.25" customHeight="1" x14ac:dyDescent="0.2">
      <c r="A131" s="467"/>
      <c r="B131" s="467"/>
      <c r="C131" s="467"/>
      <c r="D131" s="467"/>
      <c r="E131" s="467"/>
      <c r="F131" s="467"/>
      <c r="G131" s="58"/>
      <c r="H131" s="494"/>
      <c r="I131" s="496"/>
      <c r="J131" s="494"/>
      <c r="K131" s="519"/>
      <c r="L131" s="467"/>
      <c r="M131" s="467"/>
      <c r="N131" s="246"/>
      <c r="O131" s="149"/>
      <c r="P131" s="150"/>
      <c r="Q131" s="147"/>
      <c r="R131" s="147"/>
      <c r="S131" s="151"/>
      <c r="T131" s="147"/>
      <c r="U131" s="147"/>
      <c r="V131" s="152"/>
      <c r="W131" s="146"/>
      <c r="X131" s="148"/>
    </row>
    <row r="132" spans="1:25" ht="19.5" customHeight="1" x14ac:dyDescent="0.2">
      <c r="A132" s="787" t="s">
        <v>58</v>
      </c>
      <c r="B132" s="805" t="s">
        <v>332</v>
      </c>
      <c r="C132" s="467"/>
      <c r="D132" s="467"/>
      <c r="E132" s="467"/>
      <c r="F132" s="467"/>
      <c r="G132" s="517"/>
      <c r="H132" s="467"/>
      <c r="I132" s="471"/>
      <c r="J132" s="467"/>
      <c r="K132" s="664"/>
      <c r="L132" s="467"/>
      <c r="M132" s="467"/>
      <c r="N132" s="246"/>
      <c r="O132" s="143"/>
      <c r="P132" s="145"/>
      <c r="Q132" s="1841"/>
      <c r="R132" s="1841"/>
      <c r="S132" s="146"/>
      <c r="T132" s="1841"/>
      <c r="U132" s="1841"/>
      <c r="V132" s="146"/>
      <c r="W132" s="147"/>
      <c r="X132" s="148"/>
    </row>
    <row r="133" spans="1:25" ht="19.5" customHeight="1" x14ac:dyDescent="0.2">
      <c r="A133" s="786"/>
      <c r="B133" s="806"/>
      <c r="C133" s="467"/>
      <c r="D133" s="467"/>
      <c r="E133" s="467"/>
      <c r="F133" s="580"/>
      <c r="G133" s="517"/>
      <c r="H133" s="467"/>
      <c r="I133" s="471"/>
      <c r="J133" s="467"/>
      <c r="K133" s="664"/>
      <c r="L133" s="467"/>
      <c r="M133" s="467"/>
      <c r="N133" s="246"/>
      <c r="O133" s="143"/>
      <c r="P133" s="145"/>
      <c r="Q133" s="146"/>
      <c r="R133" s="146"/>
      <c r="S133" s="146"/>
      <c r="T133" s="146"/>
      <c r="U133" s="146"/>
      <c r="V133" s="146"/>
      <c r="W133" s="147"/>
      <c r="X133" s="148"/>
    </row>
    <row r="134" spans="1:25" ht="12.75" customHeight="1" x14ac:dyDescent="0.2">
      <c r="A134" s="467"/>
      <c r="B134" s="1806" t="s">
        <v>140</v>
      </c>
      <c r="C134" s="1806"/>
      <c r="D134" s="1859" t="s">
        <v>323</v>
      </c>
      <c r="E134" s="1859"/>
      <c r="F134" s="1859"/>
      <c r="G134" s="807" t="s">
        <v>322</v>
      </c>
      <c r="H134" s="808"/>
      <c r="I134" s="797" t="s">
        <v>137</v>
      </c>
      <c r="J134" s="796"/>
      <c r="K134" s="795" t="s">
        <v>89</v>
      </c>
      <c r="L134" s="467"/>
      <c r="M134" s="467"/>
      <c r="N134" s="246"/>
      <c r="O134" s="149"/>
      <c r="P134" s="150"/>
      <c r="Q134" s="147"/>
      <c r="R134" s="147"/>
      <c r="S134" s="151"/>
      <c r="T134" s="1839"/>
      <c r="U134" s="1839"/>
      <c r="V134" s="152"/>
      <c r="W134" s="146"/>
      <c r="X134" s="148"/>
    </row>
    <row r="135" spans="1:25" ht="12.75" customHeight="1" x14ac:dyDescent="0.2">
      <c r="A135" s="467"/>
      <c r="B135" s="480"/>
      <c r="C135" s="342"/>
      <c r="D135" s="673"/>
      <c r="E135" s="809"/>
      <c r="F135" s="810"/>
      <c r="G135" s="811"/>
      <c r="H135" s="676"/>
      <c r="I135" s="483"/>
      <c r="J135" s="482"/>
      <c r="K135" s="525" t="s">
        <v>1369</v>
      </c>
      <c r="L135" s="467"/>
      <c r="M135" s="467"/>
      <c r="N135" s="246" t="s">
        <v>1370</v>
      </c>
      <c r="O135" s="149" t="s">
        <v>1371</v>
      </c>
      <c r="P135" s="150"/>
      <c r="Q135" s="147"/>
      <c r="R135" s="147"/>
      <c r="S135" s="151"/>
      <c r="T135" s="147"/>
      <c r="U135" s="147"/>
      <c r="V135" s="152"/>
      <c r="W135" s="146"/>
      <c r="X135" s="148"/>
    </row>
    <row r="136" spans="1:25" ht="12.75" customHeight="1" x14ac:dyDescent="0.2">
      <c r="A136" s="467"/>
      <c r="B136" s="1813">
        <v>1</v>
      </c>
      <c r="C136" s="1774" t="s">
        <v>125</v>
      </c>
      <c r="D136" s="1800" t="s">
        <v>301</v>
      </c>
      <c r="E136" s="1857" t="s">
        <v>328</v>
      </c>
      <c r="F136" s="812" t="s">
        <v>325</v>
      </c>
      <c r="G136" s="861">
        <f>+基礎データ貼付用シート!E1296</f>
        <v>0</v>
      </c>
      <c r="H136" s="596" t="s">
        <v>117</v>
      </c>
      <c r="I136" s="862">
        <v>0.192</v>
      </c>
      <c r="J136" s="863" t="s">
        <v>119</v>
      </c>
      <c r="K136" s="857">
        <f t="shared" ref="K136:K196" si="5">ROUND(G136*I136,0)</f>
        <v>0</v>
      </c>
      <c r="L136" s="340" t="str">
        <f t="shared" ref="L136:L196" si="6">$N$135&amp;N136&amp;O136&amp;$O$135</f>
        <v>(ｱ)</v>
      </c>
      <c r="M136" s="467"/>
      <c r="N136" s="246" t="s">
        <v>1372</v>
      </c>
      <c r="O136" s="149"/>
      <c r="P136" s="150"/>
      <c r="Q136" s="1841"/>
      <c r="R136" s="1841"/>
      <c r="S136" s="151"/>
      <c r="T136" s="1839"/>
      <c r="U136" s="1839"/>
      <c r="V136" s="153"/>
      <c r="W136" s="147"/>
      <c r="X136" s="148"/>
    </row>
    <row r="137" spans="1:25" ht="12.75" customHeight="1" x14ac:dyDescent="0.2">
      <c r="A137" s="467"/>
      <c r="B137" s="1813"/>
      <c r="C137" s="1774"/>
      <c r="D137" s="1800"/>
      <c r="E137" s="1857"/>
      <c r="F137" s="812" t="s">
        <v>324</v>
      </c>
      <c r="G137" s="861">
        <f>+基礎データ貼付用シート!E1297</f>
        <v>0</v>
      </c>
      <c r="H137" s="596" t="s">
        <v>1373</v>
      </c>
      <c r="I137" s="862">
        <v>0.28800000000000003</v>
      </c>
      <c r="J137" s="596" t="s">
        <v>1374</v>
      </c>
      <c r="K137" s="857">
        <f t="shared" si="5"/>
        <v>0</v>
      </c>
      <c r="L137" s="340" t="str">
        <f t="shared" si="6"/>
        <v>(ｲ)</v>
      </c>
      <c r="M137" s="467"/>
      <c r="N137" s="246" t="s">
        <v>1375</v>
      </c>
      <c r="O137" s="149"/>
      <c r="P137" s="150"/>
      <c r="Q137" s="146"/>
      <c r="R137" s="146"/>
      <c r="S137" s="151"/>
      <c r="T137" s="147"/>
      <c r="U137" s="147"/>
      <c r="V137" s="153"/>
      <c r="W137" s="147"/>
      <c r="X137" s="148"/>
    </row>
    <row r="138" spans="1:25" ht="12.75" customHeight="1" x14ac:dyDescent="0.2">
      <c r="A138" s="467"/>
      <c r="B138" s="1813"/>
      <c r="C138" s="1774"/>
      <c r="D138" s="1800"/>
      <c r="E138" s="1857" t="s">
        <v>327</v>
      </c>
      <c r="F138" s="812" t="s">
        <v>325</v>
      </c>
      <c r="G138" s="861">
        <f>+基礎データ貼付用シート!E1298</f>
        <v>0</v>
      </c>
      <c r="H138" s="596" t="s">
        <v>1373</v>
      </c>
      <c r="I138" s="862">
        <v>0.14399999999999999</v>
      </c>
      <c r="J138" s="863" t="s">
        <v>1374</v>
      </c>
      <c r="K138" s="857">
        <f t="shared" si="5"/>
        <v>0</v>
      </c>
      <c r="L138" s="340" t="str">
        <f t="shared" si="6"/>
        <v>(ｳ)</v>
      </c>
      <c r="M138" s="467"/>
      <c r="N138" s="246" t="s">
        <v>1376</v>
      </c>
      <c r="O138" s="149"/>
      <c r="P138" s="150"/>
      <c r="Q138" s="147"/>
      <c r="R138" s="147"/>
      <c r="S138" s="151"/>
      <c r="T138" s="1839"/>
      <c r="U138" s="1839"/>
      <c r="V138" s="152"/>
      <c r="W138" s="146"/>
      <c r="X138" s="148"/>
    </row>
    <row r="139" spans="1:25" ht="12.75" customHeight="1" x14ac:dyDescent="0.2">
      <c r="A139" s="467"/>
      <c r="B139" s="1813"/>
      <c r="C139" s="1774"/>
      <c r="D139" s="1800"/>
      <c r="E139" s="1857"/>
      <c r="F139" s="812" t="s">
        <v>324</v>
      </c>
      <c r="G139" s="861">
        <f>+基礎データ貼付用シート!E1299</f>
        <v>0</v>
      </c>
      <c r="H139" s="596" t="s">
        <v>1373</v>
      </c>
      <c r="I139" s="862">
        <v>0.21599999999999997</v>
      </c>
      <c r="J139" s="596" t="s">
        <v>1374</v>
      </c>
      <c r="K139" s="857">
        <f t="shared" si="5"/>
        <v>0</v>
      </c>
      <c r="L139" s="340" t="str">
        <f t="shared" si="6"/>
        <v>(ｴ)</v>
      </c>
      <c r="M139" s="467"/>
      <c r="N139" s="246" t="s">
        <v>1377</v>
      </c>
      <c r="O139" s="149"/>
      <c r="P139" s="150"/>
      <c r="Q139" s="147"/>
      <c r="R139" s="147"/>
      <c r="S139" s="151"/>
      <c r="T139" s="147"/>
      <c r="U139" s="147"/>
      <c r="V139" s="152"/>
      <c r="W139" s="146"/>
      <c r="X139" s="148"/>
    </row>
    <row r="140" spans="1:25" ht="12.75" customHeight="1" x14ac:dyDescent="0.2">
      <c r="A140" s="467"/>
      <c r="B140" s="1813"/>
      <c r="C140" s="1774"/>
      <c r="D140" s="1800"/>
      <c r="E140" s="1857" t="s">
        <v>326</v>
      </c>
      <c r="F140" s="812" t="s">
        <v>325</v>
      </c>
      <c r="G140" s="861">
        <f>+基礎データ貼付用シート!E1294</f>
        <v>0</v>
      </c>
      <c r="H140" s="596" t="s">
        <v>1378</v>
      </c>
      <c r="I140" s="862">
        <v>0.108</v>
      </c>
      <c r="J140" s="863" t="s">
        <v>1379</v>
      </c>
      <c r="K140" s="857">
        <f t="shared" si="5"/>
        <v>0</v>
      </c>
      <c r="L140" s="340" t="str">
        <f t="shared" si="6"/>
        <v>(ｵ)</v>
      </c>
      <c r="M140" s="467"/>
      <c r="N140" s="246" t="s">
        <v>1380</v>
      </c>
      <c r="O140" s="149"/>
      <c r="P140" s="150"/>
      <c r="Q140" s="147"/>
      <c r="R140" s="147"/>
      <c r="S140" s="151"/>
      <c r="T140" s="1839"/>
      <c r="U140" s="1839"/>
      <c r="V140" s="152"/>
      <c r="W140" s="146"/>
      <c r="X140" s="148"/>
    </row>
    <row r="141" spans="1:25" ht="12.75" customHeight="1" x14ac:dyDescent="0.2">
      <c r="A141" s="467"/>
      <c r="B141" s="1813"/>
      <c r="C141" s="1774"/>
      <c r="D141" s="1800"/>
      <c r="E141" s="1857"/>
      <c r="F141" s="812" t="s">
        <v>324</v>
      </c>
      <c r="G141" s="861">
        <f>+基礎データ貼付用シート!E1295</f>
        <v>0</v>
      </c>
      <c r="H141" s="596" t="s">
        <v>1378</v>
      </c>
      <c r="I141" s="862">
        <v>0.216</v>
      </c>
      <c r="J141" s="596" t="s">
        <v>1379</v>
      </c>
      <c r="K141" s="857">
        <f t="shared" si="5"/>
        <v>0</v>
      </c>
      <c r="L141" s="340" t="str">
        <f t="shared" si="6"/>
        <v>(ｶ)</v>
      </c>
      <c r="M141" s="467"/>
      <c r="N141" s="246" t="s">
        <v>1381</v>
      </c>
      <c r="O141" s="149"/>
      <c r="P141" s="150"/>
      <c r="Q141" s="147"/>
      <c r="R141" s="147"/>
      <c r="S141" s="151"/>
      <c r="T141" s="147"/>
      <c r="U141" s="147"/>
      <c r="V141" s="152"/>
      <c r="W141" s="146"/>
      <c r="X141" s="148"/>
    </row>
    <row r="142" spans="1:25" ht="12.75" customHeight="1" x14ac:dyDescent="0.2">
      <c r="A142" s="467"/>
      <c r="B142" s="1813">
        <v>2</v>
      </c>
      <c r="C142" s="1774" t="s">
        <v>124</v>
      </c>
      <c r="D142" s="1800" t="s">
        <v>301</v>
      </c>
      <c r="E142" s="1857" t="s">
        <v>328</v>
      </c>
      <c r="F142" s="812" t="s">
        <v>325</v>
      </c>
      <c r="G142" s="861">
        <f>+基礎データ貼付用シート!E1306</f>
        <v>0</v>
      </c>
      <c r="H142" s="596" t="s">
        <v>1378</v>
      </c>
      <c r="I142" s="862">
        <v>0.17100000000000001</v>
      </c>
      <c r="J142" s="863" t="s">
        <v>1379</v>
      </c>
      <c r="K142" s="857">
        <f t="shared" si="5"/>
        <v>0</v>
      </c>
      <c r="L142" s="340" t="str">
        <f t="shared" si="6"/>
        <v>(ｷ)</v>
      </c>
      <c r="M142" s="467"/>
      <c r="N142" s="246" t="s">
        <v>1382</v>
      </c>
      <c r="O142" s="149"/>
      <c r="P142" s="150"/>
      <c r="Q142" s="1841"/>
      <c r="R142" s="1841"/>
      <c r="S142" s="151"/>
      <c r="T142" s="1839"/>
      <c r="U142" s="1839"/>
      <c r="V142" s="153"/>
      <c r="W142" s="147"/>
      <c r="X142" s="148"/>
    </row>
    <row r="143" spans="1:25" ht="12.75" customHeight="1" x14ac:dyDescent="0.2">
      <c r="A143" s="467"/>
      <c r="B143" s="1813"/>
      <c r="C143" s="1774"/>
      <c r="D143" s="1800"/>
      <c r="E143" s="1857"/>
      <c r="F143" s="812" t="s">
        <v>324</v>
      </c>
      <c r="G143" s="861">
        <f>+基礎データ貼付用シート!E1307</f>
        <v>0</v>
      </c>
      <c r="H143" s="596" t="s">
        <v>1378</v>
      </c>
      <c r="I143" s="862">
        <v>0.255</v>
      </c>
      <c r="J143" s="596" t="s">
        <v>1379</v>
      </c>
      <c r="K143" s="857">
        <f t="shared" si="5"/>
        <v>0</v>
      </c>
      <c r="L143" s="340" t="str">
        <f t="shared" si="6"/>
        <v>(ｸ)</v>
      </c>
      <c r="M143" s="467"/>
      <c r="N143" s="246" t="s">
        <v>1383</v>
      </c>
      <c r="O143" s="149"/>
      <c r="P143" s="150"/>
      <c r="Q143" s="146"/>
      <c r="R143" s="146"/>
      <c r="S143" s="151"/>
      <c r="T143" s="147"/>
      <c r="U143" s="147"/>
      <c r="V143" s="153"/>
      <c r="W143" s="147"/>
      <c r="X143" s="148"/>
    </row>
    <row r="144" spans="1:25" ht="12.75" customHeight="1" x14ac:dyDescent="0.2">
      <c r="A144" s="467"/>
      <c r="B144" s="1813"/>
      <c r="C144" s="1774"/>
      <c r="D144" s="1800"/>
      <c r="E144" s="1857" t="s">
        <v>327</v>
      </c>
      <c r="F144" s="812" t="s">
        <v>325</v>
      </c>
      <c r="G144" s="861">
        <f>+基礎データ貼付用シート!E1308</f>
        <v>0</v>
      </c>
      <c r="H144" s="596" t="s">
        <v>1373</v>
      </c>
      <c r="I144" s="862">
        <v>0.128</v>
      </c>
      <c r="J144" s="863" t="s">
        <v>1374</v>
      </c>
      <c r="K144" s="857">
        <f t="shared" si="5"/>
        <v>0</v>
      </c>
      <c r="L144" s="340" t="str">
        <f t="shared" si="6"/>
        <v>(ｹ)</v>
      </c>
      <c r="M144" s="467"/>
      <c r="N144" s="246" t="s">
        <v>1384</v>
      </c>
      <c r="O144" s="149"/>
      <c r="P144" s="150"/>
      <c r="Q144" s="147"/>
      <c r="R144" s="147"/>
      <c r="S144" s="151"/>
      <c r="T144" s="1839"/>
      <c r="U144" s="1839"/>
      <c r="V144" s="152"/>
      <c r="W144" s="146"/>
      <c r="X144" s="148"/>
    </row>
    <row r="145" spans="1:24" ht="12.75" customHeight="1" x14ac:dyDescent="0.2">
      <c r="A145" s="467"/>
      <c r="B145" s="1813"/>
      <c r="C145" s="1774"/>
      <c r="D145" s="1800"/>
      <c r="E145" s="1857"/>
      <c r="F145" s="812" t="s">
        <v>324</v>
      </c>
      <c r="G145" s="861">
        <f>+基礎データ貼付用シート!E1309</f>
        <v>0</v>
      </c>
      <c r="H145" s="596" t="s">
        <v>1378</v>
      </c>
      <c r="I145" s="862">
        <v>0.192</v>
      </c>
      <c r="J145" s="596" t="s">
        <v>1379</v>
      </c>
      <c r="K145" s="857">
        <f t="shared" si="5"/>
        <v>0</v>
      </c>
      <c r="L145" s="340" t="str">
        <f t="shared" si="6"/>
        <v>(ｺ)</v>
      </c>
      <c r="M145" s="467"/>
      <c r="N145" s="246" t="s">
        <v>1385</v>
      </c>
      <c r="O145" s="149"/>
      <c r="P145" s="150"/>
      <c r="Q145" s="147"/>
      <c r="R145" s="147"/>
      <c r="S145" s="151"/>
      <c r="T145" s="147"/>
      <c r="U145" s="147"/>
      <c r="V145" s="152"/>
      <c r="W145" s="146"/>
      <c r="X145" s="148"/>
    </row>
    <row r="146" spans="1:24" ht="12.75" customHeight="1" x14ac:dyDescent="0.2">
      <c r="A146" s="467"/>
      <c r="B146" s="1813"/>
      <c r="C146" s="1774"/>
      <c r="D146" s="1800"/>
      <c r="E146" s="1857" t="s">
        <v>326</v>
      </c>
      <c r="F146" s="812" t="s">
        <v>325</v>
      </c>
      <c r="G146" s="861">
        <f>+基礎データ貼付用シート!E1304</f>
        <v>0</v>
      </c>
      <c r="H146" s="596" t="s">
        <v>1378</v>
      </c>
      <c r="I146" s="862">
        <v>9.6000000000000002E-2</v>
      </c>
      <c r="J146" s="863" t="s">
        <v>1379</v>
      </c>
      <c r="K146" s="857">
        <f t="shared" si="5"/>
        <v>0</v>
      </c>
      <c r="L146" s="340" t="str">
        <f t="shared" si="6"/>
        <v>(ｻ)</v>
      </c>
      <c r="M146" s="467"/>
      <c r="N146" s="246" t="s">
        <v>1386</v>
      </c>
      <c r="O146" s="149"/>
      <c r="P146" s="150"/>
      <c r="Q146" s="147"/>
      <c r="R146" s="147"/>
      <c r="S146" s="151"/>
      <c r="T146" s="1839"/>
      <c r="U146" s="1839"/>
      <c r="V146" s="152"/>
      <c r="W146" s="146"/>
      <c r="X146" s="148"/>
    </row>
    <row r="147" spans="1:24" ht="12.75" customHeight="1" x14ac:dyDescent="0.2">
      <c r="A147" s="467"/>
      <c r="B147" s="1813"/>
      <c r="C147" s="1774"/>
      <c r="D147" s="1800"/>
      <c r="E147" s="1857"/>
      <c r="F147" s="812" t="s">
        <v>324</v>
      </c>
      <c r="G147" s="861">
        <f>+基礎データ貼付用シート!E1305</f>
        <v>0</v>
      </c>
      <c r="H147" s="596" t="s">
        <v>1378</v>
      </c>
      <c r="I147" s="862">
        <v>0.192</v>
      </c>
      <c r="J147" s="596" t="s">
        <v>1379</v>
      </c>
      <c r="K147" s="857">
        <f t="shared" si="5"/>
        <v>0</v>
      </c>
      <c r="L147" s="340" t="str">
        <f t="shared" si="6"/>
        <v>(ｼ)</v>
      </c>
      <c r="M147" s="467"/>
      <c r="N147" s="246" t="s">
        <v>1387</v>
      </c>
      <c r="O147" s="149"/>
      <c r="P147" s="150"/>
      <c r="Q147" s="147"/>
      <c r="R147" s="147"/>
      <c r="S147" s="151"/>
      <c r="T147" s="147"/>
      <c r="U147" s="147"/>
      <c r="V147" s="152"/>
      <c r="W147" s="146"/>
      <c r="X147" s="148"/>
    </row>
    <row r="148" spans="1:24" ht="12.75" customHeight="1" x14ac:dyDescent="0.2">
      <c r="A148" s="467"/>
      <c r="B148" s="1807">
        <v>3</v>
      </c>
      <c r="C148" s="1814" t="s">
        <v>6505</v>
      </c>
      <c r="D148" s="1806" t="s">
        <v>301</v>
      </c>
      <c r="E148" s="1842" t="s">
        <v>328</v>
      </c>
      <c r="F148" s="812" t="s">
        <v>325</v>
      </c>
      <c r="G148" s="535" t="b">
        <f>IF(総括表!$B$4=総括表!$Q$4,基礎データ貼付用シート!E1316)</f>
        <v>0</v>
      </c>
      <c r="H148" s="596" t="s">
        <v>1378</v>
      </c>
      <c r="I148" s="862">
        <v>0.192</v>
      </c>
      <c r="J148" s="863" t="s">
        <v>1379</v>
      </c>
      <c r="K148" s="857">
        <f t="shared" si="5"/>
        <v>0</v>
      </c>
      <c r="L148" s="340" t="str">
        <f t="shared" si="6"/>
        <v>(ｽ)</v>
      </c>
      <c r="M148" s="467"/>
      <c r="N148" s="246" t="s">
        <v>1388</v>
      </c>
      <c r="O148" s="149"/>
      <c r="P148" s="150"/>
      <c r="Q148" s="1841"/>
      <c r="R148" s="1841"/>
      <c r="S148" s="151"/>
      <c r="T148" s="1839"/>
      <c r="U148" s="1839"/>
      <c r="V148" s="153"/>
      <c r="W148" s="147"/>
      <c r="X148" s="148"/>
    </row>
    <row r="149" spans="1:24" ht="12.75" customHeight="1" x14ac:dyDescent="0.2">
      <c r="A149" s="467"/>
      <c r="B149" s="1845"/>
      <c r="C149" s="1805"/>
      <c r="D149" s="1760"/>
      <c r="E149" s="1843"/>
      <c r="F149" s="812" t="s">
        <v>324</v>
      </c>
      <c r="G149" s="535" t="b">
        <f>IF(総括表!$B$4=総括表!$Q$4,基礎データ貼付用シート!E1317)</f>
        <v>0</v>
      </c>
      <c r="H149" s="596" t="s">
        <v>1378</v>
      </c>
      <c r="I149" s="862">
        <v>0.28800000000000003</v>
      </c>
      <c r="J149" s="596" t="s">
        <v>1379</v>
      </c>
      <c r="K149" s="857">
        <f t="shared" si="5"/>
        <v>0</v>
      </c>
      <c r="L149" s="340" t="str">
        <f t="shared" si="6"/>
        <v>(ｾ)</v>
      </c>
      <c r="M149" s="467"/>
      <c r="N149" s="246" t="s">
        <v>1389</v>
      </c>
      <c r="O149" s="149"/>
      <c r="P149" s="150"/>
      <c r="Q149" s="146"/>
      <c r="R149" s="146"/>
      <c r="S149" s="151"/>
      <c r="T149" s="147"/>
      <c r="U149" s="147"/>
      <c r="V149" s="153"/>
      <c r="W149" s="147"/>
      <c r="X149" s="148"/>
    </row>
    <row r="150" spans="1:24" ht="12.75" customHeight="1" x14ac:dyDescent="0.2">
      <c r="A150" s="467"/>
      <c r="B150" s="1845"/>
      <c r="C150" s="1805"/>
      <c r="D150" s="1760"/>
      <c r="E150" s="1842" t="s">
        <v>327</v>
      </c>
      <c r="F150" s="812" t="s">
        <v>325</v>
      </c>
      <c r="G150" s="535" t="b">
        <f>IF(総括表!$B$4=総括表!$Q$4,基礎データ貼付用シート!E1318)</f>
        <v>0</v>
      </c>
      <c r="H150" s="596" t="s">
        <v>1378</v>
      </c>
      <c r="I150" s="862">
        <v>0.14399999999999999</v>
      </c>
      <c r="J150" s="863" t="s">
        <v>1379</v>
      </c>
      <c r="K150" s="857">
        <f t="shared" si="5"/>
        <v>0</v>
      </c>
      <c r="L150" s="340" t="str">
        <f t="shared" si="6"/>
        <v>(ｿ)</v>
      </c>
      <c r="M150" s="467"/>
      <c r="N150" s="246" t="s">
        <v>1390</v>
      </c>
      <c r="O150" s="149"/>
      <c r="P150" s="150"/>
      <c r="Q150" s="147"/>
      <c r="R150" s="147"/>
      <c r="S150" s="151"/>
      <c r="T150" s="1839"/>
      <c r="U150" s="1839"/>
      <c r="V150" s="152"/>
      <c r="W150" s="146"/>
      <c r="X150" s="148"/>
    </row>
    <row r="151" spans="1:24" ht="12.75" customHeight="1" x14ac:dyDescent="0.2">
      <c r="A151" s="467"/>
      <c r="B151" s="1845"/>
      <c r="C151" s="1805"/>
      <c r="D151" s="1760"/>
      <c r="E151" s="1843"/>
      <c r="F151" s="812" t="s">
        <v>324</v>
      </c>
      <c r="G151" s="535" t="b">
        <f>IF(総括表!$B$4=総括表!$Q$4,基礎データ貼付用シート!E1319)</f>
        <v>0</v>
      </c>
      <c r="H151" s="596" t="s">
        <v>1378</v>
      </c>
      <c r="I151" s="862">
        <v>0.21599999999999997</v>
      </c>
      <c r="J151" s="596" t="s">
        <v>1379</v>
      </c>
      <c r="K151" s="857">
        <f t="shared" si="5"/>
        <v>0</v>
      </c>
      <c r="L151" s="340" t="str">
        <f t="shared" si="6"/>
        <v>(ﾀ)</v>
      </c>
      <c r="M151" s="467"/>
      <c r="N151" s="246" t="s">
        <v>1391</v>
      </c>
      <c r="O151" s="149"/>
      <c r="P151" s="150"/>
      <c r="Q151" s="147"/>
      <c r="R151" s="147"/>
      <c r="S151" s="151"/>
      <c r="T151" s="147"/>
      <c r="U151" s="147"/>
      <c r="V151" s="152"/>
      <c r="W151" s="146"/>
      <c r="X151" s="148"/>
    </row>
    <row r="152" spans="1:24" ht="12.75" customHeight="1" x14ac:dyDescent="0.2">
      <c r="A152" s="467"/>
      <c r="B152" s="1845"/>
      <c r="C152" s="1805"/>
      <c r="D152" s="1760"/>
      <c r="E152" s="1842" t="s">
        <v>326</v>
      </c>
      <c r="F152" s="812" t="s">
        <v>325</v>
      </c>
      <c r="G152" s="535" t="b">
        <f>IF(総括表!$B$4=総括表!$Q$4,基礎データ貼付用シート!E1314)</f>
        <v>0</v>
      </c>
      <c r="H152" s="596" t="s">
        <v>1378</v>
      </c>
      <c r="I152" s="862">
        <v>0.108</v>
      </c>
      <c r="J152" s="863" t="s">
        <v>1379</v>
      </c>
      <c r="K152" s="857">
        <f t="shared" si="5"/>
        <v>0</v>
      </c>
      <c r="L152" s="340" t="str">
        <f t="shared" si="6"/>
        <v>(ﾁ)</v>
      </c>
      <c r="M152" s="467"/>
      <c r="N152" s="246" t="s">
        <v>1392</v>
      </c>
      <c r="O152" s="149"/>
      <c r="P152" s="150"/>
      <c r="Q152" s="147"/>
      <c r="R152" s="147"/>
      <c r="S152" s="151"/>
      <c r="T152" s="1839"/>
      <c r="U152" s="1839"/>
      <c r="V152" s="152"/>
      <c r="W152" s="146"/>
      <c r="X152" s="148"/>
    </row>
    <row r="153" spans="1:24" ht="12.75" customHeight="1" x14ac:dyDescent="0.2">
      <c r="A153" s="467"/>
      <c r="B153" s="1845"/>
      <c r="C153" s="1805"/>
      <c r="D153" s="1761"/>
      <c r="E153" s="1843"/>
      <c r="F153" s="812" t="s">
        <v>324</v>
      </c>
      <c r="G153" s="535" t="b">
        <f>IF(総括表!$B$4=総括表!$Q$4,基礎データ貼付用シート!E1315)</f>
        <v>0</v>
      </c>
      <c r="H153" s="596" t="s">
        <v>1378</v>
      </c>
      <c r="I153" s="862">
        <v>0.216</v>
      </c>
      <c r="J153" s="596" t="s">
        <v>1379</v>
      </c>
      <c r="K153" s="857">
        <f t="shared" si="5"/>
        <v>0</v>
      </c>
      <c r="L153" s="340" t="str">
        <f t="shared" si="6"/>
        <v>(ﾂ)</v>
      </c>
      <c r="M153" s="467"/>
      <c r="N153" s="246" t="s">
        <v>1393</v>
      </c>
      <c r="O153" s="149"/>
      <c r="P153" s="150"/>
      <c r="Q153" s="147"/>
      <c r="R153" s="147"/>
      <c r="S153" s="151"/>
      <c r="T153" s="147"/>
      <c r="U153" s="147"/>
      <c r="V153" s="152"/>
      <c r="W153" s="146"/>
      <c r="X153" s="148"/>
    </row>
    <row r="154" spans="1:24" ht="12.75" customHeight="1" x14ac:dyDescent="0.2">
      <c r="A154" s="467"/>
      <c r="B154" s="1807">
        <v>4</v>
      </c>
      <c r="C154" s="1814" t="s">
        <v>6506</v>
      </c>
      <c r="D154" s="1806" t="s">
        <v>301</v>
      </c>
      <c r="E154" s="1842" t="s">
        <v>328</v>
      </c>
      <c r="F154" s="812" t="s">
        <v>325</v>
      </c>
      <c r="G154" s="535" t="b">
        <f>IF(総括表!$B$4=総括表!$Q$5,基礎データ貼付用シート!E1316)</f>
        <v>0</v>
      </c>
      <c r="H154" s="596" t="s">
        <v>1378</v>
      </c>
      <c r="I154" s="862">
        <v>0.16800000000000001</v>
      </c>
      <c r="J154" s="863" t="s">
        <v>1379</v>
      </c>
      <c r="K154" s="857">
        <f t="shared" si="5"/>
        <v>0</v>
      </c>
      <c r="L154" s="340" t="str">
        <f t="shared" si="6"/>
        <v>(ﾃ)</v>
      </c>
      <c r="M154" s="467"/>
      <c r="N154" s="246" t="s">
        <v>1394</v>
      </c>
      <c r="O154" s="149"/>
      <c r="P154" s="150"/>
      <c r="Q154" s="1841"/>
      <c r="R154" s="1841"/>
      <c r="S154" s="151"/>
      <c r="T154" s="1839"/>
      <c r="U154" s="1839"/>
      <c r="V154" s="153"/>
      <c r="W154" s="147"/>
      <c r="X154" s="148"/>
    </row>
    <row r="155" spans="1:24" ht="12.75" customHeight="1" x14ac:dyDescent="0.2">
      <c r="A155" s="467"/>
      <c r="B155" s="1845"/>
      <c r="C155" s="1805"/>
      <c r="D155" s="1760"/>
      <c r="E155" s="1843"/>
      <c r="F155" s="812" t="s">
        <v>324</v>
      </c>
      <c r="G155" s="535" t="b">
        <f>IF(総括表!$B$4=総括表!$Q$5,基礎データ貼付用シート!E1317)</f>
        <v>0</v>
      </c>
      <c r="H155" s="596" t="s">
        <v>1378</v>
      </c>
      <c r="I155" s="862">
        <v>0.252</v>
      </c>
      <c r="J155" s="596" t="s">
        <v>1379</v>
      </c>
      <c r="K155" s="857">
        <f t="shared" si="5"/>
        <v>0</v>
      </c>
      <c r="L155" s="340" t="str">
        <f t="shared" si="6"/>
        <v>(ﾄ)</v>
      </c>
      <c r="M155" s="467"/>
      <c r="N155" s="246" t="s">
        <v>1395</v>
      </c>
      <c r="O155" s="149"/>
      <c r="P155" s="150"/>
      <c r="Q155" s="146"/>
      <c r="R155" s="146"/>
      <c r="S155" s="151"/>
      <c r="T155" s="147"/>
      <c r="U155" s="147"/>
      <c r="V155" s="153"/>
      <c r="W155" s="147"/>
      <c r="X155" s="148"/>
    </row>
    <row r="156" spans="1:24" ht="12.75" customHeight="1" x14ac:dyDescent="0.2">
      <c r="A156" s="467"/>
      <c r="B156" s="1845"/>
      <c r="C156" s="1805"/>
      <c r="D156" s="1760"/>
      <c r="E156" s="1842" t="s">
        <v>327</v>
      </c>
      <c r="F156" s="812" t="s">
        <v>325</v>
      </c>
      <c r="G156" s="535" t="b">
        <f>IF(総括表!$B$4=総括表!$Q$5,基礎データ貼付用シート!E1318)</f>
        <v>0</v>
      </c>
      <c r="H156" s="596" t="s">
        <v>1378</v>
      </c>
      <c r="I156" s="862">
        <v>0.126</v>
      </c>
      <c r="J156" s="863" t="s">
        <v>1379</v>
      </c>
      <c r="K156" s="857">
        <f t="shared" si="5"/>
        <v>0</v>
      </c>
      <c r="L156" s="340" t="str">
        <f t="shared" si="6"/>
        <v>(ﾅ)</v>
      </c>
      <c r="M156" s="467"/>
      <c r="N156" s="246" t="s">
        <v>1396</v>
      </c>
      <c r="O156" s="149"/>
      <c r="P156" s="150"/>
      <c r="Q156" s="147"/>
      <c r="R156" s="147"/>
      <c r="S156" s="151"/>
      <c r="T156" s="1839"/>
      <c r="U156" s="1839"/>
      <c r="V156" s="152"/>
      <c r="W156" s="146"/>
      <c r="X156" s="148"/>
    </row>
    <row r="157" spans="1:24" ht="12.75" customHeight="1" x14ac:dyDescent="0.2">
      <c r="A157" s="467"/>
      <c r="B157" s="1845"/>
      <c r="C157" s="1805"/>
      <c r="D157" s="1760"/>
      <c r="E157" s="1843"/>
      <c r="F157" s="812" t="s">
        <v>324</v>
      </c>
      <c r="G157" s="535" t="b">
        <f>IF(総括表!$B$4=総括表!$Q$5,基礎データ貼付用シート!E1319)</f>
        <v>0</v>
      </c>
      <c r="H157" s="596" t="s">
        <v>1378</v>
      </c>
      <c r="I157" s="862">
        <v>0.189</v>
      </c>
      <c r="J157" s="596" t="s">
        <v>1379</v>
      </c>
      <c r="K157" s="857">
        <f t="shared" si="5"/>
        <v>0</v>
      </c>
      <c r="L157" s="340" t="str">
        <f t="shared" si="6"/>
        <v>(ﾆ)</v>
      </c>
      <c r="M157" s="467"/>
      <c r="N157" s="246" t="s">
        <v>1397</v>
      </c>
      <c r="O157" s="149"/>
      <c r="P157" s="150"/>
      <c r="Q157" s="147"/>
      <c r="R157" s="147"/>
      <c r="S157" s="151"/>
      <c r="T157" s="147"/>
      <c r="U157" s="147"/>
      <c r="V157" s="152"/>
      <c r="W157" s="146"/>
      <c r="X157" s="148"/>
    </row>
    <row r="158" spans="1:24" ht="12.75" customHeight="1" x14ac:dyDescent="0.2">
      <c r="A158" s="467"/>
      <c r="B158" s="1845"/>
      <c r="C158" s="1805"/>
      <c r="D158" s="1760"/>
      <c r="E158" s="1842" t="s">
        <v>326</v>
      </c>
      <c r="F158" s="812" t="s">
        <v>325</v>
      </c>
      <c r="G158" s="535" t="b">
        <f>IF(総括表!$B$4=総括表!$Q$5,基礎データ貼付用シート!E1314)</f>
        <v>0</v>
      </c>
      <c r="H158" s="596" t="s">
        <v>1378</v>
      </c>
      <c r="I158" s="862">
        <v>9.5000000000000001E-2</v>
      </c>
      <c r="J158" s="863" t="s">
        <v>1379</v>
      </c>
      <c r="K158" s="857">
        <f t="shared" si="5"/>
        <v>0</v>
      </c>
      <c r="L158" s="340" t="str">
        <f t="shared" si="6"/>
        <v>(ﾇ)</v>
      </c>
      <c r="M158" s="467"/>
      <c r="N158" s="246" t="s">
        <v>1398</v>
      </c>
      <c r="O158" s="149"/>
      <c r="P158" s="150"/>
      <c r="Q158" s="147"/>
      <c r="R158" s="147"/>
      <c r="S158" s="151"/>
      <c r="T158" s="1839"/>
      <c r="U158" s="1839"/>
      <c r="V158" s="152"/>
      <c r="W158" s="146"/>
      <c r="X158" s="148"/>
    </row>
    <row r="159" spans="1:24" ht="12.75" customHeight="1" x14ac:dyDescent="0.2">
      <c r="A159" s="467"/>
      <c r="B159" s="1846"/>
      <c r="C159" s="1805"/>
      <c r="D159" s="1761"/>
      <c r="E159" s="1843"/>
      <c r="F159" s="812" t="s">
        <v>324</v>
      </c>
      <c r="G159" s="535" t="b">
        <f>IF(総括表!$B$4=総括表!$Q$5,基礎データ貼付用シート!E1315)</f>
        <v>0</v>
      </c>
      <c r="H159" s="596" t="s">
        <v>1378</v>
      </c>
      <c r="I159" s="862">
        <v>0.19</v>
      </c>
      <c r="J159" s="596" t="s">
        <v>1379</v>
      </c>
      <c r="K159" s="857">
        <f t="shared" si="5"/>
        <v>0</v>
      </c>
      <c r="L159" s="340" t="str">
        <f t="shared" si="6"/>
        <v>(ﾈ)</v>
      </c>
      <c r="M159" s="467"/>
      <c r="N159" s="246" t="s">
        <v>1399</v>
      </c>
      <c r="O159" s="149"/>
      <c r="P159" s="150"/>
      <c r="Q159" s="147"/>
      <c r="R159" s="147"/>
      <c r="S159" s="151"/>
      <c r="T159" s="147"/>
      <c r="U159" s="147"/>
      <c r="V159" s="152"/>
      <c r="W159" s="146"/>
      <c r="X159" s="148"/>
    </row>
    <row r="160" spans="1:24" ht="12.75" customHeight="1" x14ac:dyDescent="0.2">
      <c r="A160" s="467"/>
      <c r="B160" s="1807">
        <v>5</v>
      </c>
      <c r="C160" s="1814" t="s">
        <v>6507</v>
      </c>
      <c r="D160" s="1806" t="s">
        <v>301</v>
      </c>
      <c r="E160" s="1842" t="s">
        <v>328</v>
      </c>
      <c r="F160" s="812" t="s">
        <v>325</v>
      </c>
      <c r="G160" s="535" t="b">
        <f>IF(総括表!$B$4=総括表!$Q$4,基礎データ貼付用シート!E1327)</f>
        <v>0</v>
      </c>
      <c r="H160" s="596" t="s">
        <v>1378</v>
      </c>
      <c r="I160" s="862">
        <v>0.23200000000000001</v>
      </c>
      <c r="J160" s="863" t="s">
        <v>1379</v>
      </c>
      <c r="K160" s="857">
        <f t="shared" si="5"/>
        <v>0</v>
      </c>
      <c r="L160" s="340" t="str">
        <f t="shared" si="6"/>
        <v>(ﾉ)</v>
      </c>
      <c r="M160" s="467"/>
      <c r="N160" s="246" t="s">
        <v>1400</v>
      </c>
      <c r="O160" s="149"/>
      <c r="P160" s="150"/>
      <c r="Q160" s="1841"/>
      <c r="R160" s="1841"/>
      <c r="S160" s="151"/>
      <c r="T160" s="1839"/>
      <c r="U160" s="1839"/>
      <c r="V160" s="153"/>
      <c r="W160" s="147"/>
      <c r="X160" s="148"/>
    </row>
    <row r="161" spans="1:24" ht="12.75" customHeight="1" x14ac:dyDescent="0.2">
      <c r="A161" s="467"/>
      <c r="B161" s="1878"/>
      <c r="C161" s="1877"/>
      <c r="D161" s="1760"/>
      <c r="E161" s="1843"/>
      <c r="F161" s="812" t="s">
        <v>324</v>
      </c>
      <c r="G161" s="535" t="b">
        <f>IF(総括表!$B$4=総括表!$Q$4,基礎データ貼付用シート!E1328)</f>
        <v>0</v>
      </c>
      <c r="H161" s="596" t="s">
        <v>1378</v>
      </c>
      <c r="I161" s="862">
        <v>0.34800000000000003</v>
      </c>
      <c r="J161" s="596" t="s">
        <v>1379</v>
      </c>
      <c r="K161" s="857">
        <f t="shared" si="5"/>
        <v>0</v>
      </c>
      <c r="L161" s="340" t="str">
        <f t="shared" si="6"/>
        <v>(ﾊ)</v>
      </c>
      <c r="M161" s="467"/>
      <c r="N161" s="246" t="s">
        <v>1401</v>
      </c>
      <c r="O161" s="149"/>
      <c r="P161" s="150"/>
      <c r="Q161" s="146"/>
      <c r="R161" s="146"/>
      <c r="S161" s="151"/>
      <c r="T161" s="147"/>
      <c r="U161" s="147"/>
      <c r="V161" s="153"/>
      <c r="W161" s="147"/>
      <c r="X161" s="148"/>
    </row>
    <row r="162" spans="1:24" ht="12.75" customHeight="1" x14ac:dyDescent="0.2">
      <c r="A162" s="467"/>
      <c r="B162" s="1878"/>
      <c r="C162" s="1877"/>
      <c r="D162" s="1760"/>
      <c r="E162" s="1842" t="s">
        <v>327</v>
      </c>
      <c r="F162" s="812" t="s">
        <v>325</v>
      </c>
      <c r="G162" s="535" t="b">
        <f>IF(総括表!$B$4=総括表!$Q$4,基礎データ貼付用シート!E1329)</f>
        <v>0</v>
      </c>
      <c r="H162" s="596" t="s">
        <v>1378</v>
      </c>
      <c r="I162" s="862">
        <v>0.17399999999999999</v>
      </c>
      <c r="J162" s="863" t="s">
        <v>1379</v>
      </c>
      <c r="K162" s="857">
        <f t="shared" si="5"/>
        <v>0</v>
      </c>
      <c r="L162" s="340" t="str">
        <f t="shared" si="6"/>
        <v>(ﾋ)</v>
      </c>
      <c r="M162" s="467"/>
      <c r="N162" s="246" t="s">
        <v>1402</v>
      </c>
      <c r="O162" s="149"/>
      <c r="P162" s="150"/>
      <c r="Q162" s="147"/>
      <c r="R162" s="147"/>
      <c r="S162" s="151"/>
      <c r="T162" s="1839"/>
      <c r="U162" s="1839"/>
      <c r="V162" s="152"/>
      <c r="W162" s="146"/>
      <c r="X162" s="148"/>
    </row>
    <row r="163" spans="1:24" ht="12.75" customHeight="1" x14ac:dyDescent="0.2">
      <c r="A163" s="467"/>
      <c r="B163" s="1878"/>
      <c r="C163" s="1877"/>
      <c r="D163" s="1760"/>
      <c r="E163" s="1843"/>
      <c r="F163" s="812" t="s">
        <v>324</v>
      </c>
      <c r="G163" s="535" t="b">
        <f>IF(総括表!$B$4=総括表!$Q$4,基礎データ貼付用シート!E1330)</f>
        <v>0</v>
      </c>
      <c r="H163" s="596" t="s">
        <v>1378</v>
      </c>
      <c r="I163" s="862">
        <v>0.26100000000000001</v>
      </c>
      <c r="J163" s="596" t="s">
        <v>1379</v>
      </c>
      <c r="K163" s="857">
        <f t="shared" si="5"/>
        <v>0</v>
      </c>
      <c r="L163" s="340" t="str">
        <f t="shared" si="6"/>
        <v>(ﾌ)</v>
      </c>
      <c r="M163" s="467"/>
      <c r="N163" s="246" t="s">
        <v>1403</v>
      </c>
      <c r="O163" s="149"/>
      <c r="P163" s="150"/>
      <c r="Q163" s="147"/>
      <c r="R163" s="147"/>
      <c r="S163" s="151"/>
      <c r="T163" s="147"/>
      <c r="U163" s="147"/>
      <c r="V163" s="152"/>
      <c r="W163" s="146"/>
      <c r="X163" s="148"/>
    </row>
    <row r="164" spans="1:24" ht="12.75" customHeight="1" x14ac:dyDescent="0.2">
      <c r="A164" s="467"/>
      <c r="B164" s="1878"/>
      <c r="C164" s="1877"/>
      <c r="D164" s="1760"/>
      <c r="E164" s="1842" t="s">
        <v>326</v>
      </c>
      <c r="F164" s="812" t="s">
        <v>325</v>
      </c>
      <c r="G164" s="535" t="b">
        <f>IF(総括表!$B$4=総括表!$Q$4,基礎データ貼付用シート!E1324)</f>
        <v>0</v>
      </c>
      <c r="H164" s="596" t="s">
        <v>1378</v>
      </c>
      <c r="I164" s="862">
        <v>0.13</v>
      </c>
      <c r="J164" s="863" t="s">
        <v>1379</v>
      </c>
      <c r="K164" s="857">
        <f t="shared" si="5"/>
        <v>0</v>
      </c>
      <c r="L164" s="340" t="str">
        <f t="shared" si="6"/>
        <v>(ﾍ)</v>
      </c>
      <c r="M164" s="467"/>
      <c r="N164" s="246" t="s">
        <v>1404</v>
      </c>
      <c r="O164" s="149"/>
      <c r="P164" s="150"/>
      <c r="Q164" s="147"/>
      <c r="R164" s="147"/>
      <c r="S164" s="151"/>
      <c r="T164" s="1839"/>
      <c r="U164" s="1839"/>
      <c r="V164" s="152"/>
      <c r="W164" s="146"/>
      <c r="X164" s="148"/>
    </row>
    <row r="165" spans="1:24" ht="12.75" customHeight="1" x14ac:dyDescent="0.2">
      <c r="A165" s="467"/>
      <c r="B165" s="1878"/>
      <c r="C165" s="1877"/>
      <c r="D165" s="1760"/>
      <c r="E165" s="1843"/>
      <c r="F165" s="812" t="s">
        <v>324</v>
      </c>
      <c r="G165" s="535" t="b">
        <f>IF(総括表!$B$4=総括表!$Q$4,基礎データ貼付用シート!E1326)</f>
        <v>0</v>
      </c>
      <c r="H165" s="596" t="s">
        <v>1378</v>
      </c>
      <c r="I165" s="862">
        <v>0.26</v>
      </c>
      <c r="J165" s="596" t="s">
        <v>1379</v>
      </c>
      <c r="K165" s="857">
        <f t="shared" si="5"/>
        <v>0</v>
      </c>
      <c r="L165" s="340" t="str">
        <f t="shared" si="6"/>
        <v>(ﾎ)</v>
      </c>
      <c r="M165" s="467"/>
      <c r="N165" s="246" t="s">
        <v>1405</v>
      </c>
      <c r="O165" s="149"/>
      <c r="P165" s="150"/>
      <c r="Q165" s="147"/>
      <c r="R165" s="147"/>
      <c r="S165" s="151"/>
      <c r="T165" s="147"/>
      <c r="U165" s="147"/>
      <c r="V165" s="152"/>
      <c r="W165" s="146"/>
      <c r="X165" s="148"/>
    </row>
    <row r="166" spans="1:24" ht="12.75" customHeight="1" x14ac:dyDescent="0.2">
      <c r="A166" s="467"/>
      <c r="B166" s="1807">
        <v>6</v>
      </c>
      <c r="C166" s="1814" t="s">
        <v>6508</v>
      </c>
      <c r="D166" s="1806" t="s">
        <v>301</v>
      </c>
      <c r="E166" s="1842" t="s">
        <v>328</v>
      </c>
      <c r="F166" s="812" t="s">
        <v>325</v>
      </c>
      <c r="G166" s="535" t="b">
        <f>IF(総括表!$B$4=総括表!$Q$5,基礎データ貼付用シート!E1327)</f>
        <v>0</v>
      </c>
      <c r="H166" s="596" t="s">
        <v>1378</v>
      </c>
      <c r="I166" s="862">
        <v>0.17100000000000001</v>
      </c>
      <c r="J166" s="863" t="s">
        <v>1379</v>
      </c>
      <c r="K166" s="857">
        <f t="shared" si="5"/>
        <v>0</v>
      </c>
      <c r="L166" s="340" t="str">
        <f t="shared" si="6"/>
        <v>(ﾏ)</v>
      </c>
      <c r="M166" s="467"/>
      <c r="N166" s="246" t="s">
        <v>1406</v>
      </c>
      <c r="O166" s="149"/>
      <c r="P166" s="150"/>
      <c r="Q166" s="1841"/>
      <c r="R166" s="1841"/>
      <c r="S166" s="151"/>
      <c r="T166" s="1839"/>
      <c r="U166" s="1839"/>
      <c r="V166" s="153"/>
      <c r="W166" s="147"/>
      <c r="X166" s="148"/>
    </row>
    <row r="167" spans="1:24" ht="12.75" customHeight="1" x14ac:dyDescent="0.2">
      <c r="A167" s="467"/>
      <c r="B167" s="1845"/>
      <c r="C167" s="1797"/>
      <c r="D167" s="1760"/>
      <c r="E167" s="1843"/>
      <c r="F167" s="812" t="s">
        <v>324</v>
      </c>
      <c r="G167" s="535" t="b">
        <f>IF(総括表!$B$4=総括表!$Q$5,基礎データ貼付用シート!E1328)</f>
        <v>0</v>
      </c>
      <c r="H167" s="596" t="s">
        <v>1378</v>
      </c>
      <c r="I167" s="862">
        <v>0.25800000000000001</v>
      </c>
      <c r="J167" s="596" t="s">
        <v>1379</v>
      </c>
      <c r="K167" s="857">
        <f t="shared" si="5"/>
        <v>0</v>
      </c>
      <c r="L167" s="340" t="str">
        <f t="shared" si="6"/>
        <v>(ﾐ)</v>
      </c>
      <c r="M167" s="467"/>
      <c r="N167" s="246" t="s">
        <v>1407</v>
      </c>
      <c r="O167" s="149"/>
      <c r="P167" s="150"/>
      <c r="Q167" s="146"/>
      <c r="R167" s="146"/>
      <c r="S167" s="151"/>
      <c r="T167" s="147"/>
      <c r="U167" s="147"/>
      <c r="V167" s="153"/>
      <c r="W167" s="147"/>
      <c r="X167" s="148"/>
    </row>
    <row r="168" spans="1:24" ht="12.75" customHeight="1" x14ac:dyDescent="0.2">
      <c r="A168" s="467"/>
      <c r="B168" s="1845"/>
      <c r="C168" s="1797"/>
      <c r="D168" s="1760"/>
      <c r="E168" s="1842" t="s">
        <v>327</v>
      </c>
      <c r="F168" s="812" t="s">
        <v>325</v>
      </c>
      <c r="G168" s="535" t="b">
        <f>IF(総括表!$B$4=総括表!$Q$5,基礎データ貼付用シート!E1329)</f>
        <v>0</v>
      </c>
      <c r="H168" s="596" t="s">
        <v>1378</v>
      </c>
      <c r="I168" s="862">
        <v>0.128</v>
      </c>
      <c r="J168" s="863" t="s">
        <v>1379</v>
      </c>
      <c r="K168" s="857">
        <f t="shared" si="5"/>
        <v>0</v>
      </c>
      <c r="L168" s="340" t="str">
        <f t="shared" si="6"/>
        <v>(ﾑ)</v>
      </c>
      <c r="M168" s="467"/>
      <c r="N168" s="246" t="s">
        <v>1408</v>
      </c>
      <c r="O168" s="149"/>
      <c r="P168" s="150"/>
      <c r="Q168" s="147"/>
      <c r="R168" s="147"/>
      <c r="S168" s="151"/>
      <c r="T168" s="1839"/>
      <c r="U168" s="1839"/>
      <c r="V168" s="152"/>
      <c r="W168" s="146"/>
      <c r="X168" s="148"/>
    </row>
    <row r="169" spans="1:24" ht="12.75" customHeight="1" x14ac:dyDescent="0.2">
      <c r="A169" s="467"/>
      <c r="B169" s="1845"/>
      <c r="C169" s="1797"/>
      <c r="D169" s="1760"/>
      <c r="E169" s="1843"/>
      <c r="F169" s="812" t="s">
        <v>324</v>
      </c>
      <c r="G169" s="535" t="b">
        <f>IF(総括表!$B$4=総括表!$Q$5,基礎データ貼付用シート!E1330)</f>
        <v>0</v>
      </c>
      <c r="H169" s="596" t="s">
        <v>1378</v>
      </c>
      <c r="I169" s="862">
        <v>0.192</v>
      </c>
      <c r="J169" s="596" t="s">
        <v>1379</v>
      </c>
      <c r="K169" s="857">
        <f t="shared" si="5"/>
        <v>0</v>
      </c>
      <c r="L169" s="340" t="str">
        <f t="shared" si="6"/>
        <v>(ﾒ)</v>
      </c>
      <c r="M169" s="467"/>
      <c r="N169" s="246" t="s">
        <v>1409</v>
      </c>
      <c r="O169" s="149"/>
      <c r="P169" s="150"/>
      <c r="Q169" s="147"/>
      <c r="R169" s="147"/>
      <c r="S169" s="151"/>
      <c r="T169" s="147"/>
      <c r="U169" s="147"/>
      <c r="V169" s="152"/>
      <c r="W169" s="146"/>
      <c r="X169" s="148"/>
    </row>
    <row r="170" spans="1:24" ht="12.75" customHeight="1" x14ac:dyDescent="0.2">
      <c r="A170" s="467"/>
      <c r="B170" s="1845"/>
      <c r="C170" s="1797"/>
      <c r="D170" s="1760"/>
      <c r="E170" s="1842" t="s">
        <v>326</v>
      </c>
      <c r="F170" s="812" t="s">
        <v>325</v>
      </c>
      <c r="G170" s="535" t="b">
        <f>IF(総括表!$B$4=総括表!$Q$5,基礎データ貼付用シート!E1324)</f>
        <v>0</v>
      </c>
      <c r="H170" s="596" t="s">
        <v>1378</v>
      </c>
      <c r="I170" s="862">
        <v>9.6000000000000002E-2</v>
      </c>
      <c r="J170" s="863" t="s">
        <v>1379</v>
      </c>
      <c r="K170" s="857">
        <f t="shared" si="5"/>
        <v>0</v>
      </c>
      <c r="L170" s="340" t="str">
        <f t="shared" si="6"/>
        <v>(ﾓ)</v>
      </c>
      <c r="M170" s="467"/>
      <c r="N170" s="246" t="s">
        <v>1410</v>
      </c>
      <c r="O170" s="149"/>
      <c r="P170" s="150"/>
      <c r="Q170" s="147"/>
      <c r="R170" s="147"/>
      <c r="S170" s="151"/>
      <c r="T170" s="1839"/>
      <c r="U170" s="1839"/>
      <c r="V170" s="152"/>
      <c r="W170" s="146"/>
      <c r="X170" s="148"/>
    </row>
    <row r="171" spans="1:24" ht="12.75" customHeight="1" x14ac:dyDescent="0.2">
      <c r="A171" s="467"/>
      <c r="B171" s="1845"/>
      <c r="C171" s="1797"/>
      <c r="D171" s="1760"/>
      <c r="E171" s="1843"/>
      <c r="F171" s="812" t="s">
        <v>324</v>
      </c>
      <c r="G171" s="535" t="b">
        <f>IF(総括表!$B$4=総括表!$Q$5,基礎データ貼付用シート!E1326)</f>
        <v>0</v>
      </c>
      <c r="H171" s="596" t="s">
        <v>1378</v>
      </c>
      <c r="I171" s="862">
        <v>0.192</v>
      </c>
      <c r="J171" s="596" t="s">
        <v>1379</v>
      </c>
      <c r="K171" s="857">
        <f t="shared" si="5"/>
        <v>0</v>
      </c>
      <c r="L171" s="340" t="str">
        <f t="shared" si="6"/>
        <v>(ﾔ)</v>
      </c>
      <c r="M171" s="467"/>
      <c r="N171" s="246" t="s">
        <v>1411</v>
      </c>
      <c r="O171" s="149"/>
      <c r="P171" s="150"/>
      <c r="Q171" s="147"/>
      <c r="R171" s="147"/>
      <c r="S171" s="151"/>
      <c r="T171" s="147"/>
      <c r="U171" s="147"/>
      <c r="V171" s="152"/>
      <c r="W171" s="146"/>
      <c r="X171" s="148"/>
    </row>
    <row r="172" spans="1:24" ht="12.75" customHeight="1" x14ac:dyDescent="0.2">
      <c r="A172" s="467"/>
      <c r="B172" s="1846"/>
      <c r="C172" s="1798"/>
      <c r="D172" s="1761"/>
      <c r="E172" s="813" t="s">
        <v>329</v>
      </c>
      <c r="F172" s="812" t="s">
        <v>325</v>
      </c>
      <c r="G172" s="861">
        <f>+基礎データ貼付用シート!E1325</f>
        <v>0</v>
      </c>
      <c r="H172" s="596" t="s">
        <v>1378</v>
      </c>
      <c r="I172" s="862">
        <v>0.42799999999999999</v>
      </c>
      <c r="J172" s="863" t="s">
        <v>1379</v>
      </c>
      <c r="K172" s="857">
        <f t="shared" si="5"/>
        <v>0</v>
      </c>
      <c r="L172" s="340" t="str">
        <f t="shared" si="6"/>
        <v>(ﾕ)</v>
      </c>
      <c r="M172" s="467"/>
      <c r="N172" s="246" t="s">
        <v>1412</v>
      </c>
      <c r="O172" s="149"/>
      <c r="P172" s="150"/>
      <c r="Q172" s="147"/>
      <c r="R172" s="147"/>
      <c r="S172" s="151"/>
      <c r="T172" s="1839"/>
      <c r="U172" s="1839"/>
      <c r="V172" s="152"/>
      <c r="W172" s="146"/>
      <c r="X172" s="148"/>
    </row>
    <row r="173" spans="1:24" ht="12.75" customHeight="1" x14ac:dyDescent="0.2">
      <c r="A173" s="467"/>
      <c r="B173" s="1807">
        <v>7</v>
      </c>
      <c r="C173" s="1814" t="s">
        <v>6509</v>
      </c>
      <c r="D173" s="1806" t="s">
        <v>301</v>
      </c>
      <c r="E173" s="1842" t="s">
        <v>328</v>
      </c>
      <c r="F173" s="812" t="s">
        <v>325</v>
      </c>
      <c r="G173" s="535" t="b">
        <f>IF(総括表!$B$4=総括表!$Q$4,基礎データ貼付用シート!E1337)</f>
        <v>0</v>
      </c>
      <c r="H173" s="596" t="s">
        <v>1413</v>
      </c>
      <c r="I173" s="862">
        <v>0.246</v>
      </c>
      <c r="J173" s="863" t="s">
        <v>1414</v>
      </c>
      <c r="K173" s="857">
        <f t="shared" si="5"/>
        <v>0</v>
      </c>
      <c r="L173" s="340" t="str">
        <f t="shared" si="6"/>
        <v>(ﾖ)</v>
      </c>
      <c r="M173" s="814"/>
      <c r="N173" s="246" t="s">
        <v>1415</v>
      </c>
      <c r="O173" s="149"/>
      <c r="P173" s="150"/>
      <c r="Q173" s="1841"/>
      <c r="R173" s="1841"/>
      <c r="S173" s="151"/>
      <c r="T173" s="1839"/>
      <c r="U173" s="1839"/>
      <c r="V173" s="153"/>
      <c r="W173" s="147"/>
      <c r="X173" s="148"/>
    </row>
    <row r="174" spans="1:24" ht="12.75" customHeight="1" x14ac:dyDescent="0.2">
      <c r="A174" s="467"/>
      <c r="B174" s="1845"/>
      <c r="C174" s="1805"/>
      <c r="D174" s="1760"/>
      <c r="E174" s="1843"/>
      <c r="F174" s="812" t="s">
        <v>324</v>
      </c>
      <c r="G174" s="535" t="b">
        <f>IF(総括表!$B$4=総括表!$Q$4,基礎データ貼付用シート!E1338)</f>
        <v>0</v>
      </c>
      <c r="H174" s="596" t="s">
        <v>1413</v>
      </c>
      <c r="I174" s="862">
        <v>0.36899999999999999</v>
      </c>
      <c r="J174" s="596" t="s">
        <v>1414</v>
      </c>
      <c r="K174" s="857">
        <f t="shared" si="5"/>
        <v>0</v>
      </c>
      <c r="L174" s="340" t="str">
        <f t="shared" si="6"/>
        <v>(ﾗ)</v>
      </c>
      <c r="M174" s="814"/>
      <c r="N174" s="246" t="s">
        <v>1416</v>
      </c>
      <c r="O174" s="149"/>
      <c r="P174" s="150"/>
      <c r="Q174" s="146"/>
      <c r="R174" s="146"/>
      <c r="S174" s="151"/>
      <c r="T174" s="147"/>
      <c r="U174" s="147"/>
      <c r="V174" s="153"/>
      <c r="W174" s="147"/>
      <c r="X174" s="148"/>
    </row>
    <row r="175" spans="1:24" ht="12.75" customHeight="1" x14ac:dyDescent="0.2">
      <c r="A175" s="467"/>
      <c r="B175" s="1845"/>
      <c r="C175" s="1805"/>
      <c r="D175" s="1760"/>
      <c r="E175" s="1842" t="s">
        <v>327</v>
      </c>
      <c r="F175" s="812" t="s">
        <v>325</v>
      </c>
      <c r="G175" s="535" t="b">
        <f>IF(総括表!$B$4=総括表!$Q$4,基礎データ貼付用シート!E1339)</f>
        <v>0</v>
      </c>
      <c r="H175" s="596" t="s">
        <v>1413</v>
      </c>
      <c r="I175" s="862">
        <v>0.185</v>
      </c>
      <c r="J175" s="863" t="s">
        <v>1414</v>
      </c>
      <c r="K175" s="857">
        <f t="shared" si="5"/>
        <v>0</v>
      </c>
      <c r="L175" s="340" t="str">
        <f t="shared" si="6"/>
        <v>(ﾘ)</v>
      </c>
      <c r="M175" s="814"/>
      <c r="N175" s="246" t="s">
        <v>1417</v>
      </c>
      <c r="O175" s="149"/>
      <c r="P175" s="150"/>
      <c r="Q175" s="147"/>
      <c r="R175" s="147"/>
      <c r="S175" s="151"/>
      <c r="T175" s="1839"/>
      <c r="U175" s="1839"/>
      <c r="V175" s="152"/>
      <c r="W175" s="146"/>
      <c r="X175" s="148"/>
    </row>
    <row r="176" spans="1:24" ht="12.75" customHeight="1" x14ac:dyDescent="0.2">
      <c r="A176" s="467"/>
      <c r="B176" s="1845"/>
      <c r="C176" s="1805"/>
      <c r="D176" s="1760"/>
      <c r="E176" s="1843"/>
      <c r="F176" s="812" t="s">
        <v>324</v>
      </c>
      <c r="G176" s="535" t="b">
        <f>IF(総括表!$B$4=総括表!$Q$4,基礎データ貼付用シート!E1340)</f>
        <v>0</v>
      </c>
      <c r="H176" s="596" t="s">
        <v>1413</v>
      </c>
      <c r="I176" s="862">
        <v>0.27600000000000002</v>
      </c>
      <c r="J176" s="596" t="s">
        <v>1414</v>
      </c>
      <c r="K176" s="857">
        <f t="shared" si="5"/>
        <v>0</v>
      </c>
      <c r="L176" s="340" t="str">
        <f t="shared" si="6"/>
        <v>(ﾙ)</v>
      </c>
      <c r="M176" s="814"/>
      <c r="N176" s="246" t="s">
        <v>1418</v>
      </c>
      <c r="O176" s="149"/>
      <c r="P176" s="150"/>
      <c r="Q176" s="147"/>
      <c r="R176" s="147"/>
      <c r="S176" s="151"/>
      <c r="T176" s="147"/>
      <c r="U176" s="147"/>
      <c r="V176" s="152"/>
      <c r="W176" s="146"/>
      <c r="X176" s="148"/>
    </row>
    <row r="177" spans="1:24" ht="12.75" customHeight="1" x14ac:dyDescent="0.2">
      <c r="A177" s="467"/>
      <c r="B177" s="1845"/>
      <c r="C177" s="1805"/>
      <c r="D177" s="1760"/>
      <c r="E177" s="1842" t="s">
        <v>326</v>
      </c>
      <c r="F177" s="812" t="s">
        <v>325</v>
      </c>
      <c r="G177" s="535" t="b">
        <f>IF(総括表!$B$4=総括表!$Q$4,基礎データ貼付用シート!E1335)</f>
        <v>0</v>
      </c>
      <c r="H177" s="596" t="s">
        <v>1413</v>
      </c>
      <c r="I177" s="862">
        <v>0.13900000000000001</v>
      </c>
      <c r="J177" s="863" t="s">
        <v>1414</v>
      </c>
      <c r="K177" s="857">
        <f t="shared" si="5"/>
        <v>0</v>
      </c>
      <c r="L177" s="340" t="str">
        <f t="shared" si="6"/>
        <v>(ﾚ)</v>
      </c>
      <c r="M177" s="814"/>
      <c r="N177" s="246" t="s">
        <v>1419</v>
      </c>
      <c r="O177" s="149"/>
      <c r="P177" s="150"/>
      <c r="Q177" s="147"/>
      <c r="R177" s="147"/>
      <c r="S177" s="151"/>
      <c r="T177" s="1839"/>
      <c r="U177" s="1839"/>
      <c r="V177" s="152"/>
      <c r="W177" s="146"/>
      <c r="X177" s="148"/>
    </row>
    <row r="178" spans="1:24" ht="12.75" customHeight="1" x14ac:dyDescent="0.2">
      <c r="A178" s="467"/>
      <c r="B178" s="1845"/>
      <c r="C178" s="1805"/>
      <c r="D178" s="1760"/>
      <c r="E178" s="1843"/>
      <c r="F178" s="812" t="s">
        <v>324</v>
      </c>
      <c r="G178" s="535" t="b">
        <f>IF(総括表!$B$4=総括表!$Q$4,基礎データ貼付用シート!E1336)</f>
        <v>0</v>
      </c>
      <c r="H178" s="596" t="s">
        <v>1413</v>
      </c>
      <c r="I178" s="862">
        <v>0.27800000000000002</v>
      </c>
      <c r="J178" s="596" t="s">
        <v>1414</v>
      </c>
      <c r="K178" s="857">
        <f t="shared" si="5"/>
        <v>0</v>
      </c>
      <c r="L178" s="340" t="str">
        <f t="shared" si="6"/>
        <v>(ﾛ)</v>
      </c>
      <c r="M178" s="467"/>
      <c r="N178" s="246" t="s">
        <v>1420</v>
      </c>
      <c r="O178" s="149"/>
      <c r="P178" s="150"/>
      <c r="Q178" s="147"/>
      <c r="R178" s="147"/>
      <c r="S178" s="151"/>
      <c r="T178" s="147"/>
      <c r="U178" s="147"/>
      <c r="V178" s="152"/>
      <c r="W178" s="146"/>
      <c r="X178" s="148"/>
    </row>
    <row r="179" spans="1:24" ht="12.75" customHeight="1" x14ac:dyDescent="0.2">
      <c r="A179" s="467"/>
      <c r="B179" s="1807">
        <v>8</v>
      </c>
      <c r="C179" s="1814" t="s">
        <v>6510</v>
      </c>
      <c r="D179" s="1806" t="s">
        <v>301</v>
      </c>
      <c r="E179" s="1842" t="s">
        <v>328</v>
      </c>
      <c r="F179" s="812" t="s">
        <v>325</v>
      </c>
      <c r="G179" s="535" t="b">
        <f>IF(総括表!$B$4=総括表!$Q$5,基礎データ貼付用シート!E1337)</f>
        <v>0</v>
      </c>
      <c r="H179" s="596" t="s">
        <v>1413</v>
      </c>
      <c r="I179" s="862">
        <v>0.17399999999999999</v>
      </c>
      <c r="J179" s="863" t="s">
        <v>1414</v>
      </c>
      <c r="K179" s="857">
        <f t="shared" si="5"/>
        <v>0</v>
      </c>
      <c r="L179" s="340" t="str">
        <f t="shared" si="6"/>
        <v>(ﾜ)</v>
      </c>
      <c r="M179" s="814"/>
      <c r="N179" s="246" t="s">
        <v>1421</v>
      </c>
      <c r="O179" s="149"/>
      <c r="P179" s="150"/>
      <c r="Q179" s="1841"/>
      <c r="R179" s="1841"/>
      <c r="S179" s="151"/>
      <c r="T179" s="1839"/>
      <c r="U179" s="1839"/>
      <c r="V179" s="153"/>
      <c r="W179" s="147"/>
      <c r="X179" s="148"/>
    </row>
    <row r="180" spans="1:24" ht="12.75" customHeight="1" x14ac:dyDescent="0.2">
      <c r="A180" s="467"/>
      <c r="B180" s="1845"/>
      <c r="C180" s="1805"/>
      <c r="D180" s="1760"/>
      <c r="E180" s="1843"/>
      <c r="F180" s="812" t="s">
        <v>324</v>
      </c>
      <c r="G180" s="535" t="b">
        <f>IF(総括表!$B$4=総括表!$Q$5,基礎データ貼付用シート!E1338)</f>
        <v>0</v>
      </c>
      <c r="H180" s="596" t="s">
        <v>1413</v>
      </c>
      <c r="I180" s="862">
        <v>0.26100000000000001</v>
      </c>
      <c r="J180" s="596" t="s">
        <v>1414</v>
      </c>
      <c r="K180" s="857">
        <f t="shared" si="5"/>
        <v>0</v>
      </c>
      <c r="L180" s="340" t="str">
        <f t="shared" si="6"/>
        <v>(ｦ)</v>
      </c>
      <c r="M180" s="814"/>
      <c r="N180" s="246" t="s">
        <v>1422</v>
      </c>
      <c r="O180" s="149"/>
      <c r="P180" s="150"/>
      <c r="Q180" s="146"/>
      <c r="R180" s="146"/>
      <c r="S180" s="151"/>
      <c r="T180" s="147"/>
      <c r="U180" s="147"/>
      <c r="V180" s="153"/>
      <c r="W180" s="147"/>
      <c r="X180" s="148"/>
    </row>
    <row r="181" spans="1:24" ht="12.75" customHeight="1" x14ac:dyDescent="0.2">
      <c r="A181" s="467"/>
      <c r="B181" s="1845"/>
      <c r="C181" s="1805"/>
      <c r="D181" s="1760"/>
      <c r="E181" s="1842" t="s">
        <v>327</v>
      </c>
      <c r="F181" s="812" t="s">
        <v>325</v>
      </c>
      <c r="G181" s="535" t="b">
        <f>IF(総括表!$B$4=総括表!$Q$5,基礎データ貼付用シート!E1339)</f>
        <v>0</v>
      </c>
      <c r="H181" s="596" t="s">
        <v>1413</v>
      </c>
      <c r="I181" s="862">
        <v>0.13</v>
      </c>
      <c r="J181" s="863" t="s">
        <v>1414</v>
      </c>
      <c r="K181" s="857">
        <f t="shared" si="5"/>
        <v>0</v>
      </c>
      <c r="L181" s="340" t="str">
        <f t="shared" si="6"/>
        <v>(ﾝ)</v>
      </c>
      <c r="M181" s="814"/>
      <c r="N181" s="246" t="s">
        <v>1423</v>
      </c>
      <c r="O181" s="149"/>
      <c r="P181" s="150"/>
      <c r="Q181" s="147"/>
      <c r="R181" s="147"/>
      <c r="S181" s="151"/>
      <c r="T181" s="1839"/>
      <c r="U181" s="1839"/>
      <c r="V181" s="152"/>
      <c r="W181" s="146"/>
      <c r="X181" s="148"/>
    </row>
    <row r="182" spans="1:24" ht="12.75" customHeight="1" x14ac:dyDescent="0.2">
      <c r="A182" s="467"/>
      <c r="B182" s="1845"/>
      <c r="C182" s="1805"/>
      <c r="D182" s="1760"/>
      <c r="E182" s="1843"/>
      <c r="F182" s="812" t="s">
        <v>324</v>
      </c>
      <c r="G182" s="535" t="b">
        <f>IF(総括表!$B$4=総括表!$Q$5,基礎データ貼付用シート!E1340)</f>
        <v>0</v>
      </c>
      <c r="H182" s="596" t="s">
        <v>1413</v>
      </c>
      <c r="I182" s="862">
        <v>0.19500000000000001</v>
      </c>
      <c r="J182" s="596" t="s">
        <v>1414</v>
      </c>
      <c r="K182" s="857">
        <f t="shared" si="5"/>
        <v>0</v>
      </c>
      <c r="L182" s="340" t="str">
        <f t="shared" si="6"/>
        <v>(ｱｱ)</v>
      </c>
      <c r="M182" s="814"/>
      <c r="N182" s="246" t="s">
        <v>1424</v>
      </c>
      <c r="O182" s="143" t="s">
        <v>1424</v>
      </c>
      <c r="P182" s="150"/>
      <c r="Q182" s="147"/>
      <c r="R182" s="147"/>
      <c r="S182" s="151"/>
      <c r="T182" s="147"/>
      <c r="U182" s="147"/>
      <c r="V182" s="152"/>
      <c r="W182" s="146"/>
      <c r="X182" s="148"/>
    </row>
    <row r="183" spans="1:24" ht="12.75" customHeight="1" x14ac:dyDescent="0.2">
      <c r="A183" s="467"/>
      <c r="B183" s="1845"/>
      <c r="C183" s="1805"/>
      <c r="D183" s="1760"/>
      <c r="E183" s="1842" t="s">
        <v>326</v>
      </c>
      <c r="F183" s="812" t="s">
        <v>325</v>
      </c>
      <c r="G183" s="535" t="b">
        <f>IF(総括表!$B$4=総括表!$Q$5,基礎データ貼付用シート!E1335)</f>
        <v>0</v>
      </c>
      <c r="H183" s="596" t="s">
        <v>1378</v>
      </c>
      <c r="I183" s="862">
        <v>9.8000000000000004E-2</v>
      </c>
      <c r="J183" s="863" t="s">
        <v>1379</v>
      </c>
      <c r="K183" s="857">
        <f t="shared" si="5"/>
        <v>0</v>
      </c>
      <c r="L183" s="340" t="str">
        <f t="shared" si="6"/>
        <v>(ｱｲ)</v>
      </c>
      <c r="M183" s="814"/>
      <c r="N183" s="246" t="s">
        <v>1424</v>
      </c>
      <c r="O183" s="143" t="s">
        <v>1425</v>
      </c>
      <c r="P183" s="150"/>
      <c r="Q183" s="147"/>
      <c r="R183" s="147"/>
      <c r="S183" s="151"/>
      <c r="T183" s="1839"/>
      <c r="U183" s="1839"/>
      <c r="V183" s="152"/>
      <c r="W183" s="146"/>
      <c r="X183" s="148"/>
    </row>
    <row r="184" spans="1:24" ht="12.75" customHeight="1" x14ac:dyDescent="0.2">
      <c r="A184" s="467"/>
      <c r="B184" s="1845"/>
      <c r="C184" s="1805"/>
      <c r="D184" s="1761"/>
      <c r="E184" s="1843"/>
      <c r="F184" s="812" t="s">
        <v>324</v>
      </c>
      <c r="G184" s="535" t="b">
        <f>IF(総括表!$B$4=総括表!$Q$5,基礎データ貼付用シート!E1336)</f>
        <v>0</v>
      </c>
      <c r="H184" s="596" t="s">
        <v>1378</v>
      </c>
      <c r="I184" s="862">
        <v>0.19600000000000001</v>
      </c>
      <c r="J184" s="596" t="s">
        <v>1379</v>
      </c>
      <c r="K184" s="857">
        <f t="shared" si="5"/>
        <v>0</v>
      </c>
      <c r="L184" s="340" t="str">
        <f t="shared" si="6"/>
        <v>(ｱｳ)</v>
      </c>
      <c r="M184" s="815"/>
      <c r="N184" s="246" t="s">
        <v>1424</v>
      </c>
      <c r="O184" s="143" t="s">
        <v>1426</v>
      </c>
      <c r="P184" s="150"/>
      <c r="Q184" s="147"/>
      <c r="R184" s="147"/>
      <c r="S184" s="151"/>
      <c r="T184" s="147"/>
      <c r="U184" s="147"/>
      <c r="V184" s="152"/>
      <c r="W184" s="146"/>
      <c r="X184" s="148"/>
    </row>
    <row r="185" spans="1:24" ht="12.75" customHeight="1" x14ac:dyDescent="0.2">
      <c r="A185" s="467"/>
      <c r="B185" s="1807">
        <v>9</v>
      </c>
      <c r="C185" s="1814" t="s">
        <v>6511</v>
      </c>
      <c r="D185" s="1806" t="s">
        <v>301</v>
      </c>
      <c r="E185" s="1842" t="s">
        <v>328</v>
      </c>
      <c r="F185" s="812" t="s">
        <v>325</v>
      </c>
      <c r="G185" s="535" t="b">
        <f>IF(総括表!$B$4=総括表!$Q$4,基礎データ貼付用シート!E1347)</f>
        <v>0</v>
      </c>
      <c r="H185" s="596" t="s">
        <v>1378</v>
      </c>
      <c r="I185" s="862">
        <v>0.255</v>
      </c>
      <c r="J185" s="863" t="s">
        <v>1379</v>
      </c>
      <c r="K185" s="857">
        <f t="shared" si="5"/>
        <v>0</v>
      </c>
      <c r="L185" s="340" t="str">
        <f t="shared" si="6"/>
        <v>(ｱｴ)</v>
      </c>
      <c r="M185" s="467"/>
      <c r="N185" s="246" t="s">
        <v>1424</v>
      </c>
      <c r="O185" s="143" t="s">
        <v>1377</v>
      </c>
      <c r="P185" s="150"/>
      <c r="Q185" s="1841"/>
      <c r="R185" s="1841"/>
      <c r="S185" s="151"/>
      <c r="T185" s="1839"/>
      <c r="U185" s="1839"/>
      <c r="V185" s="153"/>
      <c r="W185" s="147"/>
      <c r="X185" s="148"/>
    </row>
    <row r="186" spans="1:24" ht="12.75" customHeight="1" x14ac:dyDescent="0.2">
      <c r="A186" s="467"/>
      <c r="B186" s="1845"/>
      <c r="C186" s="1805"/>
      <c r="D186" s="1760"/>
      <c r="E186" s="1843"/>
      <c r="F186" s="812" t="s">
        <v>324</v>
      </c>
      <c r="G186" s="535" t="b">
        <f>IF(総括表!$B$4=総括表!$Q$4,基礎データ貼付用シート!E1348)</f>
        <v>0</v>
      </c>
      <c r="H186" s="596" t="s">
        <v>1378</v>
      </c>
      <c r="I186" s="862">
        <v>0.38100000000000001</v>
      </c>
      <c r="J186" s="596" t="s">
        <v>1379</v>
      </c>
      <c r="K186" s="857">
        <f t="shared" si="5"/>
        <v>0</v>
      </c>
      <c r="L186" s="340" t="str">
        <f t="shared" si="6"/>
        <v>(ｱｵ)</v>
      </c>
      <c r="M186" s="467"/>
      <c r="N186" s="246" t="s">
        <v>1424</v>
      </c>
      <c r="O186" s="143" t="s">
        <v>1380</v>
      </c>
      <c r="P186" s="150"/>
      <c r="Q186" s="146"/>
      <c r="R186" s="146"/>
      <c r="S186" s="151"/>
      <c r="T186" s="147"/>
      <c r="U186" s="147"/>
      <c r="V186" s="153"/>
      <c r="W186" s="147"/>
      <c r="X186" s="148"/>
    </row>
    <row r="187" spans="1:24" ht="12.75" customHeight="1" x14ac:dyDescent="0.2">
      <c r="A187" s="467"/>
      <c r="B187" s="1845"/>
      <c r="C187" s="1805"/>
      <c r="D187" s="1760"/>
      <c r="E187" s="1842" t="s">
        <v>327</v>
      </c>
      <c r="F187" s="812" t="s">
        <v>325</v>
      </c>
      <c r="G187" s="535" t="b">
        <f>IF(総括表!$B$4=総括表!$Q$4,基礎データ貼付用シート!E1349)</f>
        <v>0</v>
      </c>
      <c r="H187" s="596" t="s">
        <v>1378</v>
      </c>
      <c r="I187" s="862">
        <v>0.191</v>
      </c>
      <c r="J187" s="863" t="s">
        <v>1379</v>
      </c>
      <c r="K187" s="857">
        <f t="shared" si="5"/>
        <v>0</v>
      </c>
      <c r="L187" s="340" t="str">
        <f t="shared" si="6"/>
        <v>(ｱｶ)</v>
      </c>
      <c r="M187" s="467"/>
      <c r="N187" s="246" t="s">
        <v>1424</v>
      </c>
      <c r="O187" s="143" t="s">
        <v>1381</v>
      </c>
      <c r="P187" s="150"/>
      <c r="Q187" s="147"/>
      <c r="R187" s="147"/>
      <c r="S187" s="151"/>
      <c r="T187" s="1839"/>
      <c r="U187" s="1839"/>
      <c r="V187" s="152"/>
      <c r="W187" s="146"/>
      <c r="X187" s="148"/>
    </row>
    <row r="188" spans="1:24" ht="12.75" customHeight="1" x14ac:dyDescent="0.2">
      <c r="A188" s="467"/>
      <c r="B188" s="1845"/>
      <c r="C188" s="1805"/>
      <c r="D188" s="1760"/>
      <c r="E188" s="1843"/>
      <c r="F188" s="812" t="s">
        <v>324</v>
      </c>
      <c r="G188" s="535" t="b">
        <f>IF(総括表!$B$4=総括表!$Q$4,基礎データ貼付用シート!E1350)</f>
        <v>0</v>
      </c>
      <c r="H188" s="596" t="s">
        <v>1378</v>
      </c>
      <c r="I188" s="862">
        <v>0.28800000000000003</v>
      </c>
      <c r="J188" s="596" t="s">
        <v>1379</v>
      </c>
      <c r="K188" s="857">
        <f t="shared" si="5"/>
        <v>0</v>
      </c>
      <c r="L188" s="340" t="str">
        <f t="shared" si="6"/>
        <v>(ｱｷ)</v>
      </c>
      <c r="M188" s="467"/>
      <c r="N188" s="246" t="s">
        <v>1424</v>
      </c>
      <c r="O188" s="143" t="s">
        <v>1382</v>
      </c>
      <c r="P188" s="150"/>
      <c r="Q188" s="147"/>
      <c r="R188" s="147"/>
      <c r="S188" s="151"/>
      <c r="T188" s="147"/>
      <c r="U188" s="147"/>
      <c r="V188" s="152"/>
      <c r="W188" s="146"/>
      <c r="X188" s="148"/>
    </row>
    <row r="189" spans="1:24" ht="12.75" customHeight="1" x14ac:dyDescent="0.2">
      <c r="A189" s="467"/>
      <c r="B189" s="1845"/>
      <c r="C189" s="1805"/>
      <c r="D189" s="1760"/>
      <c r="E189" s="1842" t="s">
        <v>326</v>
      </c>
      <c r="F189" s="812" t="s">
        <v>325</v>
      </c>
      <c r="G189" s="535" t="b">
        <f>IF(総括表!$B$4=総括表!$Q$4,基礎データ貼付用シート!E1345)</f>
        <v>0</v>
      </c>
      <c r="H189" s="596" t="s">
        <v>1378</v>
      </c>
      <c r="I189" s="862">
        <v>0.14299999999999999</v>
      </c>
      <c r="J189" s="863" t="s">
        <v>1379</v>
      </c>
      <c r="K189" s="857">
        <f t="shared" si="5"/>
        <v>0</v>
      </c>
      <c r="L189" s="340" t="str">
        <f t="shared" si="6"/>
        <v>(ｱｸ)</v>
      </c>
      <c r="M189" s="467"/>
      <c r="N189" s="246" t="s">
        <v>1424</v>
      </c>
      <c r="O189" s="143" t="s">
        <v>1427</v>
      </c>
      <c r="P189" s="150"/>
      <c r="Q189" s="147"/>
      <c r="R189" s="147"/>
      <c r="S189" s="151"/>
      <c r="T189" s="1839"/>
      <c r="U189" s="1839"/>
      <c r="V189" s="152"/>
      <c r="W189" s="146"/>
      <c r="X189" s="148"/>
    </row>
    <row r="190" spans="1:24" ht="12.75" customHeight="1" x14ac:dyDescent="0.2">
      <c r="A190" s="467"/>
      <c r="B190" s="1846"/>
      <c r="C190" s="1741"/>
      <c r="D190" s="1761"/>
      <c r="E190" s="1843"/>
      <c r="F190" s="812" t="s">
        <v>324</v>
      </c>
      <c r="G190" s="535" t="b">
        <f>IF(総括表!$B$4=総括表!$Q$4,基礎データ貼付用シート!E1346)</f>
        <v>0</v>
      </c>
      <c r="H190" s="596" t="s">
        <v>1378</v>
      </c>
      <c r="I190" s="862">
        <v>0.28599999999999998</v>
      </c>
      <c r="J190" s="596" t="s">
        <v>1379</v>
      </c>
      <c r="K190" s="857">
        <f t="shared" si="5"/>
        <v>0</v>
      </c>
      <c r="L190" s="340" t="str">
        <f t="shared" si="6"/>
        <v>(ｱｹ)</v>
      </c>
      <c r="M190" s="815"/>
      <c r="N190" s="246" t="s">
        <v>1424</v>
      </c>
      <c r="O190" s="143" t="s">
        <v>1384</v>
      </c>
      <c r="P190" s="150"/>
      <c r="Q190" s="147"/>
      <c r="R190" s="147"/>
      <c r="S190" s="151"/>
      <c r="T190" s="147"/>
      <c r="U190" s="147"/>
      <c r="V190" s="152"/>
      <c r="W190" s="146"/>
      <c r="X190" s="148"/>
    </row>
    <row r="191" spans="1:24" ht="12.75" customHeight="1" x14ac:dyDescent="0.2">
      <c r="A191" s="467"/>
      <c r="B191" s="1840">
        <v>10</v>
      </c>
      <c r="C191" s="1814" t="s">
        <v>6512</v>
      </c>
      <c r="D191" s="1806" t="s">
        <v>301</v>
      </c>
      <c r="E191" s="1842" t="s">
        <v>328</v>
      </c>
      <c r="F191" s="812" t="s">
        <v>325</v>
      </c>
      <c r="G191" s="535" t="b">
        <f>IF(総括表!$B$4=総括表!$Q$5,基礎データ貼付用シート!E1347)</f>
        <v>0</v>
      </c>
      <c r="H191" s="596" t="s">
        <v>1378</v>
      </c>
      <c r="I191" s="862">
        <v>0.23</v>
      </c>
      <c r="J191" s="863" t="s">
        <v>1379</v>
      </c>
      <c r="K191" s="857">
        <f t="shared" si="5"/>
        <v>0</v>
      </c>
      <c r="L191" s="340" t="str">
        <f t="shared" si="6"/>
        <v>(ｱｺ)</v>
      </c>
      <c r="M191" s="814"/>
      <c r="N191" s="246" t="s">
        <v>1424</v>
      </c>
      <c r="O191" s="143" t="s">
        <v>1385</v>
      </c>
      <c r="P191" s="150"/>
      <c r="Q191" s="1841"/>
      <c r="R191" s="1841"/>
      <c r="S191" s="151"/>
      <c r="T191" s="1839"/>
      <c r="U191" s="1839"/>
      <c r="V191" s="153"/>
      <c r="W191" s="147"/>
      <c r="X191" s="148"/>
    </row>
    <row r="192" spans="1:24" ht="12.75" customHeight="1" x14ac:dyDescent="0.2">
      <c r="A192" s="467"/>
      <c r="B192" s="1821"/>
      <c r="C192" s="1805"/>
      <c r="D192" s="1760"/>
      <c r="E192" s="1843"/>
      <c r="F192" s="812" t="s">
        <v>324</v>
      </c>
      <c r="G192" s="535" t="b">
        <f>IF(総括表!$B$4=総括表!$Q$5,基礎データ貼付用シート!E1348)</f>
        <v>0</v>
      </c>
      <c r="H192" s="596" t="s">
        <v>1378</v>
      </c>
      <c r="I192" s="862">
        <v>0.34500000000000003</v>
      </c>
      <c r="J192" s="596" t="s">
        <v>1379</v>
      </c>
      <c r="K192" s="857">
        <f t="shared" si="5"/>
        <v>0</v>
      </c>
      <c r="L192" s="340" t="str">
        <f t="shared" si="6"/>
        <v>(ｱｻ)</v>
      </c>
      <c r="M192" s="814"/>
      <c r="N192" s="246" t="s">
        <v>1372</v>
      </c>
      <c r="O192" s="143" t="s">
        <v>1428</v>
      </c>
      <c r="P192" s="150"/>
      <c r="Q192" s="146"/>
      <c r="R192" s="146"/>
      <c r="S192" s="151"/>
      <c r="T192" s="147"/>
      <c r="U192" s="147"/>
      <c r="V192" s="153"/>
      <c r="W192" s="147"/>
      <c r="X192" s="148"/>
    </row>
    <row r="193" spans="1:24" ht="12.75" customHeight="1" x14ac:dyDescent="0.2">
      <c r="A193" s="467"/>
      <c r="B193" s="1821"/>
      <c r="C193" s="1805"/>
      <c r="D193" s="1760"/>
      <c r="E193" s="1842" t="s">
        <v>327</v>
      </c>
      <c r="F193" s="812" t="s">
        <v>325</v>
      </c>
      <c r="G193" s="535" t="b">
        <f>IF(総括表!$B$4=総括表!$Q$5,基礎データ貼付用シート!E1349)</f>
        <v>0</v>
      </c>
      <c r="H193" s="596" t="s">
        <v>1373</v>
      </c>
      <c r="I193" s="862">
        <v>0.17199999999999999</v>
      </c>
      <c r="J193" s="863" t="s">
        <v>1374</v>
      </c>
      <c r="K193" s="857">
        <f t="shared" si="5"/>
        <v>0</v>
      </c>
      <c r="L193" s="340" t="str">
        <f t="shared" si="6"/>
        <v>(ｱｼ)</v>
      </c>
      <c r="M193" s="814"/>
      <c r="N193" s="246" t="s">
        <v>1424</v>
      </c>
      <c r="O193" s="143" t="s">
        <v>1387</v>
      </c>
      <c r="P193" s="150"/>
      <c r="Q193" s="147"/>
      <c r="R193" s="147"/>
      <c r="S193" s="151"/>
      <c r="T193" s="1839"/>
      <c r="U193" s="1839"/>
      <c r="V193" s="152"/>
      <c r="W193" s="146"/>
      <c r="X193" s="148"/>
    </row>
    <row r="194" spans="1:24" ht="12.75" customHeight="1" x14ac:dyDescent="0.2">
      <c r="A194" s="467"/>
      <c r="B194" s="1821"/>
      <c r="C194" s="1805"/>
      <c r="D194" s="1760"/>
      <c r="E194" s="1843"/>
      <c r="F194" s="812" t="s">
        <v>324</v>
      </c>
      <c r="G194" s="535" t="b">
        <f>IF(総括表!$B$4=総括表!$Q$5,基礎データ貼付用シート!E1350)</f>
        <v>0</v>
      </c>
      <c r="H194" s="596" t="s">
        <v>1378</v>
      </c>
      <c r="I194" s="862">
        <v>0.25800000000000001</v>
      </c>
      <c r="J194" s="596" t="s">
        <v>1379</v>
      </c>
      <c r="K194" s="857">
        <f t="shared" si="5"/>
        <v>0</v>
      </c>
      <c r="L194" s="340" t="str">
        <f t="shared" si="6"/>
        <v>(ｱｽ)</v>
      </c>
      <c r="M194" s="814"/>
      <c r="N194" s="246" t="s">
        <v>1424</v>
      </c>
      <c r="O194" s="143" t="s">
        <v>1388</v>
      </c>
      <c r="P194" s="150"/>
      <c r="Q194" s="147"/>
      <c r="R194" s="147"/>
      <c r="S194" s="151"/>
      <c r="T194" s="147"/>
      <c r="U194" s="147"/>
      <c r="V194" s="152"/>
      <c r="W194" s="146"/>
      <c r="X194" s="148"/>
    </row>
    <row r="195" spans="1:24" ht="14" x14ac:dyDescent="0.2">
      <c r="A195" s="467"/>
      <c r="B195" s="1821"/>
      <c r="C195" s="1805"/>
      <c r="D195" s="1760"/>
      <c r="E195" s="1842" t="s">
        <v>326</v>
      </c>
      <c r="F195" s="812" t="s">
        <v>325</v>
      </c>
      <c r="G195" s="535" t="b">
        <f>IF(総括表!$B$4=総括表!$Q$5,基礎データ貼付用シート!E1345)</f>
        <v>0</v>
      </c>
      <c r="H195" s="596" t="s">
        <v>1378</v>
      </c>
      <c r="I195" s="862">
        <v>0.129</v>
      </c>
      <c r="J195" s="863" t="s">
        <v>1379</v>
      </c>
      <c r="K195" s="857">
        <f t="shared" si="5"/>
        <v>0</v>
      </c>
      <c r="L195" s="340" t="str">
        <f t="shared" si="6"/>
        <v>(ｱｾ)</v>
      </c>
      <c r="M195" s="814"/>
      <c r="N195" s="246" t="s">
        <v>1372</v>
      </c>
      <c r="O195" s="143" t="s">
        <v>1429</v>
      </c>
      <c r="P195" s="150"/>
      <c r="Q195" s="147"/>
      <c r="R195" s="147"/>
      <c r="S195" s="151"/>
      <c r="T195" s="1839"/>
      <c r="U195" s="1839"/>
      <c r="V195" s="152"/>
      <c r="W195" s="146"/>
      <c r="X195" s="148"/>
    </row>
    <row r="196" spans="1:24" ht="14" x14ac:dyDescent="0.2">
      <c r="A196" s="467"/>
      <c r="B196" s="1816"/>
      <c r="C196" s="1741"/>
      <c r="D196" s="1761"/>
      <c r="E196" s="1843"/>
      <c r="F196" s="812" t="s">
        <v>324</v>
      </c>
      <c r="G196" s="535" t="b">
        <f>IF(総括表!$B$4=総括表!$Q$5,基礎データ貼付用シート!E1346)</f>
        <v>0</v>
      </c>
      <c r="H196" s="596" t="s">
        <v>1373</v>
      </c>
      <c r="I196" s="862">
        <v>0.25800000000000001</v>
      </c>
      <c r="J196" s="596" t="s">
        <v>1374</v>
      </c>
      <c r="K196" s="857">
        <f t="shared" si="5"/>
        <v>0</v>
      </c>
      <c r="L196" s="340" t="str">
        <f t="shared" si="6"/>
        <v>(ｱｿ)</v>
      </c>
      <c r="M196" s="814"/>
      <c r="N196" s="246" t="s">
        <v>1112</v>
      </c>
      <c r="O196" s="143" t="s">
        <v>1119</v>
      </c>
      <c r="P196" s="150"/>
      <c r="Q196" s="147"/>
      <c r="R196" s="147"/>
      <c r="S196" s="151"/>
      <c r="T196" s="147"/>
      <c r="U196" s="147"/>
      <c r="V196" s="152"/>
      <c r="W196" s="146"/>
      <c r="X196" s="148"/>
    </row>
    <row r="197" spans="1:24" ht="23.25" customHeight="1" x14ac:dyDescent="0.2">
      <c r="A197" s="467"/>
      <c r="B197" s="772"/>
      <c r="C197" s="345"/>
      <c r="D197" s="345"/>
      <c r="E197" s="816"/>
      <c r="F197" s="817"/>
      <c r="G197" s="58"/>
      <c r="H197" s="494"/>
      <c r="I197" s="496"/>
      <c r="J197" s="494"/>
      <c r="K197" s="249"/>
      <c r="L197" s="467"/>
      <c r="M197" s="814"/>
      <c r="N197" s="246"/>
      <c r="P197" s="150"/>
      <c r="Q197" s="147"/>
      <c r="R197" s="147"/>
      <c r="S197" s="151"/>
      <c r="T197" s="147"/>
      <c r="U197" s="147"/>
      <c r="V197" s="152"/>
      <c r="W197" s="146"/>
      <c r="X197" s="148"/>
    </row>
    <row r="198" spans="1:24" ht="12.75" customHeight="1" x14ac:dyDescent="0.2">
      <c r="A198" s="467"/>
      <c r="B198" s="772"/>
      <c r="C198" s="345"/>
      <c r="D198" s="345"/>
      <c r="E198" s="816"/>
      <c r="F198" s="817"/>
      <c r="G198" s="58"/>
      <c r="H198" s="494"/>
      <c r="I198" s="496"/>
      <c r="J198" s="494"/>
      <c r="K198" s="58"/>
      <c r="L198" s="467"/>
      <c r="M198" s="814"/>
      <c r="N198" s="246"/>
      <c r="P198" s="150"/>
      <c r="Q198" s="147"/>
      <c r="R198" s="147"/>
      <c r="S198" s="151"/>
      <c r="T198" s="147"/>
      <c r="U198" s="147"/>
      <c r="V198" s="152"/>
      <c r="W198" s="146"/>
      <c r="X198" s="148"/>
    </row>
    <row r="199" spans="1:24" ht="12.75" customHeight="1" x14ac:dyDescent="0.2">
      <c r="A199" s="787" t="s">
        <v>58</v>
      </c>
      <c r="B199" s="805" t="s">
        <v>801</v>
      </c>
      <c r="C199" s="467"/>
      <c r="D199" s="467"/>
      <c r="E199" s="467"/>
      <c r="F199" s="818"/>
      <c r="G199" s="819"/>
      <c r="H199" s="820"/>
      <c r="I199" s="821"/>
      <c r="J199" s="820"/>
      <c r="K199" s="819"/>
      <c r="L199" s="340"/>
      <c r="M199" s="815"/>
      <c r="N199" s="246"/>
      <c r="P199" s="150"/>
      <c r="Q199" s="147"/>
      <c r="R199" s="147"/>
      <c r="S199" s="151"/>
      <c r="T199" s="147"/>
      <c r="U199" s="147"/>
      <c r="V199" s="152"/>
      <c r="W199" s="146"/>
      <c r="X199" s="148"/>
    </row>
    <row r="200" spans="1:24" ht="12.75" customHeight="1" x14ac:dyDescent="0.2">
      <c r="A200" s="467"/>
      <c r="B200" s="1807">
        <v>11</v>
      </c>
      <c r="C200" s="1814" t="s">
        <v>6513</v>
      </c>
      <c r="D200" s="1806" t="s">
        <v>301</v>
      </c>
      <c r="E200" s="1842" t="s">
        <v>328</v>
      </c>
      <c r="F200" s="812" t="s">
        <v>325</v>
      </c>
      <c r="G200" s="535" t="b">
        <f>IF(総括表!$B$4=総括表!$Q$4,基礎データ貼付用シート!E1358)</f>
        <v>0</v>
      </c>
      <c r="H200" s="596" t="s">
        <v>117</v>
      </c>
      <c r="I200" s="862">
        <v>0.27500000000000002</v>
      </c>
      <c r="J200" s="863" t="s">
        <v>119</v>
      </c>
      <c r="K200" s="857">
        <f t="shared" ref="K200:K241" si="7">ROUND(G200*I200,0)</f>
        <v>0</v>
      </c>
      <c r="L200" s="340" t="str">
        <f t="shared" ref="L200:L220" si="8">$N$135&amp;N200&amp;O200&amp;$O$135</f>
        <v>(ｱﾀ)</v>
      </c>
      <c r="M200" s="814"/>
      <c r="N200" s="246" t="s">
        <v>1112</v>
      </c>
      <c r="O200" s="143" t="s">
        <v>1118</v>
      </c>
      <c r="P200" s="150"/>
      <c r="Q200" s="1841"/>
      <c r="R200" s="1841"/>
      <c r="S200" s="151"/>
      <c r="T200" s="1839"/>
      <c r="U200" s="1839"/>
      <c r="V200" s="153"/>
      <c r="W200" s="147"/>
      <c r="X200" s="148"/>
    </row>
    <row r="201" spans="1:24" ht="12.75" customHeight="1" x14ac:dyDescent="0.2">
      <c r="A201" s="467"/>
      <c r="B201" s="1845"/>
      <c r="C201" s="1805"/>
      <c r="D201" s="1760"/>
      <c r="E201" s="1843"/>
      <c r="F201" s="812" t="s">
        <v>324</v>
      </c>
      <c r="G201" s="535" t="b">
        <f>IF(総括表!$B$4=総括表!$Q$4,基礎データ貼付用シート!E1359)</f>
        <v>0</v>
      </c>
      <c r="H201" s="596" t="s">
        <v>117</v>
      </c>
      <c r="I201" s="862">
        <v>0.41400000000000003</v>
      </c>
      <c r="J201" s="596" t="s">
        <v>119</v>
      </c>
      <c r="K201" s="857">
        <f t="shared" si="7"/>
        <v>0</v>
      </c>
      <c r="L201" s="340" t="str">
        <f t="shared" si="8"/>
        <v>(ｱﾁ)</v>
      </c>
      <c r="M201" s="814"/>
      <c r="N201" s="246" t="s">
        <v>1112</v>
      </c>
      <c r="O201" s="143" t="s">
        <v>1117</v>
      </c>
      <c r="P201" s="150"/>
      <c r="Q201" s="146"/>
      <c r="R201" s="146"/>
      <c r="S201" s="151"/>
      <c r="T201" s="147"/>
      <c r="U201" s="147"/>
      <c r="V201" s="153"/>
      <c r="W201" s="147"/>
      <c r="X201" s="148"/>
    </row>
    <row r="202" spans="1:24" ht="12.75" customHeight="1" x14ac:dyDescent="0.2">
      <c r="A202" s="467"/>
      <c r="B202" s="1845"/>
      <c r="C202" s="1805"/>
      <c r="D202" s="1760"/>
      <c r="E202" s="1842" t="s">
        <v>327</v>
      </c>
      <c r="F202" s="812" t="s">
        <v>325</v>
      </c>
      <c r="G202" s="535" t="b">
        <f>IF(総括表!$B$4=総括表!$Q$4,基礎データ貼付用シート!E1360)</f>
        <v>0</v>
      </c>
      <c r="H202" s="596" t="s">
        <v>117</v>
      </c>
      <c r="I202" s="862">
        <v>0.20699999999999999</v>
      </c>
      <c r="J202" s="863" t="s">
        <v>119</v>
      </c>
      <c r="K202" s="857">
        <f t="shared" si="7"/>
        <v>0</v>
      </c>
      <c r="L202" s="340" t="str">
        <f t="shared" si="8"/>
        <v>(ｱﾂ)</v>
      </c>
      <c r="M202" s="814"/>
      <c r="N202" s="246" t="s">
        <v>1112</v>
      </c>
      <c r="O202" s="143" t="s">
        <v>1116</v>
      </c>
      <c r="P202" s="150"/>
      <c r="Q202" s="147"/>
      <c r="R202" s="147"/>
      <c r="S202" s="151"/>
      <c r="T202" s="1839"/>
      <c r="U202" s="1839"/>
      <c r="V202" s="152"/>
      <c r="W202" s="146"/>
      <c r="X202" s="148"/>
    </row>
    <row r="203" spans="1:24" ht="12.75" customHeight="1" x14ac:dyDescent="0.2">
      <c r="A203" s="467"/>
      <c r="B203" s="1845"/>
      <c r="C203" s="1805"/>
      <c r="D203" s="1760"/>
      <c r="E203" s="1843"/>
      <c r="F203" s="812" t="s">
        <v>324</v>
      </c>
      <c r="G203" s="535" t="b">
        <f>IF(総括表!$B$4=総括表!$Q$4,基礎データ貼付用シート!E1361)</f>
        <v>0</v>
      </c>
      <c r="H203" s="596" t="s">
        <v>117</v>
      </c>
      <c r="I203" s="862">
        <v>0.309</v>
      </c>
      <c r="J203" s="596" t="s">
        <v>119</v>
      </c>
      <c r="K203" s="857">
        <f t="shared" si="7"/>
        <v>0</v>
      </c>
      <c r="L203" s="340" t="str">
        <f t="shared" si="8"/>
        <v>(ｱﾃ)</v>
      </c>
      <c r="M203" s="814"/>
      <c r="N203" s="246" t="s">
        <v>1112</v>
      </c>
      <c r="O203" s="143" t="s">
        <v>1115</v>
      </c>
      <c r="P203" s="150"/>
      <c r="Q203" s="147"/>
      <c r="R203" s="147"/>
      <c r="S203" s="151"/>
      <c r="T203" s="147"/>
      <c r="U203" s="147"/>
      <c r="V203" s="152"/>
      <c r="W203" s="146"/>
      <c r="X203" s="148"/>
    </row>
    <row r="204" spans="1:24" ht="12.75" customHeight="1" x14ac:dyDescent="0.2">
      <c r="A204" s="467"/>
      <c r="B204" s="1845"/>
      <c r="C204" s="1805"/>
      <c r="D204" s="1760"/>
      <c r="E204" s="1842" t="s">
        <v>326</v>
      </c>
      <c r="F204" s="812" t="s">
        <v>325</v>
      </c>
      <c r="G204" s="535" t="b">
        <f>IF(総括表!$B$4=総括表!$Q$4,基礎データ貼付用シート!E1355)</f>
        <v>0</v>
      </c>
      <c r="H204" s="596" t="s">
        <v>117</v>
      </c>
      <c r="I204" s="862">
        <v>0.155</v>
      </c>
      <c r="J204" s="863" t="s">
        <v>119</v>
      </c>
      <c r="K204" s="857">
        <f t="shared" si="7"/>
        <v>0</v>
      </c>
      <c r="L204" s="340" t="str">
        <f t="shared" si="8"/>
        <v>(ｱﾄ)</v>
      </c>
      <c r="M204" s="814"/>
      <c r="N204" s="246" t="s">
        <v>1112</v>
      </c>
      <c r="O204" s="143" t="s">
        <v>1114</v>
      </c>
      <c r="P204" s="150"/>
      <c r="Q204" s="147"/>
      <c r="R204" s="147"/>
      <c r="S204" s="151"/>
      <c r="T204" s="1839"/>
      <c r="U204" s="1839"/>
      <c r="V204" s="152"/>
      <c r="W204" s="146"/>
      <c r="X204" s="148"/>
    </row>
    <row r="205" spans="1:24" ht="12.75" customHeight="1" x14ac:dyDescent="0.2">
      <c r="A205" s="467"/>
      <c r="B205" s="1845"/>
      <c r="C205" s="1805"/>
      <c r="D205" s="1760"/>
      <c r="E205" s="1844"/>
      <c r="F205" s="822" t="s">
        <v>519</v>
      </c>
      <c r="G205" s="535" t="b">
        <f>IF(総括表!$B$4=総括表!$Q$4,基礎データ貼付用シート!E1356)</f>
        <v>0</v>
      </c>
      <c r="H205" s="596" t="s">
        <v>117</v>
      </c>
      <c r="I205" s="862">
        <v>0.31</v>
      </c>
      <c r="J205" s="863" t="s">
        <v>119</v>
      </c>
      <c r="K205" s="857">
        <f t="shared" si="7"/>
        <v>0</v>
      </c>
      <c r="L205" s="340" t="str">
        <f t="shared" si="8"/>
        <v>(ｱﾅ)</v>
      </c>
      <c r="M205" s="814"/>
      <c r="N205" s="246" t="s">
        <v>1112</v>
      </c>
      <c r="O205" s="143" t="s">
        <v>1113</v>
      </c>
      <c r="P205" s="150"/>
      <c r="Q205" s="147"/>
      <c r="R205" s="147"/>
      <c r="S205" s="151"/>
      <c r="T205" s="147"/>
      <c r="U205" s="147"/>
      <c r="V205" s="152"/>
      <c r="W205" s="146"/>
      <c r="X205" s="148"/>
    </row>
    <row r="206" spans="1:24" ht="12.75" customHeight="1" x14ac:dyDescent="0.2">
      <c r="A206" s="467"/>
      <c r="B206" s="1845"/>
      <c r="C206" s="1805"/>
      <c r="D206" s="1760"/>
      <c r="E206" s="1843"/>
      <c r="F206" s="822" t="s">
        <v>520</v>
      </c>
      <c r="G206" s="535" t="b">
        <f>IF(総括表!$B$4=総括表!$Q$4,基礎データ貼付用シート!E1357)</f>
        <v>0</v>
      </c>
      <c r="H206" s="596" t="s">
        <v>117</v>
      </c>
      <c r="I206" s="862">
        <v>0.378</v>
      </c>
      <c r="J206" s="596" t="s">
        <v>119</v>
      </c>
      <c r="K206" s="857">
        <f t="shared" si="7"/>
        <v>0</v>
      </c>
      <c r="L206" s="340" t="str">
        <f t="shared" si="8"/>
        <v>(ｱﾆ)</v>
      </c>
      <c r="M206" s="814"/>
      <c r="N206" s="246" t="s">
        <v>1430</v>
      </c>
      <c r="O206" s="143" t="s">
        <v>1431</v>
      </c>
      <c r="P206" s="150"/>
      <c r="Q206" s="147"/>
      <c r="R206" s="147"/>
      <c r="S206" s="151"/>
      <c r="T206" s="147"/>
      <c r="U206" s="147"/>
      <c r="V206" s="152"/>
      <c r="W206" s="146"/>
      <c r="X206" s="148"/>
    </row>
    <row r="207" spans="1:24" ht="12.75" customHeight="1" x14ac:dyDescent="0.2">
      <c r="A207" s="467"/>
      <c r="B207" s="1840">
        <v>12</v>
      </c>
      <c r="C207" s="1814" t="s">
        <v>6514</v>
      </c>
      <c r="D207" s="1806" t="s">
        <v>301</v>
      </c>
      <c r="E207" s="1842" t="s">
        <v>328</v>
      </c>
      <c r="F207" s="812" t="s">
        <v>325</v>
      </c>
      <c r="G207" s="535" t="b">
        <f>IF(総括表!$B$4=総括表!$Q$5,基礎データ貼付用シート!E1358)</f>
        <v>0</v>
      </c>
      <c r="H207" s="596" t="s">
        <v>1432</v>
      </c>
      <c r="I207" s="862">
        <v>0.255</v>
      </c>
      <c r="J207" s="863" t="s">
        <v>1433</v>
      </c>
      <c r="K207" s="857">
        <f t="shared" si="7"/>
        <v>0</v>
      </c>
      <c r="L207" s="340" t="str">
        <f t="shared" si="8"/>
        <v>(ｱﾇ)</v>
      </c>
      <c r="M207" s="814"/>
      <c r="N207" s="246" t="s">
        <v>1430</v>
      </c>
      <c r="O207" s="143" t="s">
        <v>822</v>
      </c>
      <c r="P207" s="150"/>
      <c r="Q207" s="1841"/>
      <c r="R207" s="1841"/>
      <c r="S207" s="151"/>
      <c r="T207" s="1839"/>
      <c r="U207" s="1839"/>
      <c r="V207" s="153"/>
      <c r="W207" s="147"/>
      <c r="X207" s="148"/>
    </row>
    <row r="208" spans="1:24" ht="12.75" customHeight="1" x14ac:dyDescent="0.2">
      <c r="A208" s="467"/>
      <c r="B208" s="1821"/>
      <c r="C208" s="1805"/>
      <c r="D208" s="1760"/>
      <c r="E208" s="1843"/>
      <c r="F208" s="812" t="s">
        <v>324</v>
      </c>
      <c r="G208" s="535" t="b">
        <f>IF(総括表!$B$4=総括表!$Q$5,基礎データ貼付用シート!E1359)</f>
        <v>0</v>
      </c>
      <c r="H208" s="596" t="s">
        <v>1432</v>
      </c>
      <c r="I208" s="862">
        <v>0.38100000000000001</v>
      </c>
      <c r="J208" s="596" t="s">
        <v>1433</v>
      </c>
      <c r="K208" s="857">
        <f t="shared" si="7"/>
        <v>0</v>
      </c>
      <c r="L208" s="340" t="str">
        <f t="shared" si="8"/>
        <v>(ｱﾈ)</v>
      </c>
      <c r="M208" s="814"/>
      <c r="N208" s="246" t="s">
        <v>1430</v>
      </c>
      <c r="O208" s="143" t="s">
        <v>823</v>
      </c>
      <c r="P208" s="150"/>
      <c r="Q208" s="146"/>
      <c r="R208" s="146"/>
      <c r="S208" s="151"/>
      <c r="T208" s="147"/>
      <c r="U208" s="147"/>
      <c r="V208" s="153"/>
      <c r="W208" s="147"/>
      <c r="X208" s="148"/>
    </row>
    <row r="209" spans="1:24" ht="12.75" customHeight="1" x14ac:dyDescent="0.2">
      <c r="A209" s="467"/>
      <c r="B209" s="1821"/>
      <c r="C209" s="1805"/>
      <c r="D209" s="1760"/>
      <c r="E209" s="1842" t="s">
        <v>327</v>
      </c>
      <c r="F209" s="812" t="s">
        <v>325</v>
      </c>
      <c r="G209" s="535" t="b">
        <f>IF(総括表!$B$4=総括表!$Q$5,基礎データ貼付用シート!E1360)</f>
        <v>0</v>
      </c>
      <c r="H209" s="596" t="s">
        <v>1432</v>
      </c>
      <c r="I209" s="862">
        <v>0.191</v>
      </c>
      <c r="J209" s="863" t="s">
        <v>1433</v>
      </c>
      <c r="K209" s="857">
        <f t="shared" si="7"/>
        <v>0</v>
      </c>
      <c r="L209" s="340" t="str">
        <f t="shared" si="8"/>
        <v>(ｱﾉ)</v>
      </c>
      <c r="M209" s="814"/>
      <c r="N209" s="246" t="s">
        <v>1430</v>
      </c>
      <c r="O209" s="143" t="s">
        <v>824</v>
      </c>
      <c r="P209" s="150"/>
      <c r="Q209" s="147"/>
      <c r="R209" s="147"/>
      <c r="S209" s="151"/>
      <c r="T209" s="1839"/>
      <c r="U209" s="1839"/>
      <c r="V209" s="152"/>
      <c r="W209" s="146"/>
      <c r="X209" s="148"/>
    </row>
    <row r="210" spans="1:24" ht="12.75" customHeight="1" x14ac:dyDescent="0.2">
      <c r="A210" s="467"/>
      <c r="B210" s="1821"/>
      <c r="C210" s="1805"/>
      <c r="D210" s="1760"/>
      <c r="E210" s="1843"/>
      <c r="F210" s="812" t="s">
        <v>324</v>
      </c>
      <c r="G210" s="535" t="b">
        <f>IF(総括表!$B$4=総括表!$Q$5,基礎データ貼付用シート!E1361)</f>
        <v>0</v>
      </c>
      <c r="H210" s="596" t="s">
        <v>1432</v>
      </c>
      <c r="I210" s="862">
        <v>0.28500000000000003</v>
      </c>
      <c r="J210" s="596" t="s">
        <v>1433</v>
      </c>
      <c r="K210" s="857">
        <f t="shared" si="7"/>
        <v>0</v>
      </c>
      <c r="L210" s="340" t="str">
        <f t="shared" si="8"/>
        <v>(ｱﾊ)</v>
      </c>
      <c r="M210" s="814"/>
      <c r="N210" s="246" t="s">
        <v>1430</v>
      </c>
      <c r="O210" s="143" t="s">
        <v>825</v>
      </c>
      <c r="P210" s="150"/>
      <c r="Q210" s="147"/>
      <c r="R210" s="147"/>
      <c r="S210" s="151"/>
      <c r="T210" s="147"/>
      <c r="U210" s="147"/>
      <c r="V210" s="152"/>
      <c r="W210" s="146"/>
      <c r="X210" s="148"/>
    </row>
    <row r="211" spans="1:24" ht="12.75" customHeight="1" x14ac:dyDescent="0.2">
      <c r="A211" s="467"/>
      <c r="B211" s="1821"/>
      <c r="C211" s="1805"/>
      <c r="D211" s="1760"/>
      <c r="E211" s="1842" t="s">
        <v>326</v>
      </c>
      <c r="F211" s="812" t="s">
        <v>325</v>
      </c>
      <c r="G211" s="535" t="b">
        <f>IF(総括表!$B$4=総括表!$Q$5,基礎データ貼付用シート!E1355)</f>
        <v>0</v>
      </c>
      <c r="H211" s="596" t="s">
        <v>1432</v>
      </c>
      <c r="I211" s="862">
        <v>0.14299999999999999</v>
      </c>
      <c r="J211" s="863" t="s">
        <v>1433</v>
      </c>
      <c r="K211" s="857">
        <f t="shared" si="7"/>
        <v>0</v>
      </c>
      <c r="L211" s="340" t="str">
        <f t="shared" si="8"/>
        <v>(ｱﾋ)</v>
      </c>
      <c r="M211" s="814"/>
      <c r="N211" s="246" t="s">
        <v>1430</v>
      </c>
      <c r="O211" s="143" t="s">
        <v>826</v>
      </c>
      <c r="P211" s="150"/>
      <c r="Q211" s="147"/>
      <c r="R211" s="147"/>
      <c r="S211" s="151"/>
      <c r="T211" s="1839"/>
      <c r="U211" s="1839"/>
      <c r="V211" s="152"/>
      <c r="W211" s="146"/>
      <c r="X211" s="148"/>
    </row>
    <row r="212" spans="1:24" ht="12.75" customHeight="1" x14ac:dyDescent="0.2">
      <c r="A212" s="467"/>
      <c r="B212" s="1821"/>
      <c r="C212" s="1805"/>
      <c r="D212" s="1760"/>
      <c r="E212" s="1844"/>
      <c r="F212" s="822" t="s">
        <v>519</v>
      </c>
      <c r="G212" s="535" t="b">
        <f>IF(総括表!$B$4=総括表!$Q$5,基礎データ貼付用シート!E1356)</f>
        <v>0</v>
      </c>
      <c r="H212" s="596" t="s">
        <v>1432</v>
      </c>
      <c r="I212" s="862">
        <v>0.28599999999999998</v>
      </c>
      <c r="J212" s="863" t="s">
        <v>1433</v>
      </c>
      <c r="K212" s="857">
        <f t="shared" si="7"/>
        <v>0</v>
      </c>
      <c r="L212" s="340" t="str">
        <f t="shared" si="8"/>
        <v>(ｱﾌ)</v>
      </c>
      <c r="M212" s="814"/>
      <c r="N212" s="246" t="s">
        <v>1430</v>
      </c>
      <c r="O212" s="143" t="s">
        <v>827</v>
      </c>
      <c r="P212" s="150"/>
      <c r="Q212" s="147"/>
      <c r="R212" s="147"/>
      <c r="S212" s="151"/>
      <c r="T212" s="147"/>
      <c r="U212" s="147"/>
      <c r="V212" s="152"/>
      <c r="W212" s="146"/>
      <c r="X212" s="148"/>
    </row>
    <row r="213" spans="1:24" ht="12.75" customHeight="1" x14ac:dyDescent="0.2">
      <c r="A213" s="467"/>
      <c r="B213" s="1821"/>
      <c r="C213" s="1805"/>
      <c r="D213" s="1761"/>
      <c r="E213" s="1843"/>
      <c r="F213" s="822" t="s">
        <v>520</v>
      </c>
      <c r="G213" s="535" t="b">
        <f>IF(総括表!$B$4=総括表!$Q$5,基礎データ貼付用シート!E1357)</f>
        <v>0</v>
      </c>
      <c r="H213" s="596" t="s">
        <v>1432</v>
      </c>
      <c r="I213" s="862">
        <v>0.35</v>
      </c>
      <c r="J213" s="596" t="s">
        <v>1433</v>
      </c>
      <c r="K213" s="857">
        <f t="shared" si="7"/>
        <v>0</v>
      </c>
      <c r="L213" s="340" t="str">
        <f t="shared" si="8"/>
        <v>(ｱﾍ)</v>
      </c>
      <c r="M213" s="814"/>
      <c r="N213" s="246" t="s">
        <v>1112</v>
      </c>
      <c r="O213" s="143" t="s">
        <v>828</v>
      </c>
      <c r="P213" s="150"/>
      <c r="Q213" s="147"/>
      <c r="R213" s="147"/>
      <c r="S213" s="151"/>
      <c r="T213" s="147"/>
      <c r="U213" s="147"/>
      <c r="V213" s="152"/>
      <c r="W213" s="146"/>
      <c r="X213" s="148"/>
    </row>
    <row r="214" spans="1:24" ht="12.75" customHeight="1" x14ac:dyDescent="0.2">
      <c r="A214" s="467"/>
      <c r="B214" s="1807">
        <v>13</v>
      </c>
      <c r="C214" s="1814" t="s">
        <v>6515</v>
      </c>
      <c r="D214" s="1806" t="s">
        <v>301</v>
      </c>
      <c r="E214" s="1842" t="s">
        <v>328</v>
      </c>
      <c r="F214" s="812" t="s">
        <v>325</v>
      </c>
      <c r="G214" s="535" t="b">
        <f>IF(総括表!$B$4=総括表!$Q$4,基礎データ貼付用シート!E1369)</f>
        <v>0</v>
      </c>
      <c r="H214" s="596" t="s">
        <v>117</v>
      </c>
      <c r="I214" s="862">
        <v>0.28899999999999998</v>
      </c>
      <c r="J214" s="863" t="s">
        <v>119</v>
      </c>
      <c r="K214" s="857">
        <f t="shared" si="7"/>
        <v>0</v>
      </c>
      <c r="L214" s="340" t="str">
        <f t="shared" si="8"/>
        <v>(ｱﾎ)</v>
      </c>
      <c r="M214" s="814"/>
      <c r="N214" s="246" t="s">
        <v>1112</v>
      </c>
      <c r="O214" s="143" t="s">
        <v>829</v>
      </c>
      <c r="P214" s="150"/>
      <c r="Q214" s="1841"/>
      <c r="R214" s="1841"/>
      <c r="S214" s="151"/>
      <c r="T214" s="1839"/>
      <c r="U214" s="1839"/>
      <c r="V214" s="153"/>
      <c r="W214" s="147"/>
      <c r="X214" s="148"/>
    </row>
    <row r="215" spans="1:24" ht="12.75" customHeight="1" x14ac:dyDescent="0.2">
      <c r="A215" s="467"/>
      <c r="B215" s="1845"/>
      <c r="C215" s="1805"/>
      <c r="D215" s="1760"/>
      <c r="E215" s="1843"/>
      <c r="F215" s="812" t="s">
        <v>324</v>
      </c>
      <c r="G215" s="535" t="b">
        <f>IF(総括表!$B$4=総括表!$Q$4,基礎データ貼付用シート!E1370)</f>
        <v>0</v>
      </c>
      <c r="H215" s="596" t="s">
        <v>117</v>
      </c>
      <c r="I215" s="862">
        <v>0.43499999999999994</v>
      </c>
      <c r="J215" s="596" t="s">
        <v>119</v>
      </c>
      <c r="K215" s="857">
        <f t="shared" si="7"/>
        <v>0</v>
      </c>
      <c r="L215" s="340" t="str">
        <f t="shared" si="8"/>
        <v>(ｱﾏ)</v>
      </c>
      <c r="M215" s="814"/>
      <c r="N215" s="246" t="s">
        <v>1112</v>
      </c>
      <c r="O215" s="143" t="s">
        <v>830</v>
      </c>
      <c r="P215" s="150"/>
      <c r="Q215" s="146"/>
      <c r="R215" s="146"/>
      <c r="S215" s="151"/>
      <c r="T215" s="147"/>
      <c r="U215" s="147"/>
      <c r="V215" s="153"/>
      <c r="W215" s="147"/>
      <c r="X215" s="148"/>
    </row>
    <row r="216" spans="1:24" ht="12.75" customHeight="1" x14ac:dyDescent="0.2">
      <c r="A216" s="467"/>
      <c r="B216" s="1845"/>
      <c r="C216" s="1805"/>
      <c r="D216" s="1760"/>
      <c r="E216" s="1842" t="s">
        <v>327</v>
      </c>
      <c r="F216" s="812" t="s">
        <v>325</v>
      </c>
      <c r="G216" s="535" t="b">
        <f>IF(総括表!$B$4=総括表!$Q$4,基礎データ貼付用シート!E1371)</f>
        <v>0</v>
      </c>
      <c r="H216" s="596" t="s">
        <v>117</v>
      </c>
      <c r="I216" s="862">
        <v>0.217</v>
      </c>
      <c r="J216" s="863" t="s">
        <v>119</v>
      </c>
      <c r="K216" s="857">
        <f t="shared" si="7"/>
        <v>0</v>
      </c>
      <c r="L216" s="340" t="str">
        <f t="shared" si="8"/>
        <v>(ｱﾐ)</v>
      </c>
      <c r="M216" s="814"/>
      <c r="N216" s="246" t="s">
        <v>1112</v>
      </c>
      <c r="O216" s="143" t="s">
        <v>831</v>
      </c>
      <c r="P216" s="150"/>
      <c r="Q216" s="147"/>
      <c r="R216" s="147"/>
      <c r="S216" s="151"/>
      <c r="T216" s="1839"/>
      <c r="U216" s="1839"/>
      <c r="V216" s="152"/>
      <c r="W216" s="146"/>
      <c r="X216" s="148"/>
    </row>
    <row r="217" spans="1:24" ht="12.75" customHeight="1" x14ac:dyDescent="0.2">
      <c r="A217" s="467"/>
      <c r="B217" s="1845"/>
      <c r="C217" s="1805"/>
      <c r="D217" s="1760"/>
      <c r="E217" s="1843"/>
      <c r="F217" s="812" t="s">
        <v>324</v>
      </c>
      <c r="G217" s="535" t="b">
        <f>IF(総括表!$B$4=総括表!$Q$4,基礎データ貼付用シート!E1372)</f>
        <v>0</v>
      </c>
      <c r="H217" s="596" t="s">
        <v>117</v>
      </c>
      <c r="I217" s="862">
        <v>0.32700000000000001</v>
      </c>
      <c r="J217" s="596" t="s">
        <v>119</v>
      </c>
      <c r="K217" s="857">
        <f t="shared" si="7"/>
        <v>0</v>
      </c>
      <c r="L217" s="340" t="str">
        <f t="shared" si="8"/>
        <v>(ｱﾑ)</v>
      </c>
      <c r="M217" s="814"/>
      <c r="N217" s="246" t="s">
        <v>1112</v>
      </c>
      <c r="O217" s="143" t="s">
        <v>832</v>
      </c>
      <c r="P217" s="150"/>
      <c r="Q217" s="147"/>
      <c r="R217" s="147"/>
      <c r="S217" s="151"/>
      <c r="T217" s="147"/>
      <c r="U217" s="147"/>
      <c r="V217" s="152"/>
      <c r="W217" s="146"/>
      <c r="X217" s="148"/>
    </row>
    <row r="218" spans="1:24" ht="12.75" customHeight="1" x14ac:dyDescent="0.2">
      <c r="A218" s="467"/>
      <c r="B218" s="1845"/>
      <c r="C218" s="1805"/>
      <c r="D218" s="1760"/>
      <c r="E218" s="1842" t="s">
        <v>326</v>
      </c>
      <c r="F218" s="812" t="s">
        <v>325</v>
      </c>
      <c r="G218" s="535" t="b">
        <f>IF(総括表!$B$4=総括表!$Q$4,基礎データ貼付用シート!E1366)</f>
        <v>0</v>
      </c>
      <c r="H218" s="596" t="s">
        <v>117</v>
      </c>
      <c r="I218" s="862">
        <v>0.16300000000000001</v>
      </c>
      <c r="J218" s="863" t="s">
        <v>119</v>
      </c>
      <c r="K218" s="857">
        <f t="shared" si="7"/>
        <v>0</v>
      </c>
      <c r="L218" s="340" t="str">
        <f t="shared" si="8"/>
        <v>(ｱﾒ)</v>
      </c>
      <c r="M218" s="814"/>
      <c r="N218" s="246" t="s">
        <v>1434</v>
      </c>
      <c r="O218" s="143" t="s">
        <v>833</v>
      </c>
      <c r="P218" s="150"/>
      <c r="Q218" s="147"/>
      <c r="R218" s="147"/>
      <c r="S218" s="151"/>
      <c r="T218" s="1839"/>
      <c r="U218" s="1839"/>
      <c r="V218" s="152"/>
      <c r="W218" s="146"/>
      <c r="X218" s="148"/>
    </row>
    <row r="219" spans="1:24" ht="12.75" customHeight="1" x14ac:dyDescent="0.2">
      <c r="A219" s="467"/>
      <c r="B219" s="1845"/>
      <c r="C219" s="1805"/>
      <c r="D219" s="1760"/>
      <c r="E219" s="1844"/>
      <c r="F219" s="822" t="s">
        <v>519</v>
      </c>
      <c r="G219" s="535" t="b">
        <f>IF(総括表!$B$4=総括表!$Q$4,基礎データ貼付用シート!E1367)</f>
        <v>0</v>
      </c>
      <c r="H219" s="596" t="s">
        <v>1435</v>
      </c>
      <c r="I219" s="862">
        <v>0.32600000000000001</v>
      </c>
      <c r="J219" s="863" t="s">
        <v>1436</v>
      </c>
      <c r="K219" s="857">
        <f t="shared" si="7"/>
        <v>0</v>
      </c>
      <c r="L219" s="340" t="str">
        <f t="shared" si="8"/>
        <v>(ｱﾓ)</v>
      </c>
      <c r="M219" s="814"/>
      <c r="N219" s="246" t="s">
        <v>1434</v>
      </c>
      <c r="O219" s="143" t="s">
        <v>834</v>
      </c>
      <c r="P219" s="150"/>
      <c r="Q219" s="147"/>
      <c r="R219" s="147"/>
      <c r="S219" s="151"/>
      <c r="T219" s="147"/>
      <c r="U219" s="147"/>
      <c r="V219" s="152"/>
      <c r="W219" s="146"/>
      <c r="X219" s="148"/>
    </row>
    <row r="220" spans="1:24" ht="12.75" customHeight="1" x14ac:dyDescent="0.2">
      <c r="A220" s="467"/>
      <c r="B220" s="1845"/>
      <c r="C220" s="1805"/>
      <c r="D220" s="1760"/>
      <c r="E220" s="1843"/>
      <c r="F220" s="822" t="s">
        <v>520</v>
      </c>
      <c r="G220" s="535" t="b">
        <f>IF(総括表!$B$4=総括表!$Q$4,基礎データ貼付用シート!E1368)</f>
        <v>0</v>
      </c>
      <c r="H220" s="596" t="s">
        <v>1435</v>
      </c>
      <c r="I220" s="862">
        <v>0.39800000000000002</v>
      </c>
      <c r="J220" s="596" t="s">
        <v>1436</v>
      </c>
      <c r="K220" s="857">
        <f t="shared" si="7"/>
        <v>0</v>
      </c>
      <c r="L220" s="340" t="str">
        <f t="shared" si="8"/>
        <v>(ｱﾔ)</v>
      </c>
      <c r="M220" s="814"/>
      <c r="N220" s="246" t="s">
        <v>1430</v>
      </c>
      <c r="O220" s="143" t="s">
        <v>835</v>
      </c>
      <c r="P220" s="150"/>
      <c r="Q220" s="147"/>
      <c r="R220" s="147"/>
      <c r="S220" s="151"/>
      <c r="T220" s="147"/>
      <c r="U220" s="147"/>
      <c r="V220" s="152"/>
      <c r="W220" s="146"/>
      <c r="X220" s="148"/>
    </row>
    <row r="221" spans="1:24" ht="12.75" customHeight="1" x14ac:dyDescent="0.2">
      <c r="A221" s="467"/>
      <c r="B221" s="1840">
        <v>14</v>
      </c>
      <c r="C221" s="1814" t="s">
        <v>6516</v>
      </c>
      <c r="D221" s="1806" t="s">
        <v>301</v>
      </c>
      <c r="E221" s="1842" t="s">
        <v>328</v>
      </c>
      <c r="F221" s="812" t="s">
        <v>325</v>
      </c>
      <c r="G221" s="535" t="b">
        <f>IF(総括表!$B$4=総括表!$Q$5,基礎データ貼付用シート!E1369)</f>
        <v>0</v>
      </c>
      <c r="H221" s="596" t="s">
        <v>1432</v>
      </c>
      <c r="I221" s="862">
        <v>0.27100000000000002</v>
      </c>
      <c r="J221" s="863" t="s">
        <v>1433</v>
      </c>
      <c r="K221" s="857">
        <f t="shared" si="7"/>
        <v>0</v>
      </c>
      <c r="L221" s="340" t="str">
        <f t="shared" ref="L221:L234" si="9">$N$135&amp;N221&amp;O228&amp;$O$135</f>
        <v>(ｱﾜ)</v>
      </c>
      <c r="M221" s="814"/>
      <c r="N221" s="246" t="s">
        <v>1430</v>
      </c>
      <c r="O221" s="143" t="s">
        <v>836</v>
      </c>
      <c r="P221" s="150"/>
      <c r="Q221" s="1841"/>
      <c r="R221" s="1841"/>
      <c r="S221" s="151"/>
      <c r="T221" s="1839"/>
      <c r="U221" s="1839"/>
      <c r="V221" s="153"/>
      <c r="W221" s="147"/>
      <c r="X221" s="148"/>
    </row>
    <row r="222" spans="1:24" ht="12.75" customHeight="1" x14ac:dyDescent="0.2">
      <c r="A222" s="467"/>
      <c r="B222" s="1821"/>
      <c r="C222" s="1805"/>
      <c r="D222" s="1760"/>
      <c r="E222" s="1843"/>
      <c r="F222" s="812" t="s">
        <v>324</v>
      </c>
      <c r="G222" s="535" t="b">
        <f>IF(総括表!$B$4=総括表!$Q$5,基礎データ貼付用シート!E1370)</f>
        <v>0</v>
      </c>
      <c r="H222" s="596" t="s">
        <v>1432</v>
      </c>
      <c r="I222" s="862">
        <v>0.40500000000000003</v>
      </c>
      <c r="J222" s="596" t="s">
        <v>1433</v>
      </c>
      <c r="K222" s="857">
        <f t="shared" si="7"/>
        <v>0</v>
      </c>
      <c r="L222" s="340" t="str">
        <f t="shared" si="9"/>
        <v>(ｱｦ)</v>
      </c>
      <c r="M222" s="814"/>
      <c r="N222" s="246" t="s">
        <v>1430</v>
      </c>
      <c r="O222" s="143" t="s">
        <v>837</v>
      </c>
      <c r="P222" s="150"/>
      <c r="Q222" s="146"/>
      <c r="R222" s="146"/>
      <c r="S222" s="151"/>
      <c r="T222" s="147"/>
      <c r="U222" s="147"/>
      <c r="V222" s="153"/>
      <c r="W222" s="147"/>
      <c r="X222" s="148"/>
    </row>
    <row r="223" spans="1:24" ht="12.75" customHeight="1" x14ac:dyDescent="0.2">
      <c r="A223" s="467"/>
      <c r="B223" s="1821"/>
      <c r="C223" s="1805"/>
      <c r="D223" s="1760"/>
      <c r="E223" s="1842" t="s">
        <v>327</v>
      </c>
      <c r="F223" s="812" t="s">
        <v>325</v>
      </c>
      <c r="G223" s="535" t="b">
        <f>IF(総括表!$B$4=総括表!$Q$5,基礎データ貼付用シート!E1371)</f>
        <v>0</v>
      </c>
      <c r="H223" s="596" t="s">
        <v>1432</v>
      </c>
      <c r="I223" s="862">
        <v>0.20300000000000001</v>
      </c>
      <c r="J223" s="863" t="s">
        <v>1433</v>
      </c>
      <c r="K223" s="857">
        <f t="shared" si="7"/>
        <v>0</v>
      </c>
      <c r="L223" s="340" t="str">
        <f t="shared" si="9"/>
        <v>(ｱﾝ)</v>
      </c>
      <c r="M223" s="814"/>
      <c r="N223" s="246" t="s">
        <v>1430</v>
      </c>
      <c r="O223" s="143" t="s">
        <v>838</v>
      </c>
      <c r="P223" s="150"/>
      <c r="Q223" s="147"/>
      <c r="R223" s="147"/>
      <c r="S223" s="151"/>
      <c r="T223" s="1839"/>
      <c r="U223" s="1839"/>
      <c r="V223" s="152"/>
      <c r="W223" s="146"/>
      <c r="X223" s="148"/>
    </row>
    <row r="224" spans="1:24" ht="12.75" customHeight="1" x14ac:dyDescent="0.2">
      <c r="A224" s="467"/>
      <c r="B224" s="1821"/>
      <c r="C224" s="1805"/>
      <c r="D224" s="1760"/>
      <c r="E224" s="1843"/>
      <c r="F224" s="812" t="s">
        <v>324</v>
      </c>
      <c r="G224" s="535" t="b">
        <f>IF(総括表!$B$4=総括表!$Q$5,基礎データ貼付用シート!E1372)</f>
        <v>0</v>
      </c>
      <c r="H224" s="596" t="s">
        <v>1432</v>
      </c>
      <c r="I224" s="862">
        <v>0.30300000000000005</v>
      </c>
      <c r="J224" s="596" t="s">
        <v>1433</v>
      </c>
      <c r="K224" s="857">
        <f t="shared" si="7"/>
        <v>0</v>
      </c>
      <c r="L224" s="340" t="str">
        <f t="shared" si="9"/>
        <v>(ｱｱ)</v>
      </c>
      <c r="M224" s="814"/>
      <c r="N224" s="246" t="s">
        <v>1430</v>
      </c>
      <c r="O224" s="143" t="s">
        <v>839</v>
      </c>
      <c r="P224" s="150"/>
      <c r="Q224" s="147"/>
      <c r="R224" s="147"/>
      <c r="S224" s="151"/>
      <c r="T224" s="147"/>
      <c r="U224" s="147"/>
      <c r="V224" s="152"/>
      <c r="W224" s="146"/>
      <c r="X224" s="148"/>
    </row>
    <row r="225" spans="1:24" ht="12.75" customHeight="1" x14ac:dyDescent="0.2">
      <c r="A225" s="467"/>
      <c r="B225" s="1821"/>
      <c r="C225" s="1805"/>
      <c r="D225" s="1760"/>
      <c r="E225" s="1842" t="s">
        <v>326</v>
      </c>
      <c r="F225" s="812" t="s">
        <v>325</v>
      </c>
      <c r="G225" s="535" t="b">
        <f>IF(総括表!$B$4=総括表!$Q$5,基礎データ貼付用シート!E1366)</f>
        <v>0</v>
      </c>
      <c r="H225" s="596" t="s">
        <v>1432</v>
      </c>
      <c r="I225" s="862">
        <v>0.152</v>
      </c>
      <c r="J225" s="863" t="s">
        <v>1433</v>
      </c>
      <c r="K225" s="857">
        <f t="shared" si="7"/>
        <v>0</v>
      </c>
      <c r="L225" s="340" t="str">
        <f t="shared" si="9"/>
        <v>(ｱｲ)</v>
      </c>
      <c r="M225" s="814"/>
      <c r="N225" s="246" t="s">
        <v>1430</v>
      </c>
      <c r="O225" s="143" t="s">
        <v>840</v>
      </c>
      <c r="P225" s="150"/>
      <c r="Q225" s="147"/>
      <c r="R225" s="147"/>
      <c r="S225" s="151"/>
      <c r="T225" s="1839"/>
      <c r="U225" s="1839"/>
      <c r="V225" s="152"/>
      <c r="W225" s="146"/>
      <c r="X225" s="148"/>
    </row>
    <row r="226" spans="1:24" ht="12.75" customHeight="1" x14ac:dyDescent="0.2">
      <c r="A226" s="467"/>
      <c r="B226" s="1821"/>
      <c r="C226" s="1805"/>
      <c r="D226" s="1760"/>
      <c r="E226" s="1844"/>
      <c r="F226" s="822" t="s">
        <v>519</v>
      </c>
      <c r="G226" s="535" t="b">
        <f>IF(総括表!$B$4=総括表!$Q$5,基礎データ貼付用シート!E1367)</f>
        <v>0</v>
      </c>
      <c r="H226" s="596" t="s">
        <v>1432</v>
      </c>
      <c r="I226" s="862">
        <v>0.30399999999999999</v>
      </c>
      <c r="J226" s="596" t="s">
        <v>1433</v>
      </c>
      <c r="K226" s="857">
        <f t="shared" si="7"/>
        <v>0</v>
      </c>
      <c r="L226" s="340" t="str">
        <f t="shared" si="9"/>
        <v>(ｱｳ)</v>
      </c>
      <c r="M226" s="814"/>
      <c r="N226" s="246" t="s">
        <v>1430</v>
      </c>
      <c r="O226" s="143" t="s">
        <v>841</v>
      </c>
      <c r="P226" s="150"/>
      <c r="Q226" s="147"/>
      <c r="R226" s="147"/>
      <c r="S226" s="151"/>
      <c r="T226" s="147"/>
      <c r="U226" s="147"/>
      <c r="V226" s="152"/>
      <c r="W226" s="146"/>
      <c r="X226" s="148"/>
    </row>
    <row r="227" spans="1:24" ht="12.75" customHeight="1" x14ac:dyDescent="0.2">
      <c r="A227" s="467"/>
      <c r="B227" s="1821"/>
      <c r="C227" s="1805"/>
      <c r="D227" s="1761"/>
      <c r="E227" s="1843"/>
      <c r="F227" s="822" t="s">
        <v>520</v>
      </c>
      <c r="G227" s="535" t="b">
        <f>IF(総括表!$B$4=総括表!$Q$5,基礎データ貼付用シート!E1368)</f>
        <v>0</v>
      </c>
      <c r="H227" s="596" t="s">
        <v>1432</v>
      </c>
      <c r="I227" s="862">
        <v>0.372</v>
      </c>
      <c r="J227" s="596" t="s">
        <v>1433</v>
      </c>
      <c r="K227" s="857">
        <f t="shared" si="7"/>
        <v>0</v>
      </c>
      <c r="L227" s="340" t="str">
        <f t="shared" si="9"/>
        <v>(ｱｴ)</v>
      </c>
      <c r="M227" s="814"/>
      <c r="N227" s="246" t="s">
        <v>1430</v>
      </c>
      <c r="O227" s="143" t="s">
        <v>842</v>
      </c>
      <c r="P227" s="150"/>
      <c r="Q227" s="147"/>
      <c r="R227" s="147"/>
      <c r="S227" s="151"/>
      <c r="T227" s="147"/>
      <c r="U227" s="147"/>
      <c r="V227" s="152"/>
      <c r="W227" s="146"/>
      <c r="X227" s="148"/>
    </row>
    <row r="228" spans="1:24" ht="12.75" customHeight="1" x14ac:dyDescent="0.2">
      <c r="A228" s="467"/>
      <c r="B228" s="1807">
        <v>15</v>
      </c>
      <c r="C228" s="1814" t="s">
        <v>6517</v>
      </c>
      <c r="D228" s="1806" t="s">
        <v>301</v>
      </c>
      <c r="E228" s="1842" t="s">
        <v>328</v>
      </c>
      <c r="F228" s="812" t="s">
        <v>325</v>
      </c>
      <c r="G228" s="535" t="b">
        <f>IF(総括表!$B$4=総括表!$Q$4,基礎データ貼付用シート!E1380)</f>
        <v>0</v>
      </c>
      <c r="H228" s="596" t="s">
        <v>1432</v>
      </c>
      <c r="I228" s="862">
        <v>0.30299999999999999</v>
      </c>
      <c r="J228" s="863" t="s">
        <v>1433</v>
      </c>
      <c r="K228" s="857">
        <f t="shared" si="7"/>
        <v>0</v>
      </c>
      <c r="L228" s="340" t="str">
        <f t="shared" si="9"/>
        <v>(ｱｵ)</v>
      </c>
      <c r="M228" s="814"/>
      <c r="N228" s="246" t="s">
        <v>1430</v>
      </c>
      <c r="O228" s="143" t="s">
        <v>843</v>
      </c>
      <c r="P228" s="150"/>
      <c r="Q228" s="1841"/>
      <c r="R228" s="1841"/>
      <c r="S228" s="151"/>
      <c r="T228" s="1839"/>
      <c r="U228" s="1839"/>
      <c r="V228" s="153"/>
      <c r="W228" s="147"/>
      <c r="X228" s="148"/>
    </row>
    <row r="229" spans="1:24" ht="12.75" customHeight="1" x14ac:dyDescent="0.2">
      <c r="A229" s="467"/>
      <c r="B229" s="1845"/>
      <c r="C229" s="1805"/>
      <c r="D229" s="1760"/>
      <c r="E229" s="1843"/>
      <c r="F229" s="812" t="s">
        <v>324</v>
      </c>
      <c r="G229" s="535" t="b">
        <f>IF(総括表!$B$4=総括表!$Q$4,基礎データ貼付用シート!E1381)</f>
        <v>0</v>
      </c>
      <c r="H229" s="596" t="s">
        <v>1432</v>
      </c>
      <c r="I229" s="862">
        <v>0.45299999999999996</v>
      </c>
      <c r="J229" s="596" t="s">
        <v>1433</v>
      </c>
      <c r="K229" s="857">
        <f t="shared" si="7"/>
        <v>0</v>
      </c>
      <c r="L229" s="340" t="str">
        <f t="shared" si="9"/>
        <v>(ｱｶ)</v>
      </c>
      <c r="M229" s="814"/>
      <c r="N229" s="246" t="s">
        <v>1430</v>
      </c>
      <c r="O229" s="143" t="s">
        <v>844</v>
      </c>
      <c r="P229" s="150"/>
      <c r="Q229" s="146"/>
      <c r="R229" s="146"/>
      <c r="S229" s="151"/>
      <c r="T229" s="147"/>
      <c r="U229" s="147"/>
      <c r="V229" s="153"/>
      <c r="W229" s="147"/>
      <c r="X229" s="148"/>
    </row>
    <row r="230" spans="1:24" ht="12.75" customHeight="1" x14ac:dyDescent="0.2">
      <c r="A230" s="467"/>
      <c r="B230" s="1845"/>
      <c r="C230" s="1805"/>
      <c r="D230" s="1760"/>
      <c r="E230" s="1842" t="s">
        <v>327</v>
      </c>
      <c r="F230" s="812" t="s">
        <v>325</v>
      </c>
      <c r="G230" s="535" t="b">
        <f>IF(総括表!$B$4=総括表!$Q$4,基礎データ貼付用シート!E1382)</f>
        <v>0</v>
      </c>
      <c r="H230" s="596" t="s">
        <v>1432</v>
      </c>
      <c r="I230" s="862">
        <v>0.22700000000000001</v>
      </c>
      <c r="J230" s="863" t="s">
        <v>1433</v>
      </c>
      <c r="K230" s="857">
        <f t="shared" si="7"/>
        <v>0</v>
      </c>
      <c r="L230" s="340" t="str">
        <f t="shared" si="9"/>
        <v>(ｱｷ)</v>
      </c>
      <c r="M230" s="814"/>
      <c r="N230" s="246" t="s">
        <v>1430</v>
      </c>
      <c r="O230" s="143" t="s">
        <v>845</v>
      </c>
      <c r="P230" s="150"/>
      <c r="Q230" s="147"/>
      <c r="R230" s="147"/>
      <c r="S230" s="151"/>
      <c r="T230" s="1839"/>
      <c r="U230" s="1839"/>
      <c r="V230" s="152"/>
      <c r="W230" s="146"/>
      <c r="X230" s="148"/>
    </row>
    <row r="231" spans="1:24" ht="12.75" customHeight="1" x14ac:dyDescent="0.2">
      <c r="A231" s="467"/>
      <c r="B231" s="1845"/>
      <c r="C231" s="1805"/>
      <c r="D231" s="1760"/>
      <c r="E231" s="1843"/>
      <c r="F231" s="812" t="s">
        <v>324</v>
      </c>
      <c r="G231" s="535" t="b">
        <f>IF(総括表!$B$4=総括表!$Q$4,基礎データ貼付用シート!E1383)</f>
        <v>0</v>
      </c>
      <c r="H231" s="596" t="s">
        <v>1432</v>
      </c>
      <c r="I231" s="862">
        <v>0.34200000000000003</v>
      </c>
      <c r="J231" s="596" t="s">
        <v>1433</v>
      </c>
      <c r="K231" s="857">
        <f t="shared" si="7"/>
        <v>0</v>
      </c>
      <c r="L231" s="340" t="str">
        <f t="shared" si="9"/>
        <v>(ｲｸ)</v>
      </c>
      <c r="M231" s="814"/>
      <c r="N231" s="222" t="s">
        <v>1437</v>
      </c>
      <c r="O231" s="143" t="s">
        <v>846</v>
      </c>
      <c r="P231" s="150"/>
      <c r="Q231" s="147"/>
      <c r="R231" s="147"/>
      <c r="S231" s="151"/>
      <c r="T231" s="147"/>
      <c r="U231" s="147"/>
      <c r="V231" s="152"/>
      <c r="W231" s="146"/>
      <c r="X231" s="148"/>
    </row>
    <row r="232" spans="1:24" ht="12.75" customHeight="1" x14ac:dyDescent="0.2">
      <c r="A232" s="467"/>
      <c r="B232" s="1845"/>
      <c r="C232" s="1805"/>
      <c r="D232" s="1760"/>
      <c r="E232" s="1842" t="s">
        <v>326</v>
      </c>
      <c r="F232" s="812" t="s">
        <v>325</v>
      </c>
      <c r="G232" s="535" t="b">
        <f>IF(総括表!$B$4=総括表!$Q$4,基礎データ貼付用シート!E1377)</f>
        <v>0</v>
      </c>
      <c r="H232" s="596" t="s">
        <v>1432</v>
      </c>
      <c r="I232" s="862">
        <v>0.17</v>
      </c>
      <c r="J232" s="863" t="s">
        <v>1433</v>
      </c>
      <c r="K232" s="857">
        <f t="shared" si="7"/>
        <v>0</v>
      </c>
      <c r="L232" s="340" t="str">
        <f t="shared" si="9"/>
        <v>(ｲｹ)</v>
      </c>
      <c r="M232" s="814"/>
      <c r="N232" s="222" t="s">
        <v>1437</v>
      </c>
      <c r="O232" s="143" t="s">
        <v>847</v>
      </c>
      <c r="P232" s="150"/>
      <c r="Q232" s="147"/>
      <c r="R232" s="147"/>
      <c r="S232" s="151"/>
      <c r="T232" s="1839"/>
      <c r="U232" s="1839"/>
      <c r="V232" s="152"/>
      <c r="W232" s="146"/>
      <c r="X232" s="148"/>
    </row>
    <row r="233" spans="1:24" ht="12.75" customHeight="1" x14ac:dyDescent="0.2">
      <c r="A233" s="467"/>
      <c r="B233" s="1845"/>
      <c r="C233" s="1805"/>
      <c r="D233" s="1760"/>
      <c r="E233" s="1844"/>
      <c r="F233" s="822" t="s">
        <v>519</v>
      </c>
      <c r="G233" s="535" t="b">
        <f>IF(総括表!$B$4=総括表!$Q$4,基礎データ貼付用シート!E1378)</f>
        <v>0</v>
      </c>
      <c r="H233" s="596" t="s">
        <v>1432</v>
      </c>
      <c r="I233" s="862">
        <v>0.34</v>
      </c>
      <c r="J233" s="596" t="s">
        <v>1433</v>
      </c>
      <c r="K233" s="857">
        <f t="shared" si="7"/>
        <v>0</v>
      </c>
      <c r="L233" s="340" t="str">
        <f t="shared" si="9"/>
        <v>(ｲｺ)</v>
      </c>
      <c r="M233" s="814"/>
      <c r="N233" s="222" t="s">
        <v>1437</v>
      </c>
      <c r="O233" s="143" t="s">
        <v>848</v>
      </c>
      <c r="P233" s="150"/>
      <c r="Q233" s="147"/>
      <c r="R233" s="147"/>
      <c r="S233" s="151"/>
      <c r="T233" s="147"/>
      <c r="U233" s="147"/>
      <c r="V233" s="152"/>
      <c r="W233" s="146"/>
      <c r="X233" s="148"/>
    </row>
    <row r="234" spans="1:24" ht="12.75" customHeight="1" x14ac:dyDescent="0.2">
      <c r="A234" s="467"/>
      <c r="B234" s="1845"/>
      <c r="C234" s="1805"/>
      <c r="D234" s="1760"/>
      <c r="E234" s="1843"/>
      <c r="F234" s="822" t="s">
        <v>520</v>
      </c>
      <c r="G234" s="535" t="b">
        <f>IF(総括表!$B$4=総括表!$Q$4,基礎データ貼付用シート!E1379)</f>
        <v>0</v>
      </c>
      <c r="H234" s="596" t="s">
        <v>1432</v>
      </c>
      <c r="I234" s="862">
        <v>0.41599999999999998</v>
      </c>
      <c r="J234" s="596" t="s">
        <v>1433</v>
      </c>
      <c r="K234" s="857">
        <f t="shared" si="7"/>
        <v>0</v>
      </c>
      <c r="L234" s="340" t="str">
        <f t="shared" si="9"/>
        <v>(ｲｻ)</v>
      </c>
      <c r="M234" s="814"/>
      <c r="N234" s="222" t="s">
        <v>1437</v>
      </c>
      <c r="O234" s="143" t="s">
        <v>849</v>
      </c>
      <c r="P234" s="150"/>
      <c r="Q234" s="147"/>
      <c r="R234" s="147"/>
      <c r="S234" s="151"/>
      <c r="T234" s="147"/>
      <c r="U234" s="147"/>
      <c r="V234" s="152"/>
      <c r="W234" s="146"/>
      <c r="X234" s="148"/>
    </row>
    <row r="235" spans="1:24" ht="12.75" customHeight="1" x14ac:dyDescent="0.2">
      <c r="A235" s="467"/>
      <c r="B235" s="1840">
        <v>16</v>
      </c>
      <c r="C235" s="1814" t="s">
        <v>6518</v>
      </c>
      <c r="D235" s="1806" t="s">
        <v>301</v>
      </c>
      <c r="E235" s="1842" t="s">
        <v>328</v>
      </c>
      <c r="F235" s="812" t="s">
        <v>325</v>
      </c>
      <c r="G235" s="535" t="b">
        <f>IF(総括表!$B$4=総括表!$Q$5,基礎データ貼付用シート!E1380)</f>
        <v>0</v>
      </c>
      <c r="H235" s="596" t="s">
        <v>1432</v>
      </c>
      <c r="I235" s="862">
        <v>0.28599999999999998</v>
      </c>
      <c r="J235" s="863" t="s">
        <v>1433</v>
      </c>
      <c r="K235" s="857">
        <f t="shared" si="7"/>
        <v>0</v>
      </c>
      <c r="L235" s="340" t="str">
        <f t="shared" ref="L235:L241" si="10">$N$135&amp;N235&amp;O235&amp;$O$135</f>
        <v>(ｲｵ)</v>
      </c>
      <c r="M235" s="814"/>
      <c r="N235" s="222" t="s">
        <v>1437</v>
      </c>
      <c r="O235" s="143" t="s">
        <v>850</v>
      </c>
      <c r="P235" s="150"/>
      <c r="Q235" s="1841"/>
      <c r="R235" s="1841"/>
      <c r="S235" s="151"/>
      <c r="T235" s="1839"/>
      <c r="U235" s="1839"/>
      <c r="V235" s="153"/>
      <c r="W235" s="147"/>
      <c r="X235" s="148"/>
    </row>
    <row r="236" spans="1:24" ht="12.75" customHeight="1" x14ac:dyDescent="0.2">
      <c r="A236" s="467"/>
      <c r="B236" s="1821"/>
      <c r="C236" s="1805"/>
      <c r="D236" s="1760"/>
      <c r="E236" s="1843"/>
      <c r="F236" s="812" t="s">
        <v>324</v>
      </c>
      <c r="G236" s="535" t="b">
        <f>IF(総括表!$B$4=総括表!$Q$5,基礎データ貼付用シート!E1381)</f>
        <v>0</v>
      </c>
      <c r="H236" s="596" t="s">
        <v>1432</v>
      </c>
      <c r="I236" s="862">
        <v>0.42899999999999994</v>
      </c>
      <c r="J236" s="596" t="s">
        <v>1433</v>
      </c>
      <c r="K236" s="857">
        <f t="shared" si="7"/>
        <v>0</v>
      </c>
      <c r="L236" s="340" t="str">
        <f t="shared" si="10"/>
        <v>(ｲｶ)</v>
      </c>
      <c r="M236" s="814"/>
      <c r="N236" s="222" t="s">
        <v>1437</v>
      </c>
      <c r="O236" s="143" t="s">
        <v>851</v>
      </c>
      <c r="P236" s="150"/>
      <c r="Q236" s="146"/>
      <c r="R236" s="146"/>
      <c r="S236" s="151"/>
      <c r="T236" s="147"/>
      <c r="U236" s="147"/>
      <c r="V236" s="153"/>
      <c r="W236" s="147"/>
      <c r="X236" s="148"/>
    </row>
    <row r="237" spans="1:24" ht="12.75" customHeight="1" x14ac:dyDescent="0.2">
      <c r="A237" s="467"/>
      <c r="B237" s="1821"/>
      <c r="C237" s="1805"/>
      <c r="D237" s="1760"/>
      <c r="E237" s="1842" t="s">
        <v>327</v>
      </c>
      <c r="F237" s="812" t="s">
        <v>325</v>
      </c>
      <c r="G237" s="535" t="b">
        <f>IF(総括表!$B$4=総括表!$Q$5,基礎データ貼付用シート!E1382)</f>
        <v>0</v>
      </c>
      <c r="H237" s="596" t="s">
        <v>1432</v>
      </c>
      <c r="I237" s="862">
        <v>0.214</v>
      </c>
      <c r="J237" s="863" t="s">
        <v>1433</v>
      </c>
      <c r="K237" s="857">
        <f t="shared" si="7"/>
        <v>0</v>
      </c>
      <c r="L237" s="340" t="str">
        <f t="shared" si="10"/>
        <v>(ｲｷ)</v>
      </c>
      <c r="M237" s="814"/>
      <c r="N237" s="222" t="s">
        <v>1437</v>
      </c>
      <c r="O237" s="143" t="s">
        <v>852</v>
      </c>
      <c r="P237" s="150"/>
      <c r="Q237" s="147"/>
      <c r="R237" s="147"/>
      <c r="S237" s="151"/>
      <c r="T237" s="1839"/>
      <c r="U237" s="1839"/>
      <c r="V237" s="152"/>
      <c r="W237" s="146"/>
      <c r="X237" s="148"/>
    </row>
    <row r="238" spans="1:24" ht="12.75" customHeight="1" x14ac:dyDescent="0.2">
      <c r="A238" s="467"/>
      <c r="B238" s="1821"/>
      <c r="C238" s="1805"/>
      <c r="D238" s="1760"/>
      <c r="E238" s="1843"/>
      <c r="F238" s="812" t="s">
        <v>324</v>
      </c>
      <c r="G238" s="535" t="b">
        <f>IF(総括表!$B$4=総括表!$Q$5,基礎データ貼付用シート!E1383)</f>
        <v>0</v>
      </c>
      <c r="H238" s="596" t="s">
        <v>1432</v>
      </c>
      <c r="I238" s="862">
        <v>0.32100000000000001</v>
      </c>
      <c r="J238" s="596" t="s">
        <v>1433</v>
      </c>
      <c r="K238" s="857">
        <f t="shared" si="7"/>
        <v>0</v>
      </c>
      <c r="L238" s="340" t="str">
        <f t="shared" si="10"/>
        <v>(ｲｸ)</v>
      </c>
      <c r="M238" s="814"/>
      <c r="N238" s="222" t="s">
        <v>1437</v>
      </c>
      <c r="O238" s="143" t="s">
        <v>853</v>
      </c>
      <c r="P238" s="150"/>
      <c r="Q238" s="147"/>
      <c r="R238" s="147"/>
      <c r="S238" s="151"/>
      <c r="T238" s="147"/>
      <c r="U238" s="147"/>
      <c r="V238" s="152"/>
      <c r="W238" s="146"/>
      <c r="X238" s="148"/>
    </row>
    <row r="239" spans="1:24" ht="12.75" customHeight="1" x14ac:dyDescent="0.2">
      <c r="A239" s="467"/>
      <c r="B239" s="1821"/>
      <c r="C239" s="1805"/>
      <c r="D239" s="1760"/>
      <c r="E239" s="1842" t="s">
        <v>326</v>
      </c>
      <c r="F239" s="812" t="s">
        <v>325</v>
      </c>
      <c r="G239" s="535" t="b">
        <f>IF(総括表!$B$4=総括表!$Q$5,基礎データ貼付用シート!E1377)</f>
        <v>0</v>
      </c>
      <c r="H239" s="596" t="s">
        <v>1432</v>
      </c>
      <c r="I239" s="862">
        <v>0.161</v>
      </c>
      <c r="J239" s="863" t="s">
        <v>1433</v>
      </c>
      <c r="K239" s="857">
        <f t="shared" si="7"/>
        <v>0</v>
      </c>
      <c r="L239" s="340" t="str">
        <f t="shared" si="10"/>
        <v>(ｲｹ)</v>
      </c>
      <c r="M239" s="814"/>
      <c r="N239" s="222" t="s">
        <v>1437</v>
      </c>
      <c r="O239" s="143" t="s">
        <v>854</v>
      </c>
      <c r="P239" s="150"/>
      <c r="Q239" s="147"/>
      <c r="R239" s="147"/>
      <c r="S239" s="151"/>
      <c r="T239" s="1839"/>
      <c r="U239" s="1839"/>
      <c r="V239" s="152"/>
      <c r="W239" s="146"/>
      <c r="X239" s="148"/>
    </row>
    <row r="240" spans="1:24" ht="12.75" customHeight="1" x14ac:dyDescent="0.2">
      <c r="A240" s="467"/>
      <c r="B240" s="1821"/>
      <c r="C240" s="1805"/>
      <c r="D240" s="1760"/>
      <c r="E240" s="1844"/>
      <c r="F240" s="822" t="s">
        <v>519</v>
      </c>
      <c r="G240" s="535" t="b">
        <f>IF(総括表!$B$4=総括表!$Q$5,基礎データ貼付用シート!E1378)</f>
        <v>0</v>
      </c>
      <c r="H240" s="596" t="s">
        <v>1432</v>
      </c>
      <c r="I240" s="862">
        <v>0.32200000000000001</v>
      </c>
      <c r="J240" s="596" t="s">
        <v>1433</v>
      </c>
      <c r="K240" s="857">
        <f t="shared" si="7"/>
        <v>0</v>
      </c>
      <c r="L240" s="340" t="str">
        <f t="shared" si="10"/>
        <v>(ｲｺ)</v>
      </c>
      <c r="M240" s="814"/>
      <c r="N240" s="222" t="s">
        <v>1437</v>
      </c>
      <c r="O240" s="143" t="s">
        <v>855</v>
      </c>
      <c r="P240" s="150"/>
      <c r="Q240" s="147"/>
      <c r="R240" s="147"/>
      <c r="S240" s="151"/>
      <c r="T240" s="147"/>
      <c r="U240" s="147"/>
      <c r="V240" s="152"/>
      <c r="W240" s="146"/>
      <c r="X240" s="148"/>
    </row>
    <row r="241" spans="1:24" ht="12.75" customHeight="1" x14ac:dyDescent="0.2">
      <c r="A241" s="467"/>
      <c r="B241" s="1816"/>
      <c r="C241" s="1741"/>
      <c r="D241" s="1761"/>
      <c r="E241" s="1843"/>
      <c r="F241" s="822" t="s">
        <v>520</v>
      </c>
      <c r="G241" s="535" t="b">
        <f>IF(総括表!$B$4=総括表!$Q$5,基礎データ貼付用シート!E1379)</f>
        <v>0</v>
      </c>
      <c r="H241" s="596" t="s">
        <v>1432</v>
      </c>
      <c r="I241" s="862">
        <v>0.39200000000000002</v>
      </c>
      <c r="J241" s="596" t="s">
        <v>1433</v>
      </c>
      <c r="K241" s="857">
        <f t="shared" si="7"/>
        <v>0</v>
      </c>
      <c r="L241" s="340" t="str">
        <f t="shared" si="10"/>
        <v>(ｲｻ)</v>
      </c>
      <c r="M241" s="814"/>
      <c r="N241" s="222" t="s">
        <v>1437</v>
      </c>
      <c r="O241" s="143" t="s">
        <v>856</v>
      </c>
      <c r="P241" s="150"/>
      <c r="Q241" s="147"/>
      <c r="R241" s="147"/>
      <c r="S241" s="151"/>
      <c r="T241" s="147"/>
      <c r="U241" s="147"/>
      <c r="V241" s="152"/>
      <c r="W241" s="146"/>
      <c r="X241" s="148"/>
    </row>
    <row r="242" spans="1:24" ht="23.25" customHeight="1" x14ac:dyDescent="0.2">
      <c r="A242" s="467"/>
      <c r="B242" s="772"/>
      <c r="C242" s="345"/>
      <c r="D242" s="345"/>
      <c r="E242" s="816"/>
      <c r="F242" s="817"/>
      <c r="G242" s="249"/>
      <c r="H242" s="823"/>
      <c r="I242" s="824"/>
      <c r="J242" s="823"/>
      <c r="K242" s="249"/>
      <c r="L242" s="814"/>
      <c r="M242" s="814"/>
      <c r="N242" s="49"/>
      <c r="O242" s="112"/>
      <c r="P242" s="150"/>
      <c r="Q242" s="147"/>
      <c r="R242" s="147"/>
      <c r="S242" s="151"/>
      <c r="T242" s="147"/>
      <c r="U242" s="147"/>
      <c r="V242" s="152"/>
      <c r="W242" s="146"/>
      <c r="X242" s="148"/>
    </row>
    <row r="243" spans="1:24" ht="12.75" customHeight="1" x14ac:dyDescent="0.2">
      <c r="A243" s="467"/>
      <c r="B243" s="772"/>
      <c r="C243" s="345"/>
      <c r="D243" s="345"/>
      <c r="E243" s="816"/>
      <c r="F243" s="817"/>
      <c r="G243" s="58"/>
      <c r="H243" s="494"/>
      <c r="I243" s="496"/>
      <c r="J243" s="494"/>
      <c r="K243" s="58"/>
      <c r="L243" s="814"/>
      <c r="M243" s="814"/>
      <c r="N243" s="49"/>
      <c r="O243" s="112"/>
      <c r="P243" s="150"/>
      <c r="Q243" s="147"/>
      <c r="R243" s="147"/>
      <c r="S243" s="151"/>
      <c r="T243" s="147"/>
      <c r="U243" s="147"/>
      <c r="V243" s="152"/>
      <c r="W243" s="146"/>
      <c r="X243" s="148"/>
    </row>
    <row r="244" spans="1:24" ht="12.75" customHeight="1" x14ac:dyDescent="0.2">
      <c r="A244" s="787" t="s">
        <v>1438</v>
      </c>
      <c r="B244" s="805" t="s">
        <v>802</v>
      </c>
      <c r="C244" s="467"/>
      <c r="D244" s="467"/>
      <c r="E244" s="467"/>
      <c r="F244" s="818"/>
      <c r="G244" s="819"/>
      <c r="H244" s="820"/>
      <c r="I244" s="821"/>
      <c r="J244" s="820"/>
      <c r="K244" s="819"/>
      <c r="L244" s="814"/>
      <c r="M244" s="814"/>
      <c r="N244" s="49"/>
      <c r="O244" s="112"/>
      <c r="P244" s="150"/>
      <c r="Q244" s="147"/>
      <c r="R244" s="147"/>
      <c r="S244" s="151"/>
      <c r="T244" s="147"/>
      <c r="U244" s="147"/>
      <c r="V244" s="152"/>
      <c r="W244" s="146"/>
      <c r="X244" s="148"/>
    </row>
    <row r="245" spans="1:24" ht="12.75" customHeight="1" x14ac:dyDescent="0.2">
      <c r="A245" s="467"/>
      <c r="B245" s="1807">
        <v>17</v>
      </c>
      <c r="C245" s="1814" t="s">
        <v>6519</v>
      </c>
      <c r="D245" s="1806" t="s">
        <v>301</v>
      </c>
      <c r="E245" s="1842" t="s">
        <v>328</v>
      </c>
      <c r="F245" s="812" t="s">
        <v>325</v>
      </c>
      <c r="G245" s="535" t="b">
        <f>IF(総括表!$B$4=総括表!$Q$4,基礎データ貼付用シート!E1391)</f>
        <v>0</v>
      </c>
      <c r="H245" s="596" t="s">
        <v>1432</v>
      </c>
      <c r="I245" s="862">
        <v>0.316</v>
      </c>
      <c r="J245" s="863" t="s">
        <v>1433</v>
      </c>
      <c r="K245" s="857">
        <f t="shared" ref="K245:K296" si="11">ROUND(G245*I245,0)</f>
        <v>0</v>
      </c>
      <c r="L245" s="340" t="str">
        <f t="shared" ref="L245:L296" si="12">$N$135&amp;N245&amp;O245&amp;$O$135</f>
        <v>(ｲｼ)</v>
      </c>
      <c r="M245" s="814"/>
      <c r="N245" s="222" t="s">
        <v>847</v>
      </c>
      <c r="O245" s="143" t="s">
        <v>857</v>
      </c>
      <c r="P245" s="150"/>
      <c r="Q245" s="1841"/>
      <c r="R245" s="1841"/>
      <c r="S245" s="151"/>
      <c r="T245" s="1839"/>
      <c r="U245" s="1839"/>
      <c r="V245" s="153"/>
      <c r="W245" s="147"/>
      <c r="X245" s="148"/>
    </row>
    <row r="246" spans="1:24" ht="12.75" customHeight="1" x14ac:dyDescent="0.2">
      <c r="A246" s="467"/>
      <c r="B246" s="1845"/>
      <c r="C246" s="1805"/>
      <c r="D246" s="1760"/>
      <c r="E246" s="1843"/>
      <c r="F246" s="812" t="s">
        <v>324</v>
      </c>
      <c r="G246" s="535" t="b">
        <f>IF(総括表!$B$4=総括表!$Q$4,基礎データ貼付用シート!E1392)</f>
        <v>0</v>
      </c>
      <c r="H246" s="596" t="s">
        <v>1432</v>
      </c>
      <c r="I246" s="862">
        <v>0.47399999999999998</v>
      </c>
      <c r="J246" s="596" t="s">
        <v>1433</v>
      </c>
      <c r="K246" s="857">
        <f t="shared" si="11"/>
        <v>0</v>
      </c>
      <c r="L246" s="340" t="str">
        <f t="shared" si="12"/>
        <v>(ｲｽ)</v>
      </c>
      <c r="M246" s="814"/>
      <c r="N246" s="222" t="s">
        <v>847</v>
      </c>
      <c r="O246" s="143" t="s">
        <v>858</v>
      </c>
      <c r="P246" s="150"/>
      <c r="Q246" s="146"/>
      <c r="R246" s="146"/>
      <c r="S246" s="151"/>
      <c r="T246" s="147"/>
      <c r="U246" s="147"/>
      <c r="V246" s="153"/>
      <c r="W246" s="147"/>
      <c r="X246" s="148"/>
    </row>
    <row r="247" spans="1:24" ht="12.75" customHeight="1" x14ac:dyDescent="0.2">
      <c r="A247" s="467"/>
      <c r="B247" s="1845"/>
      <c r="C247" s="1805"/>
      <c r="D247" s="1760"/>
      <c r="E247" s="1842" t="s">
        <v>327</v>
      </c>
      <c r="F247" s="812" t="s">
        <v>325</v>
      </c>
      <c r="G247" s="535" t="b">
        <f>IF(総括表!$B$4=総括表!$Q$4,基礎データ貼付用シート!E1393)</f>
        <v>0</v>
      </c>
      <c r="H247" s="596" t="s">
        <v>1432</v>
      </c>
      <c r="I247" s="862">
        <v>0.23699999999999999</v>
      </c>
      <c r="J247" s="863" t="s">
        <v>1433</v>
      </c>
      <c r="K247" s="857">
        <f t="shared" si="11"/>
        <v>0</v>
      </c>
      <c r="L247" s="340" t="str">
        <f t="shared" si="12"/>
        <v>(ｲｾ)</v>
      </c>
      <c r="M247" s="814"/>
      <c r="N247" s="222" t="s">
        <v>847</v>
      </c>
      <c r="O247" s="143" t="s">
        <v>859</v>
      </c>
      <c r="P247" s="150"/>
      <c r="Q247" s="147"/>
      <c r="R247" s="147"/>
      <c r="S247" s="151"/>
      <c r="T247" s="1839"/>
      <c r="U247" s="1839"/>
      <c r="V247" s="152"/>
      <c r="W247" s="146"/>
      <c r="X247" s="148"/>
    </row>
    <row r="248" spans="1:24" ht="12.75" customHeight="1" x14ac:dyDescent="0.2">
      <c r="A248" s="467"/>
      <c r="B248" s="1845"/>
      <c r="C248" s="1805"/>
      <c r="D248" s="1760"/>
      <c r="E248" s="1843"/>
      <c r="F248" s="812" t="s">
        <v>324</v>
      </c>
      <c r="G248" s="535" t="b">
        <f>IF(総括表!$B$4=総括表!$Q$4,基礎データ貼付用シート!E1394)</f>
        <v>0</v>
      </c>
      <c r="H248" s="596" t="s">
        <v>1432</v>
      </c>
      <c r="I248" s="862">
        <v>0.35399999999999998</v>
      </c>
      <c r="J248" s="596" t="s">
        <v>1433</v>
      </c>
      <c r="K248" s="857">
        <f t="shared" si="11"/>
        <v>0</v>
      </c>
      <c r="L248" s="340" t="str">
        <f t="shared" si="12"/>
        <v>(ｲｿ)</v>
      </c>
      <c r="M248" s="814"/>
      <c r="N248" s="222" t="s">
        <v>847</v>
      </c>
      <c r="O248" s="143" t="s">
        <v>860</v>
      </c>
      <c r="P248" s="150"/>
      <c r="Q248" s="147"/>
      <c r="R248" s="147"/>
      <c r="S248" s="151"/>
      <c r="T248" s="147"/>
      <c r="U248" s="147"/>
      <c r="V248" s="152"/>
      <c r="W248" s="146"/>
      <c r="X248" s="148"/>
    </row>
    <row r="249" spans="1:24" ht="12.75" customHeight="1" x14ac:dyDescent="0.2">
      <c r="A249" s="467"/>
      <c r="B249" s="1845"/>
      <c r="C249" s="1805"/>
      <c r="D249" s="1760"/>
      <c r="E249" s="1842" t="s">
        <v>326</v>
      </c>
      <c r="F249" s="812" t="s">
        <v>325</v>
      </c>
      <c r="G249" s="535" t="b">
        <f>IF(総括表!$B$4=総括表!$Q$4,基礎データ貼付用シート!E1388)</f>
        <v>0</v>
      </c>
      <c r="H249" s="596" t="s">
        <v>1432</v>
      </c>
      <c r="I249" s="862">
        <v>0.17799999999999999</v>
      </c>
      <c r="J249" s="863" t="s">
        <v>1433</v>
      </c>
      <c r="K249" s="857">
        <f t="shared" si="11"/>
        <v>0</v>
      </c>
      <c r="L249" s="340" t="str">
        <f t="shared" si="12"/>
        <v>(ｲﾀ)</v>
      </c>
      <c r="M249" s="814"/>
      <c r="N249" s="222" t="s">
        <v>847</v>
      </c>
      <c r="O249" s="143" t="s">
        <v>861</v>
      </c>
      <c r="P249" s="150"/>
      <c r="Q249" s="147"/>
      <c r="R249" s="147"/>
      <c r="S249" s="151"/>
      <c r="T249" s="1839"/>
      <c r="U249" s="1839"/>
      <c r="V249" s="152"/>
      <c r="W249" s="146"/>
      <c r="X249" s="148"/>
    </row>
    <row r="250" spans="1:24" ht="12.75" customHeight="1" x14ac:dyDescent="0.2">
      <c r="A250" s="467"/>
      <c r="B250" s="1845"/>
      <c r="C250" s="1805"/>
      <c r="D250" s="1760"/>
      <c r="E250" s="1844"/>
      <c r="F250" s="822" t="s">
        <v>519</v>
      </c>
      <c r="G250" s="535" t="b">
        <f>IF(総括表!$B$4=総括表!$Q$4,基礎データ貼付用シート!E1389)</f>
        <v>0</v>
      </c>
      <c r="H250" s="596" t="s">
        <v>1432</v>
      </c>
      <c r="I250" s="862">
        <v>0.35599999999999998</v>
      </c>
      <c r="J250" s="596" t="s">
        <v>1433</v>
      </c>
      <c r="K250" s="857">
        <f t="shared" si="11"/>
        <v>0</v>
      </c>
      <c r="L250" s="340" t="str">
        <f t="shared" si="12"/>
        <v>(ｲﾁ)</v>
      </c>
      <c r="M250" s="814"/>
      <c r="N250" s="222" t="s">
        <v>847</v>
      </c>
      <c r="O250" s="143" t="s">
        <v>862</v>
      </c>
      <c r="P250" s="150"/>
      <c r="Q250" s="147"/>
      <c r="R250" s="147"/>
      <c r="S250" s="151"/>
      <c r="T250" s="147"/>
      <c r="U250" s="147"/>
      <c r="V250" s="152"/>
      <c r="W250" s="146"/>
      <c r="X250" s="148"/>
    </row>
    <row r="251" spans="1:24" ht="12.75" customHeight="1" x14ac:dyDescent="0.2">
      <c r="A251" s="467"/>
      <c r="B251" s="1845"/>
      <c r="C251" s="1805"/>
      <c r="D251" s="1760"/>
      <c r="E251" s="1843"/>
      <c r="F251" s="822" t="s">
        <v>520</v>
      </c>
      <c r="G251" s="535" t="b">
        <f>IF(総括表!$B$4=総括表!$Q$4,基礎データ貼付用シート!E1390)</f>
        <v>0</v>
      </c>
      <c r="H251" s="596" t="s">
        <v>1432</v>
      </c>
      <c r="I251" s="862">
        <v>0.434</v>
      </c>
      <c r="J251" s="596" t="s">
        <v>1433</v>
      </c>
      <c r="K251" s="857">
        <f t="shared" si="11"/>
        <v>0</v>
      </c>
      <c r="L251" s="340" t="str">
        <f t="shared" si="12"/>
        <v>(ｲﾂ)</v>
      </c>
      <c r="M251" s="814"/>
      <c r="N251" s="222" t="s">
        <v>847</v>
      </c>
      <c r="O251" s="143" t="s">
        <v>863</v>
      </c>
      <c r="P251" s="150"/>
      <c r="Q251" s="147"/>
      <c r="R251" s="147"/>
      <c r="S251" s="151"/>
      <c r="T251" s="147"/>
      <c r="U251" s="147"/>
      <c r="V251" s="152"/>
      <c r="W251" s="146"/>
      <c r="X251" s="148"/>
    </row>
    <row r="252" spans="1:24" ht="12.75" customHeight="1" x14ac:dyDescent="0.2">
      <c r="A252" s="467"/>
      <c r="B252" s="1840">
        <v>18</v>
      </c>
      <c r="C252" s="1814" t="s">
        <v>6520</v>
      </c>
      <c r="D252" s="1806" t="s">
        <v>301</v>
      </c>
      <c r="E252" s="1842" t="s">
        <v>328</v>
      </c>
      <c r="F252" s="812" t="s">
        <v>325</v>
      </c>
      <c r="G252" s="535" t="b">
        <f>IF(総括表!$B$4=総括表!$Q$5,基礎データ貼付用シート!E1391)</f>
        <v>0</v>
      </c>
      <c r="H252" s="596" t="s">
        <v>1432</v>
      </c>
      <c r="I252" s="862">
        <v>0.3</v>
      </c>
      <c r="J252" s="863" t="s">
        <v>1433</v>
      </c>
      <c r="K252" s="857">
        <f t="shared" si="11"/>
        <v>0</v>
      </c>
      <c r="L252" s="340" t="str">
        <f t="shared" si="12"/>
        <v>(ｲﾃ)</v>
      </c>
      <c r="M252" s="814"/>
      <c r="N252" s="222" t="s">
        <v>847</v>
      </c>
      <c r="O252" s="143" t="s">
        <v>864</v>
      </c>
      <c r="P252" s="150"/>
      <c r="Q252" s="1841"/>
      <c r="R252" s="1841"/>
      <c r="S252" s="151"/>
      <c r="T252" s="1839"/>
      <c r="U252" s="1839"/>
      <c r="V252" s="153"/>
      <c r="W252" s="147"/>
      <c r="X252" s="148"/>
    </row>
    <row r="253" spans="1:24" ht="12.75" customHeight="1" x14ac:dyDescent="0.2">
      <c r="A253" s="467"/>
      <c r="B253" s="1821"/>
      <c r="C253" s="1805"/>
      <c r="D253" s="1760"/>
      <c r="E253" s="1843"/>
      <c r="F253" s="812" t="s">
        <v>324</v>
      </c>
      <c r="G253" s="535" t="b">
        <f>IF(総括表!$B$4=総括表!$Q$5,基礎データ貼付用シート!E1392)</f>
        <v>0</v>
      </c>
      <c r="H253" s="596" t="s">
        <v>1432</v>
      </c>
      <c r="I253" s="862">
        <v>0.44999999999999996</v>
      </c>
      <c r="J253" s="596" t="s">
        <v>1433</v>
      </c>
      <c r="K253" s="857">
        <f t="shared" si="11"/>
        <v>0</v>
      </c>
      <c r="L253" s="340" t="str">
        <f t="shared" si="12"/>
        <v>(ｲﾄ)</v>
      </c>
      <c r="M253" s="814"/>
      <c r="N253" s="222" t="s">
        <v>847</v>
      </c>
      <c r="O253" s="143" t="s">
        <v>865</v>
      </c>
      <c r="P253" s="150"/>
      <c r="Q253" s="146"/>
      <c r="R253" s="146"/>
      <c r="S253" s="151"/>
      <c r="T253" s="147"/>
      <c r="U253" s="147"/>
      <c r="V253" s="153"/>
      <c r="W253" s="147"/>
      <c r="X253" s="148"/>
    </row>
    <row r="254" spans="1:24" ht="12.75" customHeight="1" x14ac:dyDescent="0.2">
      <c r="A254" s="467"/>
      <c r="B254" s="1821"/>
      <c r="C254" s="1805"/>
      <c r="D254" s="1760"/>
      <c r="E254" s="1842" t="s">
        <v>327</v>
      </c>
      <c r="F254" s="812" t="s">
        <v>325</v>
      </c>
      <c r="G254" s="535" t="b">
        <f>IF(総括表!$B$4=総括表!$Q$5,基礎データ貼付用シート!E1393)</f>
        <v>0</v>
      </c>
      <c r="H254" s="596" t="s">
        <v>1432</v>
      </c>
      <c r="I254" s="862">
        <v>0.22500000000000001</v>
      </c>
      <c r="J254" s="863" t="s">
        <v>1433</v>
      </c>
      <c r="K254" s="857">
        <f t="shared" si="11"/>
        <v>0</v>
      </c>
      <c r="L254" s="340" t="str">
        <f t="shared" si="12"/>
        <v>(ｲﾅ)</v>
      </c>
      <c r="M254" s="814"/>
      <c r="N254" s="222" t="s">
        <v>847</v>
      </c>
      <c r="O254" s="143" t="s">
        <v>866</v>
      </c>
      <c r="P254" s="150"/>
      <c r="Q254" s="147"/>
      <c r="R254" s="147"/>
      <c r="S254" s="151"/>
      <c r="T254" s="1839"/>
      <c r="U254" s="1839"/>
      <c r="V254" s="152"/>
      <c r="W254" s="146"/>
      <c r="X254" s="148"/>
    </row>
    <row r="255" spans="1:24" ht="12.75" customHeight="1" x14ac:dyDescent="0.2">
      <c r="A255" s="467"/>
      <c r="B255" s="1821"/>
      <c r="C255" s="1805"/>
      <c r="D255" s="1760"/>
      <c r="E255" s="1843"/>
      <c r="F255" s="812" t="s">
        <v>324</v>
      </c>
      <c r="G255" s="535" t="b">
        <f>IF(総括表!$B$4=総括表!$Q$5,基礎データ貼付用シート!E1394)</f>
        <v>0</v>
      </c>
      <c r="H255" s="596" t="s">
        <v>1432</v>
      </c>
      <c r="I255" s="862">
        <v>0.33600000000000002</v>
      </c>
      <c r="J255" s="596" t="s">
        <v>1433</v>
      </c>
      <c r="K255" s="857">
        <f t="shared" si="11"/>
        <v>0</v>
      </c>
      <c r="L255" s="340" t="str">
        <f t="shared" si="12"/>
        <v>(ｲﾆ)</v>
      </c>
      <c r="M255" s="814"/>
      <c r="N255" s="222" t="s">
        <v>847</v>
      </c>
      <c r="O255" s="143" t="s">
        <v>867</v>
      </c>
      <c r="P255" s="150"/>
      <c r="Q255" s="147"/>
      <c r="R255" s="147"/>
      <c r="S255" s="151"/>
      <c r="T255" s="147"/>
      <c r="U255" s="147"/>
      <c r="V255" s="152"/>
      <c r="W255" s="146"/>
      <c r="X255" s="148"/>
    </row>
    <row r="256" spans="1:24" ht="12.75" customHeight="1" x14ac:dyDescent="0.2">
      <c r="A256" s="467"/>
      <c r="B256" s="1821"/>
      <c r="C256" s="1805"/>
      <c r="D256" s="1760"/>
      <c r="E256" s="1842" t="s">
        <v>326</v>
      </c>
      <c r="F256" s="812" t="s">
        <v>325</v>
      </c>
      <c r="G256" s="535" t="b">
        <f>IF(総括表!$B$4=総括表!$Q$5,基礎データ貼付用シート!E1388)</f>
        <v>0</v>
      </c>
      <c r="H256" s="596" t="s">
        <v>1432</v>
      </c>
      <c r="I256" s="862">
        <v>0.16900000000000001</v>
      </c>
      <c r="J256" s="863" t="s">
        <v>1433</v>
      </c>
      <c r="K256" s="857">
        <f t="shared" si="11"/>
        <v>0</v>
      </c>
      <c r="L256" s="340" t="str">
        <f t="shared" si="12"/>
        <v>(ｲﾇ)</v>
      </c>
      <c r="M256" s="814"/>
      <c r="N256" s="222" t="s">
        <v>847</v>
      </c>
      <c r="O256" s="143" t="s">
        <v>822</v>
      </c>
      <c r="P256" s="150"/>
      <c r="Q256" s="147"/>
      <c r="R256" s="147"/>
      <c r="S256" s="151"/>
      <c r="T256" s="1839"/>
      <c r="U256" s="1839"/>
      <c r="V256" s="152"/>
      <c r="W256" s="146"/>
      <c r="X256" s="148"/>
    </row>
    <row r="257" spans="1:24" ht="12.75" customHeight="1" x14ac:dyDescent="0.2">
      <c r="A257" s="467"/>
      <c r="B257" s="1821"/>
      <c r="C257" s="1805"/>
      <c r="D257" s="1760"/>
      <c r="E257" s="1844"/>
      <c r="F257" s="822" t="s">
        <v>519</v>
      </c>
      <c r="G257" s="535" t="b">
        <f>IF(総括表!$B$4=総括表!$Q$5,基礎データ貼付用シート!E1389)</f>
        <v>0</v>
      </c>
      <c r="H257" s="596" t="s">
        <v>1432</v>
      </c>
      <c r="I257" s="862">
        <v>0.33800000000000002</v>
      </c>
      <c r="J257" s="596" t="s">
        <v>1433</v>
      </c>
      <c r="K257" s="857">
        <f t="shared" si="11"/>
        <v>0</v>
      </c>
      <c r="L257" s="340" t="str">
        <f t="shared" si="12"/>
        <v>(ｲﾈ)</v>
      </c>
      <c r="M257" s="814"/>
      <c r="N257" s="222" t="s">
        <v>847</v>
      </c>
      <c r="O257" s="143" t="s">
        <v>823</v>
      </c>
      <c r="P257" s="150"/>
      <c r="Q257" s="147"/>
      <c r="R257" s="147"/>
      <c r="S257" s="151"/>
      <c r="T257" s="147"/>
      <c r="U257" s="147"/>
      <c r="V257" s="152"/>
      <c r="W257" s="146"/>
      <c r="X257" s="148"/>
    </row>
    <row r="258" spans="1:24" ht="12.75" customHeight="1" x14ac:dyDescent="0.2">
      <c r="A258" s="467"/>
      <c r="B258" s="1816"/>
      <c r="C258" s="1741"/>
      <c r="D258" s="1761"/>
      <c r="E258" s="1843"/>
      <c r="F258" s="822" t="s">
        <v>520</v>
      </c>
      <c r="G258" s="535" t="b">
        <f>IF(総括表!$B$4=総括表!$Q$5,基礎データ貼付用シート!E1390)</f>
        <v>0</v>
      </c>
      <c r="H258" s="596" t="s">
        <v>1432</v>
      </c>
      <c r="I258" s="862">
        <v>0.41199999999999998</v>
      </c>
      <c r="J258" s="596" t="s">
        <v>1433</v>
      </c>
      <c r="K258" s="857">
        <f t="shared" si="11"/>
        <v>0</v>
      </c>
      <c r="L258" s="340" t="str">
        <f t="shared" si="12"/>
        <v>(ｲﾉ)</v>
      </c>
      <c r="M258" s="814"/>
      <c r="N258" s="222" t="s">
        <v>847</v>
      </c>
      <c r="O258" s="143" t="s">
        <v>824</v>
      </c>
      <c r="P258" s="150"/>
      <c r="Q258" s="147"/>
      <c r="R258" s="147"/>
      <c r="S258" s="151"/>
      <c r="T258" s="147"/>
      <c r="U258" s="147"/>
      <c r="V258" s="152"/>
      <c r="W258" s="146"/>
      <c r="X258" s="148"/>
    </row>
    <row r="259" spans="1:24" ht="12.75" customHeight="1" x14ac:dyDescent="0.2">
      <c r="A259" s="467"/>
      <c r="B259" s="1845">
        <v>19</v>
      </c>
      <c r="C259" s="1797" t="s">
        <v>6521</v>
      </c>
      <c r="D259" s="1806" t="s">
        <v>981</v>
      </c>
      <c r="E259" s="1842" t="s">
        <v>326</v>
      </c>
      <c r="F259" s="812" t="s">
        <v>325</v>
      </c>
      <c r="G259" s="535" t="b">
        <f>IF(総括表!$B$4=総括表!$Q$4,基礎データ貼付用シート!E1399)</f>
        <v>0</v>
      </c>
      <c r="H259" s="596" t="s">
        <v>1432</v>
      </c>
      <c r="I259" s="862">
        <v>0.186</v>
      </c>
      <c r="J259" s="863" t="s">
        <v>1433</v>
      </c>
      <c r="K259" s="857">
        <f t="shared" si="11"/>
        <v>0</v>
      </c>
      <c r="L259" s="340" t="str">
        <f t="shared" si="12"/>
        <v>(ｲﾊ)</v>
      </c>
      <c r="M259" s="814"/>
      <c r="N259" s="222" t="s">
        <v>847</v>
      </c>
      <c r="O259" s="143" t="s">
        <v>825</v>
      </c>
      <c r="P259" s="150"/>
      <c r="Q259" s="147"/>
      <c r="R259" s="147"/>
      <c r="S259" s="151"/>
      <c r="T259" s="1839"/>
      <c r="U259" s="1839"/>
      <c r="V259" s="152"/>
      <c r="W259" s="146"/>
      <c r="X259" s="148"/>
    </row>
    <row r="260" spans="1:24" ht="12.75" customHeight="1" x14ac:dyDescent="0.2">
      <c r="A260" s="467"/>
      <c r="B260" s="1845"/>
      <c r="C260" s="1805"/>
      <c r="D260" s="1760"/>
      <c r="E260" s="1844"/>
      <c r="F260" s="822" t="s">
        <v>519</v>
      </c>
      <c r="G260" s="535" t="b">
        <f>IF(総括表!$B$4=総括表!$Q$4,基礎データ貼付用シート!E1400)</f>
        <v>0</v>
      </c>
      <c r="H260" s="596" t="s">
        <v>1432</v>
      </c>
      <c r="I260" s="862">
        <v>0.372</v>
      </c>
      <c r="J260" s="596" t="s">
        <v>1433</v>
      </c>
      <c r="K260" s="857">
        <f t="shared" si="11"/>
        <v>0</v>
      </c>
      <c r="L260" s="340" t="str">
        <f t="shared" si="12"/>
        <v>(ｲﾋ)</v>
      </c>
      <c r="M260" s="814"/>
      <c r="N260" s="222" t="s">
        <v>847</v>
      </c>
      <c r="O260" s="143" t="s">
        <v>826</v>
      </c>
      <c r="P260" s="150"/>
      <c r="Q260" s="147"/>
      <c r="R260" s="147"/>
      <c r="S260" s="151"/>
      <c r="T260" s="147"/>
      <c r="U260" s="147"/>
      <c r="V260" s="152"/>
      <c r="W260" s="146"/>
      <c r="X260" s="148"/>
    </row>
    <row r="261" spans="1:24" ht="12.75" customHeight="1" x14ac:dyDescent="0.2">
      <c r="A261" s="467"/>
      <c r="B261" s="1846"/>
      <c r="C261" s="1741"/>
      <c r="D261" s="1761"/>
      <c r="E261" s="1843"/>
      <c r="F261" s="822" t="s">
        <v>520</v>
      </c>
      <c r="G261" s="535" t="b">
        <f>IF(総括表!$B$4=総括表!$Q$4,基礎データ貼付用シート!E1401)</f>
        <v>0</v>
      </c>
      <c r="H261" s="596" t="s">
        <v>1432</v>
      </c>
      <c r="I261" s="862">
        <v>0.45400000000000001</v>
      </c>
      <c r="J261" s="596" t="s">
        <v>1433</v>
      </c>
      <c r="K261" s="857">
        <f t="shared" si="11"/>
        <v>0</v>
      </c>
      <c r="L261" s="340" t="str">
        <f t="shared" si="12"/>
        <v>(ｲﾌ)</v>
      </c>
      <c r="M261" s="814"/>
      <c r="N261" s="222" t="s">
        <v>847</v>
      </c>
      <c r="O261" s="143" t="s">
        <v>827</v>
      </c>
      <c r="P261" s="150"/>
      <c r="Q261" s="147"/>
      <c r="R261" s="147"/>
      <c r="S261" s="151"/>
      <c r="T261" s="147"/>
      <c r="U261" s="147"/>
      <c r="V261" s="152"/>
      <c r="W261" s="146"/>
      <c r="X261" s="148"/>
    </row>
    <row r="262" spans="1:24" ht="12.75" customHeight="1" x14ac:dyDescent="0.2">
      <c r="A262" s="467"/>
      <c r="B262" s="1821">
        <v>20</v>
      </c>
      <c r="C262" s="1797" t="s">
        <v>6522</v>
      </c>
      <c r="D262" s="1806" t="s">
        <v>981</v>
      </c>
      <c r="E262" s="1842" t="s">
        <v>326</v>
      </c>
      <c r="F262" s="812" t="s">
        <v>325</v>
      </c>
      <c r="G262" s="535" t="b">
        <f>IF(総括表!$B$4=総括表!$Q$5,基礎データ貼付用シート!E1399)</f>
        <v>0</v>
      </c>
      <c r="H262" s="596" t="s">
        <v>1365</v>
      </c>
      <c r="I262" s="862">
        <v>0.17899999999999999</v>
      </c>
      <c r="J262" s="863" t="s">
        <v>1366</v>
      </c>
      <c r="K262" s="857">
        <f t="shared" si="11"/>
        <v>0</v>
      </c>
      <c r="L262" s="340" t="str">
        <f t="shared" si="12"/>
        <v>(ｲﾍ)</v>
      </c>
      <c r="M262" s="814"/>
      <c r="N262" s="222" t="s">
        <v>847</v>
      </c>
      <c r="O262" s="143" t="s">
        <v>828</v>
      </c>
      <c r="P262" s="150"/>
      <c r="Q262" s="147"/>
      <c r="R262" s="147"/>
      <c r="S262" s="151"/>
      <c r="T262" s="1839"/>
      <c r="U262" s="1839"/>
      <c r="V262" s="152"/>
      <c r="W262" s="146"/>
      <c r="X262" s="148"/>
    </row>
    <row r="263" spans="1:24" ht="12.75" customHeight="1" x14ac:dyDescent="0.2">
      <c r="A263" s="467"/>
      <c r="B263" s="1821"/>
      <c r="C263" s="1805"/>
      <c r="D263" s="1760"/>
      <c r="E263" s="1844"/>
      <c r="F263" s="822" t="s">
        <v>519</v>
      </c>
      <c r="G263" s="535" t="b">
        <f>IF(総括表!$B$4=総括表!$Q$5,基礎データ貼付用シート!E1400)</f>
        <v>0</v>
      </c>
      <c r="H263" s="596" t="s">
        <v>1432</v>
      </c>
      <c r="I263" s="862">
        <v>0.35799999999999998</v>
      </c>
      <c r="J263" s="596" t="s">
        <v>1433</v>
      </c>
      <c r="K263" s="857">
        <f t="shared" si="11"/>
        <v>0</v>
      </c>
      <c r="L263" s="340" t="str">
        <f t="shared" si="12"/>
        <v>(ｲﾎ)</v>
      </c>
      <c r="M263" s="814"/>
      <c r="N263" s="222" t="s">
        <v>847</v>
      </c>
      <c r="O263" s="143" t="s">
        <v>829</v>
      </c>
      <c r="P263" s="150"/>
      <c r="Q263" s="147"/>
      <c r="R263" s="147"/>
      <c r="S263" s="151"/>
      <c r="T263" s="147"/>
      <c r="U263" s="147"/>
      <c r="V263" s="152"/>
      <c r="W263" s="146"/>
      <c r="X263" s="148"/>
    </row>
    <row r="264" spans="1:24" ht="12.75" customHeight="1" x14ac:dyDescent="0.2">
      <c r="A264" s="467"/>
      <c r="B264" s="1816"/>
      <c r="C264" s="1741"/>
      <c r="D264" s="1761"/>
      <c r="E264" s="1843"/>
      <c r="F264" s="822" t="s">
        <v>520</v>
      </c>
      <c r="G264" s="535" t="b">
        <f>IF(総括表!$B$4=総括表!$Q$5,基礎データ貼付用シート!E1401)</f>
        <v>0</v>
      </c>
      <c r="H264" s="596" t="s">
        <v>1432</v>
      </c>
      <c r="I264" s="862">
        <v>0.436</v>
      </c>
      <c r="J264" s="596" t="s">
        <v>1433</v>
      </c>
      <c r="K264" s="857">
        <f t="shared" si="11"/>
        <v>0</v>
      </c>
      <c r="L264" s="340" t="str">
        <f t="shared" si="12"/>
        <v>(ｲﾏ)</v>
      </c>
      <c r="M264" s="814"/>
      <c r="N264" s="222" t="s">
        <v>847</v>
      </c>
      <c r="O264" s="143" t="s">
        <v>830</v>
      </c>
      <c r="P264" s="150"/>
      <c r="Q264" s="147"/>
      <c r="R264" s="147"/>
      <c r="S264" s="151"/>
      <c r="T264" s="147"/>
      <c r="U264" s="147"/>
      <c r="V264" s="152"/>
      <c r="W264" s="146"/>
      <c r="X264" s="148"/>
    </row>
    <row r="265" spans="1:24" ht="12.75" customHeight="1" x14ac:dyDescent="0.2">
      <c r="A265" s="467"/>
      <c r="B265" s="1852">
        <v>21</v>
      </c>
      <c r="C265" s="1796" t="s">
        <v>6523</v>
      </c>
      <c r="D265" s="1854" t="s">
        <v>981</v>
      </c>
      <c r="E265" s="1855" t="s">
        <v>326</v>
      </c>
      <c r="F265" s="825" t="s">
        <v>325</v>
      </c>
      <c r="G265" s="512" t="b">
        <f>IF(総括表!$B$4=総括表!$Q$4,基礎データ貼付用シート!E1403)</f>
        <v>0</v>
      </c>
      <c r="H265" s="353" t="s">
        <v>1432</v>
      </c>
      <c r="I265" s="864">
        <v>0.19400000000000001</v>
      </c>
      <c r="J265" s="355" t="s">
        <v>1433</v>
      </c>
      <c r="K265" s="683">
        <f t="shared" si="11"/>
        <v>0</v>
      </c>
      <c r="L265" s="340" t="str">
        <f t="shared" si="12"/>
        <v>(ｲﾐ)</v>
      </c>
      <c r="M265" s="814"/>
      <c r="N265" s="222" t="s">
        <v>847</v>
      </c>
      <c r="O265" s="143" t="s">
        <v>831</v>
      </c>
      <c r="P265" s="150"/>
      <c r="Q265" s="147"/>
      <c r="R265" s="147"/>
      <c r="S265" s="151"/>
      <c r="T265" s="1839"/>
      <c r="U265" s="1839"/>
      <c r="V265" s="152"/>
      <c r="W265" s="146"/>
      <c r="X265" s="148"/>
    </row>
    <row r="266" spans="1:24" ht="12.75" customHeight="1" x14ac:dyDescent="0.2">
      <c r="A266" s="467"/>
      <c r="B266" s="1853"/>
      <c r="C266" s="1805"/>
      <c r="D266" s="1851"/>
      <c r="E266" s="1856"/>
      <c r="F266" s="826" t="s">
        <v>519</v>
      </c>
      <c r="G266" s="512" t="b">
        <f>IF(総括表!$B$4=総括表!$Q$4,基礎データ貼付用シート!E1404)</f>
        <v>0</v>
      </c>
      <c r="H266" s="353" t="s">
        <v>1432</v>
      </c>
      <c r="I266" s="864">
        <v>0.38800000000000001</v>
      </c>
      <c r="J266" s="353" t="s">
        <v>1433</v>
      </c>
      <c r="K266" s="683">
        <f t="shared" si="11"/>
        <v>0</v>
      </c>
      <c r="L266" s="340" t="str">
        <f t="shared" si="12"/>
        <v>(ｲﾑ)</v>
      </c>
      <c r="M266" s="814"/>
      <c r="N266" s="222" t="s">
        <v>847</v>
      </c>
      <c r="O266" s="143" t="s">
        <v>832</v>
      </c>
      <c r="P266" s="150"/>
      <c r="Q266" s="147"/>
      <c r="R266" s="147"/>
      <c r="S266" s="151"/>
      <c r="T266" s="147"/>
      <c r="U266" s="147"/>
      <c r="V266" s="152"/>
      <c r="W266" s="146"/>
      <c r="X266" s="148"/>
    </row>
    <row r="267" spans="1:24" ht="12.75" customHeight="1" x14ac:dyDescent="0.2">
      <c r="A267" s="467"/>
      <c r="B267" s="1846"/>
      <c r="C267" s="1741"/>
      <c r="D267" s="1761"/>
      <c r="E267" s="1843"/>
      <c r="F267" s="826" t="s">
        <v>520</v>
      </c>
      <c r="G267" s="512" t="b">
        <f>IF(総括表!$B$4=総括表!$Q$4,基礎データ貼付用シート!E1405)</f>
        <v>0</v>
      </c>
      <c r="H267" s="353" t="s">
        <v>117</v>
      </c>
      <c r="I267" s="864">
        <v>0.47399999999999998</v>
      </c>
      <c r="J267" s="353" t="s">
        <v>119</v>
      </c>
      <c r="K267" s="354">
        <f t="shared" si="11"/>
        <v>0</v>
      </c>
      <c r="L267" s="340" t="str">
        <f t="shared" si="12"/>
        <v>(ｲﾒ)</v>
      </c>
      <c r="M267" s="814"/>
      <c r="N267" s="222" t="s">
        <v>847</v>
      </c>
      <c r="O267" s="143" t="s">
        <v>833</v>
      </c>
      <c r="P267" s="150"/>
      <c r="Q267" s="147"/>
      <c r="R267" s="147"/>
      <c r="S267" s="151"/>
      <c r="T267" s="147"/>
      <c r="U267" s="147"/>
      <c r="V267" s="152"/>
      <c r="W267" s="146"/>
      <c r="X267" s="148"/>
    </row>
    <row r="268" spans="1:24" ht="12.75" customHeight="1" x14ac:dyDescent="0.2">
      <c r="A268" s="467"/>
      <c r="B268" s="1815">
        <v>22</v>
      </c>
      <c r="C268" s="1797" t="s">
        <v>6524</v>
      </c>
      <c r="D268" s="1851" t="s">
        <v>981</v>
      </c>
      <c r="E268" s="1856" t="s">
        <v>326</v>
      </c>
      <c r="F268" s="827" t="s">
        <v>325</v>
      </c>
      <c r="G268" s="865" t="b">
        <f>IF(総括表!$B$4=総括表!$Q$5,基礎データ貼付用シート!E1403)</f>
        <v>0</v>
      </c>
      <c r="H268" s="866" t="s">
        <v>117</v>
      </c>
      <c r="I268" s="867">
        <v>0.187</v>
      </c>
      <c r="J268" s="868" t="s">
        <v>119</v>
      </c>
      <c r="K268" s="869">
        <f t="shared" si="11"/>
        <v>0</v>
      </c>
      <c r="L268" s="340" t="str">
        <f t="shared" si="12"/>
        <v>(ｲﾓ)</v>
      </c>
      <c r="M268" s="814"/>
      <c r="N268" s="222" t="s">
        <v>847</v>
      </c>
      <c r="O268" s="143" t="s">
        <v>834</v>
      </c>
      <c r="P268" s="150"/>
      <c r="Q268" s="147"/>
      <c r="R268" s="147"/>
      <c r="S268" s="151"/>
      <c r="T268" s="1839"/>
      <c r="U268" s="1839"/>
      <c r="V268" s="152"/>
      <c r="W268" s="146"/>
      <c r="X268" s="148"/>
    </row>
    <row r="269" spans="1:24" ht="12.75" customHeight="1" x14ac:dyDescent="0.2">
      <c r="A269" s="467"/>
      <c r="B269" s="1821"/>
      <c r="C269" s="1805"/>
      <c r="D269" s="1760"/>
      <c r="E269" s="1844"/>
      <c r="F269" s="822" t="s">
        <v>519</v>
      </c>
      <c r="G269" s="535" t="b">
        <f>IF(総括表!$B$4=総括表!$Q$5,基礎データ貼付用シート!E1404)</f>
        <v>0</v>
      </c>
      <c r="H269" s="596" t="s">
        <v>117</v>
      </c>
      <c r="I269" s="862">
        <v>0.374</v>
      </c>
      <c r="J269" s="596" t="s">
        <v>119</v>
      </c>
      <c r="K269" s="857">
        <f t="shared" si="11"/>
        <v>0</v>
      </c>
      <c r="L269" s="340" t="str">
        <f t="shared" si="12"/>
        <v>(ｲﾔ)</v>
      </c>
      <c r="M269" s="814"/>
      <c r="N269" s="222" t="s">
        <v>847</v>
      </c>
      <c r="O269" s="143" t="s">
        <v>835</v>
      </c>
      <c r="P269" s="150"/>
      <c r="Q269" s="147"/>
      <c r="R269" s="147"/>
      <c r="S269" s="151"/>
      <c r="T269" s="147"/>
      <c r="U269" s="147"/>
      <c r="V269" s="152"/>
      <c r="W269" s="146"/>
      <c r="X269" s="148"/>
    </row>
    <row r="270" spans="1:24" ht="12.75" customHeight="1" x14ac:dyDescent="0.2">
      <c r="A270" s="467"/>
      <c r="B270" s="1821"/>
      <c r="C270" s="1805"/>
      <c r="D270" s="1761"/>
      <c r="E270" s="1843"/>
      <c r="F270" s="822" t="s">
        <v>520</v>
      </c>
      <c r="G270" s="535" t="b">
        <f>IF(総括表!$B$4=総括表!$Q$5,基礎データ貼付用シート!E1405)</f>
        <v>0</v>
      </c>
      <c r="H270" s="596" t="s">
        <v>117</v>
      </c>
      <c r="I270" s="862">
        <v>0.45800000000000002</v>
      </c>
      <c r="J270" s="596" t="s">
        <v>119</v>
      </c>
      <c r="K270" s="857">
        <f t="shared" si="11"/>
        <v>0</v>
      </c>
      <c r="L270" s="340" t="str">
        <f t="shared" si="12"/>
        <v>(ｲﾕ)</v>
      </c>
      <c r="M270" s="814"/>
      <c r="N270" s="222" t="s">
        <v>847</v>
      </c>
      <c r="O270" s="143" t="s">
        <v>836</v>
      </c>
      <c r="P270" s="150"/>
      <c r="Q270" s="147"/>
      <c r="R270" s="147"/>
      <c r="S270" s="151"/>
      <c r="T270" s="147"/>
      <c r="U270" s="147"/>
      <c r="V270" s="152"/>
      <c r="W270" s="146"/>
      <c r="X270" s="148"/>
    </row>
    <row r="271" spans="1:24" ht="12.75" customHeight="1" x14ac:dyDescent="0.2">
      <c r="A271" s="467"/>
      <c r="B271" s="1807">
        <v>23</v>
      </c>
      <c r="C271" s="1814" t="s">
        <v>6525</v>
      </c>
      <c r="D271" s="1806" t="s">
        <v>981</v>
      </c>
      <c r="E271" s="1842" t="s">
        <v>326</v>
      </c>
      <c r="F271" s="812" t="s">
        <v>325</v>
      </c>
      <c r="G271" s="535" t="b">
        <f>IF(総括表!$B$4=総括表!$Q$4,基礎データ貼付用シート!E1407)</f>
        <v>0</v>
      </c>
      <c r="H271" s="596" t="s">
        <v>117</v>
      </c>
      <c r="I271" s="862">
        <v>0.224</v>
      </c>
      <c r="J271" s="863" t="s">
        <v>119</v>
      </c>
      <c r="K271" s="857">
        <f t="shared" si="11"/>
        <v>0</v>
      </c>
      <c r="L271" s="340" t="str">
        <f t="shared" si="12"/>
        <v>(ｲﾖ)</v>
      </c>
      <c r="M271" s="814"/>
      <c r="N271" s="222" t="s">
        <v>847</v>
      </c>
      <c r="O271" s="143" t="s">
        <v>837</v>
      </c>
      <c r="P271" s="150"/>
      <c r="Q271" s="147"/>
      <c r="R271" s="147"/>
      <c r="S271" s="151"/>
      <c r="T271" s="1839"/>
      <c r="U271" s="1839"/>
      <c r="V271" s="152"/>
      <c r="W271" s="146"/>
      <c r="X271" s="148"/>
    </row>
    <row r="272" spans="1:24" ht="12.75" customHeight="1" x14ac:dyDescent="0.2">
      <c r="A272" s="467"/>
      <c r="B272" s="1845"/>
      <c r="C272" s="1797"/>
      <c r="D272" s="1760"/>
      <c r="E272" s="1844"/>
      <c r="F272" s="822" t="s">
        <v>519</v>
      </c>
      <c r="G272" s="535" t="b">
        <f>IF(総括表!$B$4=総括表!$Q$4,基礎データ貼付用シート!E1409)</f>
        <v>0</v>
      </c>
      <c r="H272" s="596" t="s">
        <v>117</v>
      </c>
      <c r="I272" s="862">
        <v>0.40200000000000002</v>
      </c>
      <c r="J272" s="596" t="s">
        <v>119</v>
      </c>
      <c r="K272" s="857">
        <f t="shared" si="11"/>
        <v>0</v>
      </c>
      <c r="L272" s="340" t="str">
        <f t="shared" si="12"/>
        <v>(ｲﾗ)</v>
      </c>
      <c r="M272" s="814"/>
      <c r="N272" s="222" t="s">
        <v>847</v>
      </c>
      <c r="O272" s="143" t="s">
        <v>838</v>
      </c>
      <c r="P272" s="150"/>
      <c r="Q272" s="147"/>
      <c r="R272" s="147"/>
      <c r="S272" s="151"/>
      <c r="T272" s="147"/>
      <c r="U272" s="147"/>
      <c r="V272" s="152"/>
      <c r="W272" s="146"/>
      <c r="X272" s="148"/>
    </row>
    <row r="273" spans="1:24" ht="12.75" customHeight="1" x14ac:dyDescent="0.2">
      <c r="A273" s="467"/>
      <c r="B273" s="1845"/>
      <c r="C273" s="1797"/>
      <c r="D273" s="1760"/>
      <c r="E273" s="1843"/>
      <c r="F273" s="822" t="s">
        <v>520</v>
      </c>
      <c r="G273" s="535" t="b">
        <f>IF(総括表!$B$4=総括表!$Q$4,基礎データ貼付用シート!E1410)</f>
        <v>0</v>
      </c>
      <c r="H273" s="596" t="s">
        <v>117</v>
      </c>
      <c r="I273" s="862">
        <v>0.44800000000000001</v>
      </c>
      <c r="J273" s="596" t="s">
        <v>119</v>
      </c>
      <c r="K273" s="857">
        <f t="shared" si="11"/>
        <v>0</v>
      </c>
      <c r="L273" s="340" t="str">
        <f t="shared" si="12"/>
        <v>(ｲﾘ)</v>
      </c>
      <c r="M273" s="814"/>
      <c r="N273" s="222" t="s">
        <v>847</v>
      </c>
      <c r="O273" s="143" t="s">
        <v>839</v>
      </c>
      <c r="P273" s="150"/>
      <c r="Q273" s="147"/>
      <c r="R273" s="147"/>
      <c r="S273" s="151"/>
      <c r="T273" s="147"/>
      <c r="U273" s="147"/>
      <c r="V273" s="152"/>
      <c r="W273" s="146"/>
      <c r="X273" s="148"/>
    </row>
    <row r="274" spans="1:24" ht="12.75" customHeight="1" x14ac:dyDescent="0.2">
      <c r="A274" s="467"/>
      <c r="B274" s="1845"/>
      <c r="C274" s="1797"/>
      <c r="D274" s="1760"/>
      <c r="E274" s="1842" t="s">
        <v>983</v>
      </c>
      <c r="F274" s="829" t="s">
        <v>325</v>
      </c>
      <c r="G274" s="535" t="b">
        <f>IF(総括表!$B$4=総括表!$Q$4,基礎データ貼付用シート!E1408)</f>
        <v>0</v>
      </c>
      <c r="H274" s="596" t="s">
        <v>1432</v>
      </c>
      <c r="I274" s="862">
        <v>0.35799999999999998</v>
      </c>
      <c r="J274" s="863" t="s">
        <v>1433</v>
      </c>
      <c r="K274" s="857">
        <f t="shared" si="11"/>
        <v>0</v>
      </c>
      <c r="L274" s="340" t="str">
        <f t="shared" si="12"/>
        <v>(ｲﾙ)</v>
      </c>
      <c r="M274" s="814"/>
      <c r="N274" s="222" t="s">
        <v>847</v>
      </c>
      <c r="O274" s="143" t="s">
        <v>840</v>
      </c>
      <c r="P274" s="150"/>
      <c r="Q274" s="147"/>
      <c r="R274" s="147"/>
      <c r="S274" s="151"/>
      <c r="T274" s="147"/>
      <c r="U274" s="147"/>
      <c r="V274" s="152"/>
      <c r="W274" s="146"/>
      <c r="X274" s="148"/>
    </row>
    <row r="275" spans="1:24" ht="12.75" customHeight="1" x14ac:dyDescent="0.2">
      <c r="A275" s="467"/>
      <c r="B275" s="1845"/>
      <c r="C275" s="1797"/>
      <c r="D275" s="1761"/>
      <c r="E275" s="1843"/>
      <c r="F275" s="822" t="s">
        <v>520</v>
      </c>
      <c r="G275" s="535" t="b">
        <f>IF(総括表!$B$4=総括表!$Q$4,基礎データ貼付用シート!E1411)</f>
        <v>0</v>
      </c>
      <c r="H275" s="596" t="s">
        <v>1432</v>
      </c>
      <c r="I275" s="862">
        <v>0.18</v>
      </c>
      <c r="J275" s="596" t="s">
        <v>1433</v>
      </c>
      <c r="K275" s="857">
        <f t="shared" si="11"/>
        <v>0</v>
      </c>
      <c r="L275" s="340" t="str">
        <f t="shared" si="12"/>
        <v>(ｲﾚ)</v>
      </c>
      <c r="M275" s="814"/>
      <c r="N275" s="222" t="s">
        <v>847</v>
      </c>
      <c r="O275" s="143" t="s">
        <v>841</v>
      </c>
      <c r="P275" s="150"/>
      <c r="Q275" s="147"/>
      <c r="R275" s="147"/>
      <c r="S275" s="151"/>
      <c r="T275" s="147"/>
      <c r="U275" s="147"/>
      <c r="V275" s="152"/>
      <c r="W275" s="146"/>
      <c r="X275" s="148"/>
    </row>
    <row r="276" spans="1:24" ht="12.75" customHeight="1" x14ac:dyDescent="0.2">
      <c r="A276" s="467"/>
      <c r="B276" s="1845"/>
      <c r="C276" s="1797"/>
      <c r="D276" s="1806" t="s">
        <v>982</v>
      </c>
      <c r="E276" s="1842" t="s">
        <v>326</v>
      </c>
      <c r="F276" s="812" t="s">
        <v>325</v>
      </c>
      <c r="G276" s="535" t="b">
        <f>IF(総括表!$B$4=総括表!$Q$4,基礎データ貼付用シート!E1413)</f>
        <v>0</v>
      </c>
      <c r="H276" s="596" t="s">
        <v>1432</v>
      </c>
      <c r="I276" s="862">
        <v>8.4000000000000005E-2</v>
      </c>
      <c r="J276" s="863" t="s">
        <v>1433</v>
      </c>
      <c r="K276" s="857">
        <f t="shared" si="11"/>
        <v>0</v>
      </c>
      <c r="L276" s="340" t="str">
        <f t="shared" si="12"/>
        <v>(ｲﾛ)</v>
      </c>
      <c r="M276" s="814"/>
      <c r="N276" s="222" t="s">
        <v>847</v>
      </c>
      <c r="O276" s="143" t="s">
        <v>842</v>
      </c>
      <c r="P276" s="150"/>
      <c r="Q276" s="147"/>
      <c r="R276" s="147"/>
      <c r="S276" s="151"/>
      <c r="T276" s="147"/>
      <c r="U276" s="147"/>
      <c r="V276" s="152"/>
      <c r="W276" s="146"/>
      <c r="X276" s="148"/>
    </row>
    <row r="277" spans="1:24" ht="12.75" customHeight="1" x14ac:dyDescent="0.2">
      <c r="A277" s="467"/>
      <c r="B277" s="1845"/>
      <c r="C277" s="1797"/>
      <c r="D277" s="1760"/>
      <c r="E277" s="1844"/>
      <c r="F277" s="822" t="s">
        <v>519</v>
      </c>
      <c r="G277" s="535" t="b">
        <f>IF(総括表!$B$4=総括表!$Q$4,基礎データ貼付用シート!E1415)</f>
        <v>0</v>
      </c>
      <c r="H277" s="596" t="s">
        <v>1432</v>
      </c>
      <c r="I277" s="862">
        <v>0.15</v>
      </c>
      <c r="J277" s="596" t="s">
        <v>1433</v>
      </c>
      <c r="K277" s="857">
        <f t="shared" si="11"/>
        <v>0</v>
      </c>
      <c r="L277" s="340" t="str">
        <f t="shared" si="12"/>
        <v>(ｲﾜ)</v>
      </c>
      <c r="M277" s="814"/>
      <c r="N277" s="222" t="s">
        <v>847</v>
      </c>
      <c r="O277" s="143" t="s">
        <v>843</v>
      </c>
      <c r="P277" s="150"/>
      <c r="Q277" s="147"/>
      <c r="R277" s="147"/>
      <c r="S277" s="151"/>
      <c r="T277" s="147"/>
      <c r="U277" s="147"/>
      <c r="V277" s="152"/>
      <c r="W277" s="146"/>
      <c r="X277" s="148"/>
    </row>
    <row r="278" spans="1:24" ht="12.75" customHeight="1" x14ac:dyDescent="0.2">
      <c r="A278" s="467"/>
      <c r="B278" s="1845"/>
      <c r="C278" s="1797"/>
      <c r="D278" s="1760"/>
      <c r="E278" s="1843"/>
      <c r="F278" s="822" t="s">
        <v>520</v>
      </c>
      <c r="G278" s="535" t="b">
        <f>IF(総括表!$B$4=総括表!$Q$4,基礎データ貼付用シート!E1416)</f>
        <v>0</v>
      </c>
      <c r="H278" s="596" t="s">
        <v>1432</v>
      </c>
      <c r="I278" s="862">
        <v>0.16800000000000001</v>
      </c>
      <c r="J278" s="596" t="s">
        <v>1433</v>
      </c>
      <c r="K278" s="857">
        <f t="shared" si="11"/>
        <v>0</v>
      </c>
      <c r="L278" s="340" t="str">
        <f t="shared" si="12"/>
        <v>(ｲｦ)</v>
      </c>
      <c r="M278" s="814"/>
      <c r="N278" s="222" t="s">
        <v>847</v>
      </c>
      <c r="O278" s="143" t="s">
        <v>844</v>
      </c>
      <c r="P278" s="150"/>
      <c r="Q278" s="147"/>
      <c r="R278" s="147"/>
      <c r="S278" s="151"/>
      <c r="T278" s="147"/>
      <c r="U278" s="147"/>
      <c r="V278" s="152"/>
      <c r="W278" s="146"/>
      <c r="X278" s="148"/>
    </row>
    <row r="279" spans="1:24" ht="12.75" customHeight="1" x14ac:dyDescent="0.2">
      <c r="A279" s="467"/>
      <c r="B279" s="1845"/>
      <c r="C279" s="1797"/>
      <c r="D279" s="1760"/>
      <c r="E279" s="1842" t="s">
        <v>983</v>
      </c>
      <c r="F279" s="829" t="s">
        <v>325</v>
      </c>
      <c r="G279" s="535" t="b">
        <f>IF(総括表!$B$4=総括表!$Q$4,基礎データ貼付用シート!E1414)</f>
        <v>0</v>
      </c>
      <c r="H279" s="596" t="s">
        <v>1432</v>
      </c>
      <c r="I279" s="862">
        <v>0.13400000000000001</v>
      </c>
      <c r="J279" s="863" t="s">
        <v>1433</v>
      </c>
      <c r="K279" s="857">
        <f t="shared" si="11"/>
        <v>0</v>
      </c>
      <c r="L279" s="340" t="str">
        <f t="shared" si="12"/>
        <v>(ｲﾝ)</v>
      </c>
      <c r="M279" s="814"/>
      <c r="N279" s="222" t="s">
        <v>847</v>
      </c>
      <c r="O279" s="143" t="s">
        <v>845</v>
      </c>
      <c r="P279" s="150"/>
      <c r="Q279" s="147"/>
      <c r="R279" s="147"/>
      <c r="S279" s="151"/>
      <c r="T279" s="147"/>
      <c r="U279" s="147"/>
      <c r="V279" s="152"/>
      <c r="W279" s="146"/>
      <c r="X279" s="148"/>
    </row>
    <row r="280" spans="1:24" ht="12.75" customHeight="1" x14ac:dyDescent="0.2">
      <c r="A280" s="467"/>
      <c r="B280" s="1846"/>
      <c r="C280" s="1798"/>
      <c r="D280" s="1761"/>
      <c r="E280" s="1843"/>
      <c r="F280" s="822" t="s">
        <v>520</v>
      </c>
      <c r="G280" s="535" t="b">
        <f>IF(総括表!$B$4=総括表!$Q$4,基礎データ貼付用シート!E1417)</f>
        <v>0</v>
      </c>
      <c r="H280" s="596" t="s">
        <v>1432</v>
      </c>
      <c r="I280" s="862">
        <v>6.8000000000000005E-2</v>
      </c>
      <c r="J280" s="596" t="s">
        <v>1433</v>
      </c>
      <c r="K280" s="857">
        <f t="shared" si="11"/>
        <v>0</v>
      </c>
      <c r="L280" s="340" t="str">
        <f t="shared" si="12"/>
        <v>(ｳｱ)</v>
      </c>
      <c r="M280" s="814"/>
      <c r="N280" s="222" t="s">
        <v>848</v>
      </c>
      <c r="O280" s="143" t="s">
        <v>846</v>
      </c>
      <c r="P280" s="150"/>
      <c r="Q280" s="147"/>
      <c r="R280" s="147"/>
      <c r="S280" s="151"/>
      <c r="T280" s="147"/>
      <c r="U280" s="147"/>
      <c r="V280" s="152"/>
      <c r="W280" s="146"/>
      <c r="X280" s="148"/>
    </row>
    <row r="281" spans="1:24" ht="12.75" customHeight="1" x14ac:dyDescent="0.2">
      <c r="A281" s="467"/>
      <c r="B281" s="1847">
        <v>24</v>
      </c>
      <c r="C281" s="1814" t="s">
        <v>6526</v>
      </c>
      <c r="D281" s="1800" t="s">
        <v>981</v>
      </c>
      <c r="E281" s="1848" t="s">
        <v>326</v>
      </c>
      <c r="F281" s="812" t="s">
        <v>325</v>
      </c>
      <c r="G281" s="535" t="b">
        <f>IF(総括表!$B$4=総括表!$Q$5,基礎データ貼付用シート!E1407)</f>
        <v>0</v>
      </c>
      <c r="H281" s="596" t="s">
        <v>1432</v>
      </c>
      <c r="I281" s="862">
        <v>0.218</v>
      </c>
      <c r="J281" s="863" t="s">
        <v>1433</v>
      </c>
      <c r="K281" s="857">
        <f t="shared" si="11"/>
        <v>0</v>
      </c>
      <c r="L281" s="340" t="str">
        <f t="shared" si="12"/>
        <v>(ｳｲ)</v>
      </c>
      <c r="M281" s="814"/>
      <c r="N281" s="222" t="s">
        <v>848</v>
      </c>
      <c r="O281" s="143" t="s">
        <v>847</v>
      </c>
      <c r="P281" s="150"/>
      <c r="Q281" s="147"/>
      <c r="R281" s="147"/>
      <c r="S281" s="151"/>
      <c r="T281" s="1839"/>
      <c r="U281" s="1839"/>
      <c r="V281" s="152"/>
      <c r="W281" s="146"/>
      <c r="X281" s="148"/>
    </row>
    <row r="282" spans="1:24" ht="12.75" customHeight="1" x14ac:dyDescent="0.2">
      <c r="A282" s="467"/>
      <c r="B282" s="1847"/>
      <c r="C282" s="1797"/>
      <c r="D282" s="1800"/>
      <c r="E282" s="1849"/>
      <c r="F282" s="822" t="s">
        <v>519</v>
      </c>
      <c r="G282" s="535" t="b">
        <f>IF(総括表!$B$4=総括表!$Q$5,基礎データ貼付用シート!E1409)</f>
        <v>0</v>
      </c>
      <c r="H282" s="596" t="s">
        <v>1432</v>
      </c>
      <c r="I282" s="862">
        <v>0.39200000000000002</v>
      </c>
      <c r="J282" s="596" t="s">
        <v>1433</v>
      </c>
      <c r="K282" s="857">
        <f t="shared" si="11"/>
        <v>0</v>
      </c>
      <c r="L282" s="340" t="str">
        <f t="shared" si="12"/>
        <v>(ｳｳ)</v>
      </c>
      <c r="M282" s="814"/>
      <c r="N282" s="222" t="s">
        <v>848</v>
      </c>
      <c r="O282" s="143" t="s">
        <v>848</v>
      </c>
      <c r="P282" s="150"/>
      <c r="Q282" s="147"/>
      <c r="R282" s="147"/>
      <c r="S282" s="151"/>
      <c r="T282" s="147"/>
      <c r="U282" s="147"/>
      <c r="V282" s="152"/>
      <c r="W282" s="146"/>
      <c r="X282" s="148"/>
    </row>
    <row r="283" spans="1:24" ht="12.75" customHeight="1" x14ac:dyDescent="0.2">
      <c r="A283" s="467"/>
      <c r="B283" s="1847"/>
      <c r="C283" s="1797"/>
      <c r="D283" s="1800"/>
      <c r="E283" s="1850"/>
      <c r="F283" s="822" t="s">
        <v>520</v>
      </c>
      <c r="G283" s="535" t="b">
        <f>IF(総括表!$B$4=総括表!$Q$5,基礎データ貼付用シート!E1410)</f>
        <v>0</v>
      </c>
      <c r="H283" s="596" t="s">
        <v>1432</v>
      </c>
      <c r="I283" s="862">
        <v>0.436</v>
      </c>
      <c r="J283" s="596" t="s">
        <v>1433</v>
      </c>
      <c r="K283" s="857">
        <f t="shared" si="11"/>
        <v>0</v>
      </c>
      <c r="L283" s="340" t="str">
        <f t="shared" si="12"/>
        <v>(ｳｴ)</v>
      </c>
      <c r="M283" s="814"/>
      <c r="N283" s="222" t="s">
        <v>848</v>
      </c>
      <c r="O283" s="143" t="s">
        <v>849</v>
      </c>
      <c r="P283" s="150"/>
      <c r="Q283" s="147"/>
      <c r="R283" s="147"/>
      <c r="S283" s="151"/>
      <c r="T283" s="147"/>
      <c r="U283" s="147"/>
      <c r="V283" s="152"/>
      <c r="W283" s="146"/>
      <c r="X283" s="148"/>
    </row>
    <row r="284" spans="1:24" ht="12.75" customHeight="1" x14ac:dyDescent="0.2">
      <c r="A284" s="467"/>
      <c r="B284" s="1847"/>
      <c r="C284" s="1797"/>
      <c r="D284" s="1800"/>
      <c r="E284" s="1848" t="s">
        <v>983</v>
      </c>
      <c r="F284" s="829" t="s">
        <v>325</v>
      </c>
      <c r="G284" s="535" t="b">
        <f>IF(総括表!$B$4=総括表!$Q$5,基礎データ貼付用シート!E1408)</f>
        <v>0</v>
      </c>
      <c r="H284" s="596" t="s">
        <v>1432</v>
      </c>
      <c r="I284" s="862">
        <v>0.34899999999999998</v>
      </c>
      <c r="J284" s="863" t="s">
        <v>1433</v>
      </c>
      <c r="K284" s="857">
        <f t="shared" si="11"/>
        <v>0</v>
      </c>
      <c r="L284" s="340" t="str">
        <f t="shared" si="12"/>
        <v>(ｳｵ)</v>
      </c>
      <c r="M284" s="814"/>
      <c r="N284" s="222" t="s">
        <v>848</v>
      </c>
      <c r="O284" s="143" t="s">
        <v>850</v>
      </c>
      <c r="P284" s="150"/>
      <c r="Q284" s="147"/>
      <c r="R284" s="147"/>
      <c r="S284" s="151"/>
      <c r="T284" s="147"/>
      <c r="U284" s="147"/>
      <c r="V284" s="152"/>
      <c r="W284" s="146"/>
      <c r="X284" s="148"/>
    </row>
    <row r="285" spans="1:24" ht="12.75" customHeight="1" x14ac:dyDescent="0.2">
      <c r="A285" s="467"/>
      <c r="B285" s="1847"/>
      <c r="C285" s="1797"/>
      <c r="D285" s="1800"/>
      <c r="E285" s="1850"/>
      <c r="F285" s="822" t="s">
        <v>520</v>
      </c>
      <c r="G285" s="535" t="b">
        <f>IF(総括表!$B$4=総括表!$Q$5,基礎データ貼付用シート!E1411)</f>
        <v>0</v>
      </c>
      <c r="H285" s="596" t="s">
        <v>1432</v>
      </c>
      <c r="I285" s="862">
        <v>0.17399999999999999</v>
      </c>
      <c r="J285" s="596" t="s">
        <v>1433</v>
      </c>
      <c r="K285" s="857">
        <f t="shared" si="11"/>
        <v>0</v>
      </c>
      <c r="L285" s="340" t="str">
        <f t="shared" si="12"/>
        <v>(ｳｶ)</v>
      </c>
      <c r="M285" s="814"/>
      <c r="N285" s="222" t="s">
        <v>848</v>
      </c>
      <c r="O285" s="143" t="s">
        <v>851</v>
      </c>
      <c r="P285" s="150"/>
      <c r="Q285" s="147"/>
      <c r="R285" s="147"/>
      <c r="S285" s="151"/>
      <c r="T285" s="147"/>
      <c r="U285" s="147"/>
      <c r="V285" s="152"/>
      <c r="W285" s="146"/>
      <c r="X285" s="148"/>
    </row>
    <row r="286" spans="1:24" ht="12.75" customHeight="1" x14ac:dyDescent="0.2">
      <c r="A286" s="467"/>
      <c r="B286" s="1847"/>
      <c r="C286" s="1797"/>
      <c r="D286" s="1800" t="s">
        <v>982</v>
      </c>
      <c r="E286" s="1848" t="s">
        <v>326</v>
      </c>
      <c r="F286" s="812" t="s">
        <v>325</v>
      </c>
      <c r="G286" s="535" t="b">
        <f>IF(総括表!$B$4=総括表!$Q$5,基礎データ貼付用シート!E1413)</f>
        <v>0</v>
      </c>
      <c r="H286" s="596" t="s">
        <v>1432</v>
      </c>
      <c r="I286" s="862">
        <v>8.4000000000000005E-2</v>
      </c>
      <c r="J286" s="863" t="s">
        <v>1433</v>
      </c>
      <c r="K286" s="857">
        <f t="shared" si="11"/>
        <v>0</v>
      </c>
      <c r="L286" s="340" t="str">
        <f t="shared" si="12"/>
        <v>(ｳｷ)</v>
      </c>
      <c r="M286" s="814"/>
      <c r="N286" s="222" t="s">
        <v>848</v>
      </c>
      <c r="O286" s="143" t="s">
        <v>852</v>
      </c>
      <c r="P286" s="150"/>
      <c r="Q286" s="147"/>
      <c r="R286" s="147"/>
      <c r="S286" s="151"/>
      <c r="T286" s="147"/>
      <c r="U286" s="147"/>
      <c r="V286" s="152"/>
      <c r="W286" s="146"/>
      <c r="X286" s="148"/>
    </row>
    <row r="287" spans="1:24" ht="12.75" customHeight="1" x14ac:dyDescent="0.2">
      <c r="A287" s="467"/>
      <c r="B287" s="1847"/>
      <c r="C287" s="1797"/>
      <c r="D287" s="1800"/>
      <c r="E287" s="1849"/>
      <c r="F287" s="822" t="s">
        <v>519</v>
      </c>
      <c r="G287" s="535" t="b">
        <f>IF(総括表!$B$4=総括表!$Q$5,基礎データ貼付用シート!E1415)</f>
        <v>0</v>
      </c>
      <c r="H287" s="596" t="s">
        <v>1432</v>
      </c>
      <c r="I287" s="862">
        <v>0.15</v>
      </c>
      <c r="J287" s="596" t="s">
        <v>1433</v>
      </c>
      <c r="K287" s="857">
        <f t="shared" si="11"/>
        <v>0</v>
      </c>
      <c r="L287" s="340" t="str">
        <f t="shared" si="12"/>
        <v>(ｳｸ)</v>
      </c>
      <c r="M287" s="814"/>
      <c r="N287" s="222" t="s">
        <v>848</v>
      </c>
      <c r="O287" s="143" t="s">
        <v>853</v>
      </c>
      <c r="P287" s="150"/>
      <c r="Q287" s="147"/>
      <c r="R287" s="147"/>
      <c r="S287" s="151"/>
      <c r="T287" s="147"/>
      <c r="U287" s="147"/>
      <c r="V287" s="152"/>
      <c r="W287" s="146"/>
      <c r="X287" s="148"/>
    </row>
    <row r="288" spans="1:24" ht="12.75" customHeight="1" x14ac:dyDescent="0.2">
      <c r="A288" s="467"/>
      <c r="B288" s="1847"/>
      <c r="C288" s="1797"/>
      <c r="D288" s="1800"/>
      <c r="E288" s="1850"/>
      <c r="F288" s="822" t="s">
        <v>520</v>
      </c>
      <c r="G288" s="535" t="b">
        <f>IF(総括表!$B$4=総括表!$Q$5,基礎データ貼付用シート!E1416)</f>
        <v>0</v>
      </c>
      <c r="H288" s="596" t="s">
        <v>1432</v>
      </c>
      <c r="I288" s="862">
        <v>0.16800000000000001</v>
      </c>
      <c r="J288" s="596" t="s">
        <v>1433</v>
      </c>
      <c r="K288" s="857">
        <f t="shared" si="11"/>
        <v>0</v>
      </c>
      <c r="L288" s="340" t="str">
        <f t="shared" si="12"/>
        <v>(ｳｹ)</v>
      </c>
      <c r="M288" s="814"/>
      <c r="N288" s="222" t="s">
        <v>848</v>
      </c>
      <c r="O288" s="143" t="s">
        <v>854</v>
      </c>
      <c r="P288" s="150"/>
      <c r="Q288" s="147"/>
      <c r="R288" s="147"/>
      <c r="S288" s="151"/>
      <c r="T288" s="147"/>
      <c r="U288" s="147"/>
      <c r="V288" s="152"/>
      <c r="W288" s="146"/>
      <c r="X288" s="148"/>
    </row>
    <row r="289" spans="1:24" ht="12.75" customHeight="1" x14ac:dyDescent="0.2">
      <c r="A289" s="467"/>
      <c r="B289" s="1847"/>
      <c r="C289" s="1797"/>
      <c r="D289" s="1800"/>
      <c r="E289" s="1842" t="s">
        <v>983</v>
      </c>
      <c r="F289" s="829" t="s">
        <v>325</v>
      </c>
      <c r="G289" s="535" t="b">
        <f>IF(総括表!$B$4=総括表!$Q$5,基礎データ貼付用シート!E1414)</f>
        <v>0</v>
      </c>
      <c r="H289" s="596" t="s">
        <v>1432</v>
      </c>
      <c r="I289" s="862">
        <v>0.13400000000000001</v>
      </c>
      <c r="J289" s="863" t="s">
        <v>1433</v>
      </c>
      <c r="K289" s="857">
        <f t="shared" si="11"/>
        <v>0</v>
      </c>
      <c r="L289" s="340" t="str">
        <f t="shared" si="12"/>
        <v>(ｳｺ)</v>
      </c>
      <c r="M289" s="814"/>
      <c r="N289" s="222" t="s">
        <v>848</v>
      </c>
      <c r="O289" s="143" t="s">
        <v>855</v>
      </c>
      <c r="P289" s="150"/>
      <c r="Q289" s="147"/>
      <c r="R289" s="147"/>
      <c r="S289" s="151"/>
      <c r="T289" s="147"/>
      <c r="U289" s="147"/>
      <c r="V289" s="152"/>
      <c r="W289" s="146"/>
      <c r="X289" s="148"/>
    </row>
    <row r="290" spans="1:24" ht="12.75" customHeight="1" x14ac:dyDescent="0.2">
      <c r="A290" s="467"/>
      <c r="B290" s="1847"/>
      <c r="C290" s="1798"/>
      <c r="D290" s="1800"/>
      <c r="E290" s="1843"/>
      <c r="F290" s="822" t="s">
        <v>520</v>
      </c>
      <c r="G290" s="535" t="b">
        <f>IF(総括表!$B$4=総括表!$Q$5,基礎データ貼付用シート!E1417)</f>
        <v>0</v>
      </c>
      <c r="H290" s="596" t="s">
        <v>1432</v>
      </c>
      <c r="I290" s="862">
        <v>6.8000000000000005E-2</v>
      </c>
      <c r="J290" s="596" t="s">
        <v>1433</v>
      </c>
      <c r="K290" s="857">
        <f t="shared" si="11"/>
        <v>0</v>
      </c>
      <c r="L290" s="340" t="str">
        <f t="shared" si="12"/>
        <v>(ｳｻ)</v>
      </c>
      <c r="M290" s="814"/>
      <c r="N290" s="222" t="s">
        <v>848</v>
      </c>
      <c r="O290" s="143" t="s">
        <v>856</v>
      </c>
      <c r="P290" s="150"/>
      <c r="Q290" s="147"/>
      <c r="R290" s="147"/>
      <c r="S290" s="151"/>
      <c r="T290" s="147"/>
      <c r="U290" s="147"/>
      <c r="V290" s="152"/>
      <c r="W290" s="146"/>
      <c r="X290" s="148"/>
    </row>
    <row r="291" spans="1:24" ht="12.75" customHeight="1" x14ac:dyDescent="0.2">
      <c r="A291" s="467"/>
      <c r="B291" s="1807">
        <v>25</v>
      </c>
      <c r="C291" s="1814" t="s">
        <v>6527</v>
      </c>
      <c r="D291" s="1806" t="s">
        <v>981</v>
      </c>
      <c r="E291" s="1842" t="s">
        <v>326</v>
      </c>
      <c r="F291" s="812" t="s">
        <v>325</v>
      </c>
      <c r="G291" s="535" t="b">
        <f>IF(総括表!$B$4=総括表!$Q$4,基礎データ貼付用シート!E1419)</f>
        <v>0</v>
      </c>
      <c r="H291" s="596" t="s">
        <v>1432</v>
      </c>
      <c r="I291" s="862">
        <v>0.24099999999999999</v>
      </c>
      <c r="J291" s="863" t="s">
        <v>1433</v>
      </c>
      <c r="K291" s="857">
        <f t="shared" si="11"/>
        <v>0</v>
      </c>
      <c r="L291" s="340" t="str">
        <f t="shared" si="12"/>
        <v>(ｳｼ)</v>
      </c>
      <c r="M291" s="814"/>
      <c r="N291" s="222" t="s">
        <v>848</v>
      </c>
      <c r="O291" s="143" t="s">
        <v>857</v>
      </c>
      <c r="P291" s="150"/>
      <c r="Q291" s="147"/>
      <c r="R291" s="147"/>
      <c r="S291" s="151"/>
      <c r="T291" s="1839"/>
      <c r="U291" s="1839"/>
      <c r="V291" s="152"/>
      <c r="W291" s="146"/>
      <c r="X291" s="148"/>
    </row>
    <row r="292" spans="1:24" ht="12.75" customHeight="1" x14ac:dyDescent="0.2">
      <c r="A292" s="467"/>
      <c r="B292" s="1845"/>
      <c r="C292" s="1797"/>
      <c r="D292" s="1760"/>
      <c r="E292" s="1844"/>
      <c r="F292" s="822" t="s">
        <v>519</v>
      </c>
      <c r="G292" s="535" t="b">
        <f>IF(総括表!$B$4=総括表!$Q$4,基礎データ貼付用シート!E1421)</f>
        <v>0</v>
      </c>
      <c r="H292" s="596" t="s">
        <v>1432</v>
      </c>
      <c r="I292" s="862">
        <v>0.434</v>
      </c>
      <c r="J292" s="596" t="s">
        <v>1433</v>
      </c>
      <c r="K292" s="857">
        <f t="shared" si="11"/>
        <v>0</v>
      </c>
      <c r="L292" s="340" t="str">
        <f t="shared" si="12"/>
        <v>(ｳｽ)</v>
      </c>
      <c r="M292" s="814"/>
      <c r="N292" s="222" t="s">
        <v>848</v>
      </c>
      <c r="O292" s="143" t="s">
        <v>858</v>
      </c>
      <c r="P292" s="150"/>
      <c r="Q292" s="147"/>
      <c r="R292" s="147"/>
      <c r="S292" s="151"/>
      <c r="T292" s="147"/>
      <c r="U292" s="147"/>
      <c r="V292" s="152"/>
      <c r="W292" s="146"/>
      <c r="X292" s="148"/>
    </row>
    <row r="293" spans="1:24" ht="12.75" customHeight="1" x14ac:dyDescent="0.2">
      <c r="A293" s="467"/>
      <c r="B293" s="1845"/>
      <c r="C293" s="1797"/>
      <c r="D293" s="1760"/>
      <c r="E293" s="1843"/>
      <c r="F293" s="822" t="s">
        <v>520</v>
      </c>
      <c r="G293" s="535" t="b">
        <f>IF(総括表!$B$4=総括表!$Q$4,基礎データ貼付用シート!E1422)</f>
        <v>0</v>
      </c>
      <c r="H293" s="596" t="s">
        <v>1432</v>
      </c>
      <c r="I293" s="862">
        <v>0.48199999999999998</v>
      </c>
      <c r="J293" s="596" t="s">
        <v>1433</v>
      </c>
      <c r="K293" s="857">
        <f t="shared" si="11"/>
        <v>0</v>
      </c>
      <c r="L293" s="340" t="str">
        <f t="shared" si="12"/>
        <v>(ｳｾ)</v>
      </c>
      <c r="M293" s="814"/>
      <c r="N293" s="222" t="s">
        <v>848</v>
      </c>
      <c r="O293" s="143" t="s">
        <v>859</v>
      </c>
      <c r="P293" s="150"/>
      <c r="Q293" s="147"/>
      <c r="R293" s="147"/>
      <c r="S293" s="151"/>
      <c r="T293" s="147"/>
      <c r="U293" s="147"/>
      <c r="V293" s="152"/>
      <c r="W293" s="146"/>
      <c r="X293" s="148"/>
    </row>
    <row r="294" spans="1:24" ht="12.75" customHeight="1" x14ac:dyDescent="0.2">
      <c r="A294" s="467"/>
      <c r="B294" s="1845"/>
      <c r="C294" s="1797"/>
      <c r="D294" s="1760"/>
      <c r="E294" s="1842" t="s">
        <v>983</v>
      </c>
      <c r="F294" s="829" t="s">
        <v>325</v>
      </c>
      <c r="G294" s="535" t="b">
        <f>IF(総括表!$B$4=総括表!$Q$4,基礎データ貼付用シート!E1420)</f>
        <v>0</v>
      </c>
      <c r="H294" s="596" t="s">
        <v>1432</v>
      </c>
      <c r="I294" s="862">
        <v>0.38500000000000001</v>
      </c>
      <c r="J294" s="863" t="s">
        <v>1433</v>
      </c>
      <c r="K294" s="857">
        <f t="shared" si="11"/>
        <v>0</v>
      </c>
      <c r="L294" s="340" t="str">
        <f t="shared" si="12"/>
        <v>(ｳｿ)</v>
      </c>
      <c r="M294" s="814"/>
      <c r="N294" s="222" t="s">
        <v>848</v>
      </c>
      <c r="O294" s="143" t="s">
        <v>860</v>
      </c>
      <c r="P294" s="150"/>
      <c r="Q294" s="147"/>
      <c r="R294" s="147"/>
      <c r="S294" s="151"/>
      <c r="T294" s="147"/>
      <c r="U294" s="147"/>
      <c r="V294" s="152"/>
      <c r="W294" s="146"/>
      <c r="X294" s="148"/>
    </row>
    <row r="295" spans="1:24" ht="12.75" customHeight="1" x14ac:dyDescent="0.2">
      <c r="A295" s="467"/>
      <c r="B295" s="1845"/>
      <c r="C295" s="1797"/>
      <c r="D295" s="1761"/>
      <c r="E295" s="1843"/>
      <c r="F295" s="822" t="s">
        <v>520</v>
      </c>
      <c r="G295" s="535" t="b">
        <f>IF(総括表!$B$4=総括表!$Q$4,基礎データ貼付用シート!E1423)</f>
        <v>0</v>
      </c>
      <c r="H295" s="596" t="s">
        <v>1432</v>
      </c>
      <c r="I295" s="862">
        <v>0.192</v>
      </c>
      <c r="J295" s="596" t="s">
        <v>1433</v>
      </c>
      <c r="K295" s="857">
        <f t="shared" si="11"/>
        <v>0</v>
      </c>
      <c r="L295" s="340" t="str">
        <f t="shared" si="12"/>
        <v>(ｳﾀ)</v>
      </c>
      <c r="M295" s="814"/>
      <c r="N295" s="222" t="s">
        <v>848</v>
      </c>
      <c r="O295" s="143" t="s">
        <v>861</v>
      </c>
      <c r="P295" s="150"/>
      <c r="Q295" s="147"/>
      <c r="R295" s="147"/>
      <c r="S295" s="151"/>
      <c r="T295" s="147"/>
      <c r="U295" s="147"/>
      <c r="V295" s="152"/>
      <c r="W295" s="146"/>
      <c r="X295" s="148"/>
    </row>
    <row r="296" spans="1:24" ht="12.75" customHeight="1" x14ac:dyDescent="0.2">
      <c r="A296" s="467"/>
      <c r="B296" s="1845"/>
      <c r="C296" s="1797"/>
      <c r="D296" s="1806" t="s">
        <v>982</v>
      </c>
      <c r="E296" s="1842" t="s">
        <v>326</v>
      </c>
      <c r="F296" s="812" t="s">
        <v>325</v>
      </c>
      <c r="G296" s="535" t="b">
        <f>IF(総括表!$B$4=総括表!$Q$4,基礎データ貼付用シート!E1425)</f>
        <v>0</v>
      </c>
      <c r="H296" s="596" t="s">
        <v>1432</v>
      </c>
      <c r="I296" s="862">
        <v>0.111</v>
      </c>
      <c r="J296" s="863" t="s">
        <v>1433</v>
      </c>
      <c r="K296" s="857">
        <f t="shared" si="11"/>
        <v>0</v>
      </c>
      <c r="L296" s="340" t="str">
        <f t="shared" si="12"/>
        <v>(ｳﾁ)</v>
      </c>
      <c r="M296" s="814"/>
      <c r="N296" s="222" t="s">
        <v>848</v>
      </c>
      <c r="O296" s="143" t="s">
        <v>862</v>
      </c>
      <c r="P296" s="150"/>
      <c r="Q296" s="147"/>
      <c r="R296" s="147"/>
      <c r="S296" s="151"/>
      <c r="T296" s="147"/>
      <c r="U296" s="147"/>
      <c r="V296" s="152"/>
      <c r="W296" s="146"/>
      <c r="X296" s="148"/>
    </row>
    <row r="297" spans="1:24" ht="12.75" customHeight="1" x14ac:dyDescent="0.2">
      <c r="A297" s="467"/>
      <c r="B297" s="1845"/>
      <c r="C297" s="1797"/>
      <c r="D297" s="1760"/>
      <c r="E297" s="1844"/>
      <c r="F297" s="822" t="s">
        <v>519</v>
      </c>
      <c r="G297" s="535" t="b">
        <f>IF(総括表!$B$4=総括表!$Q$4,基礎データ貼付用シート!E1427)</f>
        <v>0</v>
      </c>
      <c r="H297" s="596" t="s">
        <v>1432</v>
      </c>
      <c r="I297" s="862">
        <v>0.2</v>
      </c>
      <c r="J297" s="596" t="s">
        <v>1433</v>
      </c>
      <c r="K297" s="857">
        <f t="shared" ref="K297:K350" si="13">ROUND(G297*I297,0)</f>
        <v>0</v>
      </c>
      <c r="L297" s="340" t="str">
        <f t="shared" ref="L297:L350" si="14">$N$135&amp;N297&amp;O297&amp;$O$135</f>
        <v>(ｳﾂ)</v>
      </c>
      <c r="M297" s="814"/>
      <c r="N297" s="222" t="s">
        <v>848</v>
      </c>
      <c r="O297" s="143" t="s">
        <v>863</v>
      </c>
      <c r="P297" s="150"/>
      <c r="Q297" s="147"/>
      <c r="R297" s="147"/>
      <c r="S297" s="151"/>
      <c r="T297" s="147"/>
      <c r="U297" s="147"/>
      <c r="V297" s="152"/>
      <c r="W297" s="146"/>
      <c r="X297" s="148"/>
    </row>
    <row r="298" spans="1:24" ht="12.75" customHeight="1" x14ac:dyDescent="0.2">
      <c r="A298" s="467"/>
      <c r="B298" s="1845"/>
      <c r="C298" s="1797"/>
      <c r="D298" s="1760"/>
      <c r="E298" s="1843"/>
      <c r="F298" s="822" t="s">
        <v>520</v>
      </c>
      <c r="G298" s="535" t="b">
        <f>IF(総括表!$B$4=総括表!$Q$4,基礎データ貼付用シート!E1428)</f>
        <v>0</v>
      </c>
      <c r="H298" s="596" t="s">
        <v>1432</v>
      </c>
      <c r="I298" s="862">
        <v>0.222</v>
      </c>
      <c r="J298" s="596" t="s">
        <v>1433</v>
      </c>
      <c r="K298" s="857">
        <f t="shared" si="13"/>
        <v>0</v>
      </c>
      <c r="L298" s="340" t="str">
        <f t="shared" si="14"/>
        <v>(ｳﾃ)</v>
      </c>
      <c r="M298" s="814"/>
      <c r="N298" s="222" t="s">
        <v>848</v>
      </c>
      <c r="O298" s="143" t="s">
        <v>864</v>
      </c>
      <c r="P298" s="150"/>
      <c r="Q298" s="147"/>
      <c r="R298" s="147"/>
      <c r="S298" s="151"/>
      <c r="T298" s="147"/>
      <c r="U298" s="147"/>
      <c r="V298" s="152"/>
      <c r="W298" s="146"/>
      <c r="X298" s="148"/>
    </row>
    <row r="299" spans="1:24" ht="12.75" customHeight="1" x14ac:dyDescent="0.2">
      <c r="A299" s="467"/>
      <c r="B299" s="1845"/>
      <c r="C299" s="1797"/>
      <c r="D299" s="1760"/>
      <c r="E299" s="1842" t="s">
        <v>983</v>
      </c>
      <c r="F299" s="829" t="s">
        <v>325</v>
      </c>
      <c r="G299" s="535" t="b">
        <f>IF(総括表!$B$4=総括表!$Q$4,基礎データ貼付用シート!E1426)</f>
        <v>0</v>
      </c>
      <c r="H299" s="596" t="s">
        <v>1432</v>
      </c>
      <c r="I299" s="862">
        <v>0.17799999999999999</v>
      </c>
      <c r="J299" s="863" t="s">
        <v>1433</v>
      </c>
      <c r="K299" s="857">
        <f t="shared" si="13"/>
        <v>0</v>
      </c>
      <c r="L299" s="340" t="str">
        <f t="shared" si="14"/>
        <v>(ｳﾄ)</v>
      </c>
      <c r="M299" s="814"/>
      <c r="N299" s="222" t="s">
        <v>848</v>
      </c>
      <c r="O299" s="143" t="s">
        <v>865</v>
      </c>
      <c r="P299" s="150"/>
      <c r="Q299" s="147"/>
      <c r="R299" s="147"/>
      <c r="S299" s="151"/>
      <c r="T299" s="147"/>
      <c r="U299" s="147"/>
      <c r="V299" s="152"/>
      <c r="W299" s="146"/>
      <c r="X299" s="148"/>
    </row>
    <row r="300" spans="1:24" ht="12.75" customHeight="1" x14ac:dyDescent="0.2">
      <c r="A300" s="467"/>
      <c r="B300" s="1846"/>
      <c r="C300" s="1798"/>
      <c r="D300" s="1761"/>
      <c r="E300" s="1843"/>
      <c r="F300" s="822" t="s">
        <v>520</v>
      </c>
      <c r="G300" s="535" t="b">
        <f>IF(総括表!$B$4=総括表!$Q$4,基礎データ貼付用シート!E1429)</f>
        <v>0</v>
      </c>
      <c r="H300" s="596" t="s">
        <v>1432</v>
      </c>
      <c r="I300" s="862">
        <v>0.09</v>
      </c>
      <c r="J300" s="596" t="s">
        <v>1433</v>
      </c>
      <c r="K300" s="857">
        <f t="shared" si="13"/>
        <v>0</v>
      </c>
      <c r="L300" s="340" t="str">
        <f t="shared" si="14"/>
        <v>(ｳﾅ)</v>
      </c>
      <c r="M300" s="814"/>
      <c r="N300" s="222" t="s">
        <v>848</v>
      </c>
      <c r="O300" s="143" t="s">
        <v>866</v>
      </c>
      <c r="P300" s="150"/>
      <c r="Q300" s="147"/>
      <c r="R300" s="147"/>
      <c r="S300" s="151"/>
      <c r="T300" s="147"/>
      <c r="U300" s="147"/>
      <c r="V300" s="152"/>
      <c r="W300" s="146"/>
      <c r="X300" s="148"/>
    </row>
    <row r="301" spans="1:24" ht="12.75" customHeight="1" x14ac:dyDescent="0.2">
      <c r="A301" s="467"/>
      <c r="B301" s="1847">
        <v>26</v>
      </c>
      <c r="C301" s="1814" t="s">
        <v>6528</v>
      </c>
      <c r="D301" s="1800" t="s">
        <v>981</v>
      </c>
      <c r="E301" s="1848" t="s">
        <v>326</v>
      </c>
      <c r="F301" s="812" t="s">
        <v>325</v>
      </c>
      <c r="G301" s="535" t="b">
        <f>IF(総括表!$B$4=総括表!$Q$5,基礎データ貼付用シート!E1419)</f>
        <v>0</v>
      </c>
      <c r="H301" s="596" t="s">
        <v>1432</v>
      </c>
      <c r="I301" s="862">
        <v>0.24099999999999999</v>
      </c>
      <c r="J301" s="863" t="s">
        <v>1433</v>
      </c>
      <c r="K301" s="857">
        <f t="shared" si="13"/>
        <v>0</v>
      </c>
      <c r="L301" s="340" t="str">
        <f t="shared" si="14"/>
        <v>(ｳﾆ)</v>
      </c>
      <c r="M301" s="814"/>
      <c r="N301" s="222" t="s">
        <v>848</v>
      </c>
      <c r="O301" s="143" t="s">
        <v>867</v>
      </c>
      <c r="P301" s="150"/>
      <c r="Q301" s="147"/>
      <c r="R301" s="132"/>
      <c r="S301" s="155"/>
      <c r="T301" s="1839"/>
      <c r="U301" s="1839"/>
      <c r="V301" s="152"/>
      <c r="W301" s="146"/>
      <c r="X301" s="148"/>
    </row>
    <row r="302" spans="1:24" ht="12.75" customHeight="1" x14ac:dyDescent="0.2">
      <c r="A302" s="467"/>
      <c r="B302" s="1847"/>
      <c r="C302" s="1797"/>
      <c r="D302" s="1800"/>
      <c r="E302" s="1849"/>
      <c r="F302" s="822" t="s">
        <v>519</v>
      </c>
      <c r="G302" s="535" t="b">
        <f>IF(総括表!$B$4=総括表!$Q$5,基礎データ貼付用シート!E1421)</f>
        <v>0</v>
      </c>
      <c r="H302" s="596" t="s">
        <v>1432</v>
      </c>
      <c r="I302" s="862">
        <v>0.434</v>
      </c>
      <c r="J302" s="596" t="s">
        <v>1433</v>
      </c>
      <c r="K302" s="857">
        <f t="shared" si="13"/>
        <v>0</v>
      </c>
      <c r="L302" s="340" t="str">
        <f t="shared" si="14"/>
        <v>(ｳﾇ)</v>
      </c>
      <c r="M302" s="814"/>
      <c r="N302" s="222" t="s">
        <v>848</v>
      </c>
      <c r="O302" s="143" t="s">
        <v>822</v>
      </c>
      <c r="P302" s="150"/>
      <c r="Q302" s="147"/>
      <c r="R302" s="132"/>
      <c r="S302" s="155"/>
      <c r="T302" s="147"/>
      <c r="U302" s="147"/>
      <c r="V302" s="152"/>
      <c r="W302" s="146"/>
      <c r="X302" s="148"/>
    </row>
    <row r="303" spans="1:24" ht="12.75" customHeight="1" x14ac:dyDescent="0.2">
      <c r="A303" s="467"/>
      <c r="B303" s="1847"/>
      <c r="C303" s="1797"/>
      <c r="D303" s="1800"/>
      <c r="E303" s="1850"/>
      <c r="F303" s="822" t="s">
        <v>520</v>
      </c>
      <c r="G303" s="535" t="b">
        <f>IF(総括表!$B$4=総括表!$Q$5,基礎データ貼付用シート!E1422)</f>
        <v>0</v>
      </c>
      <c r="H303" s="596" t="s">
        <v>1432</v>
      </c>
      <c r="I303" s="862">
        <v>0.48199999999999998</v>
      </c>
      <c r="J303" s="596" t="s">
        <v>1433</v>
      </c>
      <c r="K303" s="857">
        <f t="shared" si="13"/>
        <v>0</v>
      </c>
      <c r="L303" s="340" t="str">
        <f t="shared" si="14"/>
        <v>(ｳﾈ)</v>
      </c>
      <c r="M303" s="814"/>
      <c r="N303" s="222" t="s">
        <v>848</v>
      </c>
      <c r="O303" s="143" t="s">
        <v>823</v>
      </c>
      <c r="P303" s="150"/>
      <c r="Q303" s="147"/>
      <c r="R303" s="132"/>
      <c r="S303" s="155"/>
      <c r="T303" s="147"/>
      <c r="U303" s="147"/>
      <c r="V303" s="152"/>
      <c r="W303" s="146"/>
      <c r="X303" s="148"/>
    </row>
    <row r="304" spans="1:24" ht="12.75" customHeight="1" x14ac:dyDescent="0.2">
      <c r="A304" s="467"/>
      <c r="B304" s="1847"/>
      <c r="C304" s="1797"/>
      <c r="D304" s="1800"/>
      <c r="E304" s="1848" t="s">
        <v>983</v>
      </c>
      <c r="F304" s="829" t="s">
        <v>325</v>
      </c>
      <c r="G304" s="535" t="b">
        <f>IF(総括表!$B$4=総括表!$Q$5,基礎データ貼付用シート!E1420)</f>
        <v>0</v>
      </c>
      <c r="H304" s="596" t="s">
        <v>1432</v>
      </c>
      <c r="I304" s="862">
        <v>0.38500000000000001</v>
      </c>
      <c r="J304" s="863" t="s">
        <v>1433</v>
      </c>
      <c r="K304" s="857">
        <f t="shared" si="13"/>
        <v>0</v>
      </c>
      <c r="L304" s="340" t="str">
        <f t="shared" si="14"/>
        <v>(ｳﾉ)</v>
      </c>
      <c r="M304" s="814"/>
      <c r="N304" s="222" t="s">
        <v>848</v>
      </c>
      <c r="O304" s="143" t="s">
        <v>824</v>
      </c>
      <c r="P304" s="150"/>
      <c r="Q304" s="147"/>
      <c r="R304" s="132"/>
      <c r="S304" s="155"/>
      <c r="T304" s="147"/>
      <c r="U304" s="147"/>
      <c r="V304" s="152"/>
      <c r="W304" s="146"/>
      <c r="X304" s="148"/>
    </row>
    <row r="305" spans="1:24" ht="12.75" customHeight="1" x14ac:dyDescent="0.2">
      <c r="A305" s="467"/>
      <c r="B305" s="1847"/>
      <c r="C305" s="1797"/>
      <c r="D305" s="1800"/>
      <c r="E305" s="1850"/>
      <c r="F305" s="822" t="s">
        <v>520</v>
      </c>
      <c r="G305" s="535" t="b">
        <f>IF(総括表!$B$4=総括表!$Q$5,基礎データ貼付用シート!E1423)</f>
        <v>0</v>
      </c>
      <c r="H305" s="596" t="s">
        <v>1432</v>
      </c>
      <c r="I305" s="862">
        <v>0.192</v>
      </c>
      <c r="J305" s="596" t="s">
        <v>1433</v>
      </c>
      <c r="K305" s="857">
        <f t="shared" si="13"/>
        <v>0</v>
      </c>
      <c r="L305" s="340" t="str">
        <f t="shared" si="14"/>
        <v>(ｳﾊ)</v>
      </c>
      <c r="M305" s="814"/>
      <c r="N305" s="222" t="s">
        <v>848</v>
      </c>
      <c r="O305" s="143" t="s">
        <v>825</v>
      </c>
      <c r="P305" s="150"/>
      <c r="Q305" s="147"/>
      <c r="R305" s="132"/>
      <c r="S305" s="155"/>
      <c r="T305" s="147"/>
      <c r="U305" s="147"/>
      <c r="V305" s="152"/>
      <c r="W305" s="146"/>
      <c r="X305" s="148"/>
    </row>
    <row r="306" spans="1:24" ht="12.75" customHeight="1" x14ac:dyDescent="0.2">
      <c r="A306" s="467"/>
      <c r="B306" s="1847"/>
      <c r="C306" s="1797"/>
      <c r="D306" s="1800" t="s">
        <v>982</v>
      </c>
      <c r="E306" s="1848" t="s">
        <v>326</v>
      </c>
      <c r="F306" s="812" t="s">
        <v>325</v>
      </c>
      <c r="G306" s="535" t="b">
        <f>IF(総括表!$B$4=総括表!$Q$5,基礎データ貼付用シート!E1425)</f>
        <v>0</v>
      </c>
      <c r="H306" s="596" t="s">
        <v>1432</v>
      </c>
      <c r="I306" s="862">
        <v>0.11700000000000001</v>
      </c>
      <c r="J306" s="863" t="s">
        <v>1433</v>
      </c>
      <c r="K306" s="857">
        <f t="shared" si="13"/>
        <v>0</v>
      </c>
      <c r="L306" s="340" t="str">
        <f t="shared" si="14"/>
        <v>(ｳﾋ)</v>
      </c>
      <c r="M306" s="814"/>
      <c r="N306" s="222" t="s">
        <v>848</v>
      </c>
      <c r="O306" s="143" t="s">
        <v>826</v>
      </c>
      <c r="P306" s="150"/>
      <c r="Q306" s="147"/>
      <c r="R306" s="132"/>
      <c r="S306" s="155"/>
      <c r="T306" s="147"/>
      <c r="U306" s="147"/>
      <c r="V306" s="152"/>
      <c r="W306" s="146"/>
      <c r="X306" s="148"/>
    </row>
    <row r="307" spans="1:24" ht="12.75" customHeight="1" x14ac:dyDescent="0.2">
      <c r="A307" s="467"/>
      <c r="B307" s="1847"/>
      <c r="C307" s="1797"/>
      <c r="D307" s="1800"/>
      <c r="E307" s="1849"/>
      <c r="F307" s="822" t="s">
        <v>519</v>
      </c>
      <c r="G307" s="535" t="b">
        <f>IF(総括表!$B$4=総括表!$Q$5,基礎データ貼付用シート!E1427)</f>
        <v>0</v>
      </c>
      <c r="H307" s="596" t="s">
        <v>1432</v>
      </c>
      <c r="I307" s="862">
        <v>0.21199999999999999</v>
      </c>
      <c r="J307" s="596" t="s">
        <v>1433</v>
      </c>
      <c r="K307" s="857">
        <f t="shared" si="13"/>
        <v>0</v>
      </c>
      <c r="L307" s="340" t="str">
        <f t="shared" si="14"/>
        <v>(ｳﾌ)</v>
      </c>
      <c r="M307" s="814"/>
      <c r="N307" s="222" t="s">
        <v>848</v>
      </c>
      <c r="O307" s="143" t="s">
        <v>827</v>
      </c>
      <c r="P307" s="150"/>
      <c r="Q307" s="147"/>
      <c r="R307" s="132"/>
      <c r="S307" s="155"/>
      <c r="T307" s="147"/>
      <c r="U307" s="147"/>
      <c r="V307" s="152"/>
      <c r="W307" s="146"/>
      <c r="X307" s="148"/>
    </row>
    <row r="308" spans="1:24" ht="12.75" customHeight="1" x14ac:dyDescent="0.2">
      <c r="A308" s="467"/>
      <c r="B308" s="1847"/>
      <c r="C308" s="1797"/>
      <c r="D308" s="1800"/>
      <c r="E308" s="1850"/>
      <c r="F308" s="822" t="s">
        <v>520</v>
      </c>
      <c r="G308" s="535" t="b">
        <f>IF(総括表!$B$4=総括表!$Q$5,基礎データ貼付用シート!E1428)</f>
        <v>0</v>
      </c>
      <c r="H308" s="596" t="s">
        <v>1432</v>
      </c>
      <c r="I308" s="862">
        <v>0.23400000000000001</v>
      </c>
      <c r="J308" s="596" t="s">
        <v>1433</v>
      </c>
      <c r="K308" s="857">
        <f t="shared" si="13"/>
        <v>0</v>
      </c>
      <c r="L308" s="340" t="str">
        <f t="shared" si="14"/>
        <v>(ｳﾍ)</v>
      </c>
      <c r="M308" s="814"/>
      <c r="N308" s="222" t="s">
        <v>848</v>
      </c>
      <c r="O308" s="143" t="s">
        <v>828</v>
      </c>
      <c r="P308" s="150"/>
      <c r="Q308" s="147"/>
      <c r="R308" s="132"/>
      <c r="S308" s="155"/>
      <c r="T308" s="147"/>
      <c r="U308" s="147"/>
      <c r="V308" s="152"/>
      <c r="W308" s="146"/>
      <c r="X308" s="148"/>
    </row>
    <row r="309" spans="1:24" ht="12.75" customHeight="1" x14ac:dyDescent="0.2">
      <c r="A309" s="467"/>
      <c r="B309" s="1847"/>
      <c r="C309" s="1797"/>
      <c r="D309" s="1800"/>
      <c r="E309" s="1842" t="s">
        <v>983</v>
      </c>
      <c r="F309" s="829" t="s">
        <v>325</v>
      </c>
      <c r="G309" s="535" t="b">
        <f>IF(総括表!$B$4=総括表!$Q$5,基礎データ貼付用シート!E1426)</f>
        <v>0</v>
      </c>
      <c r="H309" s="596" t="s">
        <v>1432</v>
      </c>
      <c r="I309" s="862">
        <v>0.188</v>
      </c>
      <c r="J309" s="863" t="s">
        <v>1433</v>
      </c>
      <c r="K309" s="857">
        <f t="shared" si="13"/>
        <v>0</v>
      </c>
      <c r="L309" s="340" t="str">
        <f t="shared" si="14"/>
        <v>(ｳﾎ)</v>
      </c>
      <c r="M309" s="814"/>
      <c r="N309" s="222" t="s">
        <v>848</v>
      </c>
      <c r="O309" s="143" t="s">
        <v>829</v>
      </c>
      <c r="P309" s="150"/>
      <c r="Q309" s="147"/>
      <c r="R309" s="132"/>
      <c r="S309" s="155"/>
      <c r="T309" s="147"/>
      <c r="U309" s="147"/>
      <c r="V309" s="152"/>
      <c r="W309" s="146"/>
      <c r="X309" s="148"/>
    </row>
    <row r="310" spans="1:24" ht="12.75" customHeight="1" x14ac:dyDescent="0.2">
      <c r="A310" s="467"/>
      <c r="B310" s="1847"/>
      <c r="C310" s="1798"/>
      <c r="D310" s="1800"/>
      <c r="E310" s="1843"/>
      <c r="F310" s="822" t="s">
        <v>520</v>
      </c>
      <c r="G310" s="535" t="b">
        <f>IF(総括表!$B$4=総括表!$Q$5,基礎データ貼付用シート!E1429)</f>
        <v>0</v>
      </c>
      <c r="H310" s="596" t="s">
        <v>1432</v>
      </c>
      <c r="I310" s="862">
        <v>9.4E-2</v>
      </c>
      <c r="J310" s="596" t="s">
        <v>1433</v>
      </c>
      <c r="K310" s="857">
        <f t="shared" si="13"/>
        <v>0</v>
      </c>
      <c r="L310" s="340" t="str">
        <f t="shared" si="14"/>
        <v>(ｳﾏ)</v>
      </c>
      <c r="M310" s="814"/>
      <c r="N310" s="222" t="s">
        <v>848</v>
      </c>
      <c r="O310" s="143" t="s">
        <v>830</v>
      </c>
      <c r="P310" s="150"/>
      <c r="Q310" s="147"/>
      <c r="R310" s="147"/>
      <c r="S310" s="151"/>
      <c r="T310" s="147"/>
      <c r="U310" s="147"/>
      <c r="V310" s="152"/>
      <c r="W310" s="146"/>
      <c r="X310" s="148"/>
    </row>
    <row r="311" spans="1:24" ht="12.75" customHeight="1" x14ac:dyDescent="0.2">
      <c r="A311" s="467"/>
      <c r="B311" s="1847">
        <v>27</v>
      </c>
      <c r="C311" s="1814" t="s">
        <v>6529</v>
      </c>
      <c r="D311" s="1800" t="s">
        <v>981</v>
      </c>
      <c r="E311" s="1848" t="s">
        <v>326</v>
      </c>
      <c r="F311" s="812" t="s">
        <v>325</v>
      </c>
      <c r="G311" s="535" t="b">
        <f>IF(総括表!$B$4=総括表!$Q$4,基礎データ貼付用シート!E1431)</f>
        <v>0</v>
      </c>
      <c r="H311" s="596" t="s">
        <v>1432</v>
      </c>
      <c r="I311" s="862">
        <v>0.25</v>
      </c>
      <c r="J311" s="863" t="s">
        <v>1433</v>
      </c>
      <c r="K311" s="857">
        <f t="shared" si="13"/>
        <v>0</v>
      </c>
      <c r="L311" s="340" t="str">
        <f t="shared" si="14"/>
        <v>(ｳﾐ)</v>
      </c>
      <c r="M311" s="814"/>
      <c r="N311" s="222" t="s">
        <v>848</v>
      </c>
      <c r="O311" s="143" t="s">
        <v>831</v>
      </c>
      <c r="P311" s="150"/>
      <c r="Q311" s="147"/>
      <c r="R311" s="132"/>
      <c r="S311" s="155"/>
      <c r="T311" s="1839"/>
      <c r="U311" s="1839"/>
      <c r="V311" s="152"/>
      <c r="W311" s="146"/>
      <c r="X311" s="148"/>
    </row>
    <row r="312" spans="1:24" ht="12.75" customHeight="1" x14ac:dyDescent="0.2">
      <c r="A312" s="467"/>
      <c r="B312" s="1847"/>
      <c r="C312" s="1797"/>
      <c r="D312" s="1800"/>
      <c r="E312" s="1849"/>
      <c r="F312" s="822" t="s">
        <v>519</v>
      </c>
      <c r="G312" s="535" t="b">
        <f>IF(総括表!$B$4=総括表!$Q$4,基礎データ貼付用シート!E1433)</f>
        <v>0</v>
      </c>
      <c r="H312" s="596" t="s">
        <v>1432</v>
      </c>
      <c r="I312" s="862">
        <v>0.45</v>
      </c>
      <c r="J312" s="596" t="s">
        <v>1433</v>
      </c>
      <c r="K312" s="857">
        <f t="shared" si="13"/>
        <v>0</v>
      </c>
      <c r="L312" s="340" t="str">
        <f t="shared" si="14"/>
        <v>(ｳﾑ)</v>
      </c>
      <c r="M312" s="814"/>
      <c r="N312" s="222" t="s">
        <v>848</v>
      </c>
      <c r="O312" s="143" t="s">
        <v>832</v>
      </c>
      <c r="P312" s="150"/>
      <c r="Q312" s="147"/>
      <c r="R312" s="132"/>
      <c r="S312" s="155"/>
      <c r="T312" s="147"/>
      <c r="U312" s="147"/>
      <c r="V312" s="152"/>
      <c r="W312" s="146"/>
      <c r="X312" s="148"/>
    </row>
    <row r="313" spans="1:24" ht="12.75" customHeight="1" x14ac:dyDescent="0.2">
      <c r="A313" s="467"/>
      <c r="B313" s="1847"/>
      <c r="C313" s="1797"/>
      <c r="D313" s="1800"/>
      <c r="E313" s="1850"/>
      <c r="F313" s="822" t="s">
        <v>520</v>
      </c>
      <c r="G313" s="535" t="b">
        <f>IF(総括表!$B$4=総括表!$Q$4,基礎データ貼付用シート!E1434)</f>
        <v>0</v>
      </c>
      <c r="H313" s="596" t="s">
        <v>1432</v>
      </c>
      <c r="I313" s="862">
        <v>0.5</v>
      </c>
      <c r="J313" s="596" t="s">
        <v>1433</v>
      </c>
      <c r="K313" s="857">
        <f t="shared" si="13"/>
        <v>0</v>
      </c>
      <c r="L313" s="340" t="str">
        <f t="shared" si="14"/>
        <v>(ｳﾒ)</v>
      </c>
      <c r="M313" s="814"/>
      <c r="N313" s="222" t="s">
        <v>848</v>
      </c>
      <c r="O313" s="143" t="s">
        <v>833</v>
      </c>
      <c r="P313" s="150"/>
      <c r="Q313" s="147"/>
      <c r="R313" s="132"/>
      <c r="S313" s="155"/>
      <c r="T313" s="147"/>
      <c r="U313" s="147"/>
      <c r="V313" s="152"/>
      <c r="W313" s="146"/>
      <c r="X313" s="148"/>
    </row>
    <row r="314" spans="1:24" ht="12.75" customHeight="1" x14ac:dyDescent="0.2">
      <c r="A314" s="467"/>
      <c r="B314" s="1847"/>
      <c r="C314" s="1797"/>
      <c r="D314" s="1800"/>
      <c r="E314" s="1848" t="s">
        <v>983</v>
      </c>
      <c r="F314" s="829" t="s">
        <v>325</v>
      </c>
      <c r="G314" s="535" t="b">
        <f>IF(総括表!$B$4=総括表!$Q$4,基礎データ貼付用シート!E1432)</f>
        <v>0</v>
      </c>
      <c r="H314" s="596" t="s">
        <v>1432</v>
      </c>
      <c r="I314" s="862">
        <v>0.4</v>
      </c>
      <c r="J314" s="863" t="s">
        <v>1433</v>
      </c>
      <c r="K314" s="857">
        <f t="shared" si="13"/>
        <v>0</v>
      </c>
      <c r="L314" s="340" t="str">
        <f t="shared" si="14"/>
        <v>(ｳﾓ)</v>
      </c>
      <c r="M314" s="814"/>
      <c r="N314" s="222" t="s">
        <v>848</v>
      </c>
      <c r="O314" s="143" t="s">
        <v>834</v>
      </c>
      <c r="P314" s="150"/>
      <c r="Q314" s="147"/>
      <c r="R314" s="132"/>
      <c r="S314" s="155"/>
      <c r="T314" s="147"/>
      <c r="U314" s="147"/>
      <c r="V314" s="152"/>
      <c r="W314" s="146"/>
      <c r="X314" s="148"/>
    </row>
    <row r="315" spans="1:24" ht="12.75" customHeight="1" x14ac:dyDescent="0.2">
      <c r="A315" s="467"/>
      <c r="B315" s="1847"/>
      <c r="C315" s="1797"/>
      <c r="D315" s="1800"/>
      <c r="E315" s="1850"/>
      <c r="F315" s="822" t="s">
        <v>520</v>
      </c>
      <c r="G315" s="535" t="b">
        <f>IF(総括表!$B$4=総括表!$Q$4,基礎データ貼付用シート!E1435)</f>
        <v>0</v>
      </c>
      <c r="H315" s="596" t="s">
        <v>1432</v>
      </c>
      <c r="I315" s="862">
        <v>0.2</v>
      </c>
      <c r="J315" s="596" t="s">
        <v>1433</v>
      </c>
      <c r="K315" s="857">
        <f t="shared" si="13"/>
        <v>0</v>
      </c>
      <c r="L315" s="340" t="str">
        <f t="shared" si="14"/>
        <v>(ｳﾔ)</v>
      </c>
      <c r="M315" s="814"/>
      <c r="N315" s="222" t="s">
        <v>848</v>
      </c>
      <c r="O315" s="143" t="s">
        <v>835</v>
      </c>
      <c r="P315" s="150"/>
      <c r="Q315" s="147"/>
      <c r="R315" s="132"/>
      <c r="S315" s="155"/>
      <c r="T315" s="147"/>
      <c r="U315" s="147"/>
      <c r="V315" s="152"/>
      <c r="W315" s="146"/>
      <c r="X315" s="148"/>
    </row>
    <row r="316" spans="1:24" ht="12.75" customHeight="1" x14ac:dyDescent="0.2">
      <c r="A316" s="467"/>
      <c r="B316" s="1847"/>
      <c r="C316" s="1797"/>
      <c r="D316" s="1800" t="s">
        <v>982</v>
      </c>
      <c r="E316" s="1848" t="s">
        <v>326</v>
      </c>
      <c r="F316" s="812" t="s">
        <v>325</v>
      </c>
      <c r="G316" s="535" t="b">
        <f>IF(総括表!$B$4=総括表!$Q$4,基礎データ貼付用シート!E1437)</f>
        <v>0</v>
      </c>
      <c r="H316" s="596" t="s">
        <v>1432</v>
      </c>
      <c r="I316" s="862">
        <v>0.13900000000000001</v>
      </c>
      <c r="J316" s="863" t="s">
        <v>1433</v>
      </c>
      <c r="K316" s="857">
        <f t="shared" si="13"/>
        <v>0</v>
      </c>
      <c r="L316" s="340" t="str">
        <f t="shared" si="14"/>
        <v>(ｳﾕ)</v>
      </c>
      <c r="M316" s="814"/>
      <c r="N316" s="222" t="s">
        <v>848</v>
      </c>
      <c r="O316" s="143" t="s">
        <v>836</v>
      </c>
      <c r="P316" s="150"/>
      <c r="Q316" s="147"/>
      <c r="R316" s="132"/>
      <c r="S316" s="155"/>
      <c r="T316" s="147"/>
      <c r="U316" s="147"/>
      <c r="V316" s="152"/>
      <c r="W316" s="146"/>
      <c r="X316" s="148"/>
    </row>
    <row r="317" spans="1:24" ht="12.75" customHeight="1" x14ac:dyDescent="0.2">
      <c r="A317" s="467"/>
      <c r="B317" s="1847"/>
      <c r="C317" s="1797"/>
      <c r="D317" s="1800"/>
      <c r="E317" s="1849"/>
      <c r="F317" s="822" t="s">
        <v>519</v>
      </c>
      <c r="G317" s="535" t="b">
        <f>IF(総括表!$B$4=総括表!$Q$4,基礎データ貼付用シート!E1439)</f>
        <v>0</v>
      </c>
      <c r="H317" s="596" t="s">
        <v>1432</v>
      </c>
      <c r="I317" s="862">
        <v>0.25</v>
      </c>
      <c r="J317" s="596" t="s">
        <v>1433</v>
      </c>
      <c r="K317" s="857">
        <f t="shared" si="13"/>
        <v>0</v>
      </c>
      <c r="L317" s="340" t="str">
        <f t="shared" si="14"/>
        <v>(ｳﾖ)</v>
      </c>
      <c r="M317" s="814"/>
      <c r="N317" s="222" t="s">
        <v>848</v>
      </c>
      <c r="O317" s="143" t="s">
        <v>837</v>
      </c>
      <c r="P317" s="150"/>
      <c r="Q317" s="147"/>
      <c r="R317" s="132"/>
      <c r="S317" s="155"/>
      <c r="T317" s="147"/>
      <c r="U317" s="147"/>
      <c r="V317" s="152"/>
      <c r="W317" s="146"/>
      <c r="X317" s="148"/>
    </row>
    <row r="318" spans="1:24" ht="12.75" customHeight="1" x14ac:dyDescent="0.2">
      <c r="A318" s="467"/>
      <c r="B318" s="1847"/>
      <c r="C318" s="1797"/>
      <c r="D318" s="1800"/>
      <c r="E318" s="1850"/>
      <c r="F318" s="822" t="s">
        <v>520</v>
      </c>
      <c r="G318" s="535" t="b">
        <f>IF(総括表!$B$4=総括表!$Q$4,基礎データ貼付用シート!E1440)</f>
        <v>0</v>
      </c>
      <c r="H318" s="596" t="s">
        <v>1432</v>
      </c>
      <c r="I318" s="862">
        <v>0.27800000000000002</v>
      </c>
      <c r="J318" s="596" t="s">
        <v>1433</v>
      </c>
      <c r="K318" s="857">
        <f t="shared" si="13"/>
        <v>0</v>
      </c>
      <c r="L318" s="340" t="str">
        <f t="shared" si="14"/>
        <v>(ｳﾗ)</v>
      </c>
      <c r="M318" s="814"/>
      <c r="N318" s="222" t="s">
        <v>848</v>
      </c>
      <c r="O318" s="143" t="s">
        <v>838</v>
      </c>
      <c r="P318" s="150"/>
      <c r="Q318" s="147"/>
      <c r="R318" s="132"/>
      <c r="S318" s="155"/>
      <c r="T318" s="147"/>
      <c r="U318" s="147"/>
      <c r="V318" s="152"/>
      <c r="W318" s="146"/>
      <c r="X318" s="148"/>
    </row>
    <row r="319" spans="1:24" ht="12.75" customHeight="1" x14ac:dyDescent="0.2">
      <c r="A319" s="467"/>
      <c r="B319" s="1847"/>
      <c r="C319" s="1797"/>
      <c r="D319" s="1800"/>
      <c r="E319" s="1842" t="s">
        <v>983</v>
      </c>
      <c r="F319" s="829" t="s">
        <v>325</v>
      </c>
      <c r="G319" s="535" t="b">
        <f>IF(総括表!$B$4=総括表!$Q$4,基礎データ貼付用シート!E1438)</f>
        <v>0</v>
      </c>
      <c r="H319" s="596" t="s">
        <v>1432</v>
      </c>
      <c r="I319" s="862">
        <v>0.222</v>
      </c>
      <c r="J319" s="863" t="s">
        <v>1433</v>
      </c>
      <c r="K319" s="857">
        <f t="shared" si="13"/>
        <v>0</v>
      </c>
      <c r="L319" s="340" t="str">
        <f t="shared" si="14"/>
        <v>(ｳﾘ)</v>
      </c>
      <c r="M319" s="814"/>
      <c r="N319" s="222" t="s">
        <v>848</v>
      </c>
      <c r="O319" s="143" t="s">
        <v>839</v>
      </c>
      <c r="P319" s="150"/>
      <c r="Q319" s="147"/>
      <c r="R319" s="132"/>
      <c r="S319" s="155"/>
      <c r="T319" s="147"/>
      <c r="U319" s="147"/>
      <c r="V319" s="152"/>
      <c r="W319" s="146"/>
      <c r="X319" s="148"/>
    </row>
    <row r="320" spans="1:24" ht="12.75" customHeight="1" x14ac:dyDescent="0.2">
      <c r="A320" s="467"/>
      <c r="B320" s="1847"/>
      <c r="C320" s="1798"/>
      <c r="D320" s="1800"/>
      <c r="E320" s="1843"/>
      <c r="F320" s="822" t="s">
        <v>520</v>
      </c>
      <c r="G320" s="535" t="b">
        <f>IF(総括表!$B$4=総括表!$Q$4,基礎データ貼付用シート!E1441)</f>
        <v>0</v>
      </c>
      <c r="H320" s="596" t="s">
        <v>1432</v>
      </c>
      <c r="I320" s="862">
        <v>0.112</v>
      </c>
      <c r="J320" s="596" t="s">
        <v>1433</v>
      </c>
      <c r="K320" s="857">
        <f t="shared" si="13"/>
        <v>0</v>
      </c>
      <c r="L320" s="340" t="str">
        <f t="shared" si="14"/>
        <v>(ｳﾙ)</v>
      </c>
      <c r="M320" s="814"/>
      <c r="N320" s="222" t="s">
        <v>848</v>
      </c>
      <c r="O320" s="143" t="s">
        <v>840</v>
      </c>
      <c r="P320" s="150"/>
      <c r="Q320" s="147"/>
      <c r="R320" s="147"/>
      <c r="S320" s="151"/>
      <c r="T320" s="147"/>
      <c r="U320" s="147"/>
      <c r="V320" s="152"/>
      <c r="W320" s="146"/>
      <c r="X320" s="148"/>
    </row>
    <row r="321" spans="1:24" ht="12.75" customHeight="1" x14ac:dyDescent="0.2">
      <c r="A321" s="467"/>
      <c r="B321" s="1847">
        <v>28</v>
      </c>
      <c r="C321" s="1814" t="s">
        <v>6530</v>
      </c>
      <c r="D321" s="1800" t="s">
        <v>981</v>
      </c>
      <c r="E321" s="1848" t="s">
        <v>326</v>
      </c>
      <c r="F321" s="812" t="s">
        <v>325</v>
      </c>
      <c r="G321" s="535" t="b">
        <f>IF(総括表!$B$4=総括表!$Q$5,基礎データ貼付用シート!E1431)</f>
        <v>0</v>
      </c>
      <c r="H321" s="596" t="s">
        <v>1432</v>
      </c>
      <c r="I321" s="862">
        <v>0.25</v>
      </c>
      <c r="J321" s="863" t="s">
        <v>1433</v>
      </c>
      <c r="K321" s="857">
        <f t="shared" si="13"/>
        <v>0</v>
      </c>
      <c r="L321" s="340" t="str">
        <f t="shared" si="14"/>
        <v>(ｳﾚ)</v>
      </c>
      <c r="M321" s="814"/>
      <c r="N321" s="222" t="s">
        <v>848</v>
      </c>
      <c r="O321" s="143" t="s">
        <v>841</v>
      </c>
      <c r="P321" s="150"/>
      <c r="Q321" s="147"/>
      <c r="R321" s="132"/>
      <c r="S321" s="155"/>
      <c r="T321" s="1839"/>
      <c r="U321" s="1839"/>
      <c r="V321" s="152"/>
      <c r="W321" s="146"/>
      <c r="X321" s="148"/>
    </row>
    <row r="322" spans="1:24" ht="12.75" customHeight="1" x14ac:dyDescent="0.2">
      <c r="A322" s="467"/>
      <c r="B322" s="1847"/>
      <c r="C322" s="1797"/>
      <c r="D322" s="1800"/>
      <c r="E322" s="1849"/>
      <c r="F322" s="822" t="s">
        <v>519</v>
      </c>
      <c r="G322" s="535" t="b">
        <f>IF(総括表!$B$4=総括表!$Q$5,基礎データ貼付用シート!E1433)</f>
        <v>0</v>
      </c>
      <c r="H322" s="596" t="s">
        <v>1432</v>
      </c>
      <c r="I322" s="862">
        <v>0.45</v>
      </c>
      <c r="J322" s="596" t="s">
        <v>1433</v>
      </c>
      <c r="K322" s="857">
        <f t="shared" si="13"/>
        <v>0</v>
      </c>
      <c r="L322" s="340" t="str">
        <f t="shared" si="14"/>
        <v>(ｳﾛ)</v>
      </c>
      <c r="M322" s="814"/>
      <c r="N322" s="222" t="s">
        <v>848</v>
      </c>
      <c r="O322" s="143" t="s">
        <v>842</v>
      </c>
      <c r="P322" s="150"/>
      <c r="Q322" s="147"/>
      <c r="R322" s="132"/>
      <c r="S322" s="155"/>
      <c r="T322" s="147"/>
      <c r="U322" s="147"/>
      <c r="V322" s="152"/>
      <c r="W322" s="146"/>
      <c r="X322" s="148"/>
    </row>
    <row r="323" spans="1:24" ht="12.75" customHeight="1" x14ac:dyDescent="0.2">
      <c r="A323" s="467"/>
      <c r="B323" s="1847"/>
      <c r="C323" s="1797"/>
      <c r="D323" s="1800"/>
      <c r="E323" s="1850"/>
      <c r="F323" s="822" t="s">
        <v>520</v>
      </c>
      <c r="G323" s="535" t="b">
        <f>IF(総括表!$B$4=総括表!$Q$5,基礎データ貼付用シート!E1434)</f>
        <v>0</v>
      </c>
      <c r="H323" s="596" t="s">
        <v>1432</v>
      </c>
      <c r="I323" s="862">
        <v>0.5</v>
      </c>
      <c r="J323" s="596" t="s">
        <v>1433</v>
      </c>
      <c r="K323" s="857">
        <f t="shared" si="13"/>
        <v>0</v>
      </c>
      <c r="L323" s="340" t="str">
        <f t="shared" si="14"/>
        <v>(ｳﾜ)</v>
      </c>
      <c r="M323" s="814"/>
      <c r="N323" s="222" t="s">
        <v>848</v>
      </c>
      <c r="O323" s="143" t="s">
        <v>843</v>
      </c>
      <c r="P323" s="150"/>
      <c r="Q323" s="147"/>
      <c r="R323" s="132"/>
      <c r="S323" s="155"/>
      <c r="T323" s="147"/>
      <c r="U323" s="147"/>
      <c r="V323" s="152"/>
      <c r="W323" s="146"/>
      <c r="X323" s="148"/>
    </row>
    <row r="324" spans="1:24" ht="12.75" customHeight="1" x14ac:dyDescent="0.2">
      <c r="A324" s="467"/>
      <c r="B324" s="1847"/>
      <c r="C324" s="1797"/>
      <c r="D324" s="1800"/>
      <c r="E324" s="1848" t="s">
        <v>983</v>
      </c>
      <c r="F324" s="829" t="s">
        <v>325</v>
      </c>
      <c r="G324" s="535" t="b">
        <f>IF(総括表!$B$4=総括表!$Q$5,基礎データ貼付用シート!E1432)</f>
        <v>0</v>
      </c>
      <c r="H324" s="596" t="s">
        <v>1432</v>
      </c>
      <c r="I324" s="862">
        <v>0.4</v>
      </c>
      <c r="J324" s="863" t="s">
        <v>1433</v>
      </c>
      <c r="K324" s="857">
        <f t="shared" si="13"/>
        <v>0</v>
      </c>
      <c r="L324" s="340" t="str">
        <f t="shared" si="14"/>
        <v>(ｳｦ)</v>
      </c>
      <c r="M324" s="814"/>
      <c r="N324" s="222" t="s">
        <v>848</v>
      </c>
      <c r="O324" s="143" t="s">
        <v>844</v>
      </c>
      <c r="P324" s="150"/>
      <c r="Q324" s="147"/>
      <c r="R324" s="132"/>
      <c r="S324" s="155"/>
      <c r="T324" s="147"/>
      <c r="U324" s="147"/>
      <c r="V324" s="152"/>
      <c r="W324" s="146"/>
      <c r="X324" s="148"/>
    </row>
    <row r="325" spans="1:24" ht="12.75" customHeight="1" x14ac:dyDescent="0.2">
      <c r="A325" s="467"/>
      <c r="B325" s="1847"/>
      <c r="C325" s="1797"/>
      <c r="D325" s="1800"/>
      <c r="E325" s="1850"/>
      <c r="F325" s="822" t="s">
        <v>520</v>
      </c>
      <c r="G325" s="535" t="b">
        <f>IF(総括表!$B$4=総括表!$Q$5,基礎データ貼付用シート!E1435)</f>
        <v>0</v>
      </c>
      <c r="H325" s="596" t="s">
        <v>1432</v>
      </c>
      <c r="I325" s="862">
        <v>0.2</v>
      </c>
      <c r="J325" s="596" t="s">
        <v>1433</v>
      </c>
      <c r="K325" s="857">
        <f t="shared" si="13"/>
        <v>0</v>
      </c>
      <c r="L325" s="340" t="str">
        <f t="shared" si="14"/>
        <v>(ｳﾝ)</v>
      </c>
      <c r="M325" s="814"/>
      <c r="N325" s="222" t="s">
        <v>848</v>
      </c>
      <c r="O325" s="143" t="s">
        <v>845</v>
      </c>
      <c r="P325" s="150"/>
      <c r="Q325" s="147"/>
      <c r="R325" s="132"/>
      <c r="S325" s="155"/>
      <c r="T325" s="147"/>
      <c r="U325" s="147"/>
      <c r="V325" s="152"/>
      <c r="W325" s="146"/>
      <c r="X325" s="148"/>
    </row>
    <row r="326" spans="1:24" ht="12.75" customHeight="1" x14ac:dyDescent="0.2">
      <c r="A326" s="467"/>
      <c r="B326" s="1847"/>
      <c r="C326" s="1797"/>
      <c r="D326" s="1800" t="s">
        <v>982</v>
      </c>
      <c r="E326" s="1848" t="s">
        <v>326</v>
      </c>
      <c r="F326" s="812" t="s">
        <v>325</v>
      </c>
      <c r="G326" s="535" t="b">
        <f>IF(総括表!$B$4=総括表!$Q$5,基礎データ貼付用シート!E1437)</f>
        <v>0</v>
      </c>
      <c r="H326" s="596" t="s">
        <v>1432</v>
      </c>
      <c r="I326" s="862">
        <v>0.14699999999999999</v>
      </c>
      <c r="J326" s="863" t="s">
        <v>1433</v>
      </c>
      <c r="K326" s="857">
        <f t="shared" si="13"/>
        <v>0</v>
      </c>
      <c r="L326" s="340" t="str">
        <f t="shared" si="14"/>
        <v>(ｴｱ)</v>
      </c>
      <c r="M326" s="814"/>
      <c r="N326" s="222" t="s">
        <v>849</v>
      </c>
      <c r="O326" s="143" t="s">
        <v>846</v>
      </c>
      <c r="P326" s="150"/>
      <c r="Q326" s="147"/>
      <c r="R326" s="132"/>
      <c r="S326" s="155"/>
      <c r="T326" s="147"/>
      <c r="U326" s="147"/>
      <c r="V326" s="152"/>
      <c r="W326" s="146"/>
      <c r="X326" s="148"/>
    </row>
    <row r="327" spans="1:24" ht="12.75" customHeight="1" x14ac:dyDescent="0.2">
      <c r="A327" s="467"/>
      <c r="B327" s="1847"/>
      <c r="C327" s="1797"/>
      <c r="D327" s="1800"/>
      <c r="E327" s="1849"/>
      <c r="F327" s="822" t="s">
        <v>519</v>
      </c>
      <c r="G327" s="535" t="b">
        <f>IF(総括表!$B$4=総括表!$Q$5,基礎データ貼付用シート!E1439)</f>
        <v>0</v>
      </c>
      <c r="H327" s="596" t="s">
        <v>1432</v>
      </c>
      <c r="I327" s="862">
        <v>0.26400000000000001</v>
      </c>
      <c r="J327" s="596" t="s">
        <v>1433</v>
      </c>
      <c r="K327" s="857">
        <f t="shared" si="13"/>
        <v>0</v>
      </c>
      <c r="L327" s="340" t="str">
        <f t="shared" si="14"/>
        <v>(ｴｲ)</v>
      </c>
      <c r="M327" s="814"/>
      <c r="N327" s="222" t="s">
        <v>849</v>
      </c>
      <c r="O327" s="143" t="s">
        <v>847</v>
      </c>
      <c r="P327" s="150"/>
      <c r="Q327" s="147"/>
      <c r="R327" s="132"/>
      <c r="S327" s="155"/>
      <c r="T327" s="147"/>
      <c r="U327" s="147"/>
      <c r="V327" s="152"/>
      <c r="W327" s="146"/>
      <c r="X327" s="148"/>
    </row>
    <row r="328" spans="1:24" ht="12.75" customHeight="1" x14ac:dyDescent="0.2">
      <c r="A328" s="467"/>
      <c r="B328" s="1847"/>
      <c r="C328" s="1797"/>
      <c r="D328" s="1800"/>
      <c r="E328" s="1850"/>
      <c r="F328" s="822" t="s">
        <v>520</v>
      </c>
      <c r="G328" s="535" t="b">
        <f>IF(総括表!$B$4=総括表!$Q$5,基礎データ貼付用シート!E1440)</f>
        <v>0</v>
      </c>
      <c r="H328" s="596" t="s">
        <v>1432</v>
      </c>
      <c r="I328" s="862">
        <v>0.29399999999999998</v>
      </c>
      <c r="J328" s="596" t="s">
        <v>1433</v>
      </c>
      <c r="K328" s="857">
        <f t="shared" si="13"/>
        <v>0</v>
      </c>
      <c r="L328" s="340" t="str">
        <f t="shared" si="14"/>
        <v>(ｴｳ)</v>
      </c>
      <c r="M328" s="814"/>
      <c r="N328" s="222" t="s">
        <v>849</v>
      </c>
      <c r="O328" s="143" t="s">
        <v>848</v>
      </c>
      <c r="P328" s="150"/>
      <c r="Q328" s="147"/>
      <c r="R328" s="132"/>
      <c r="S328" s="155"/>
      <c r="T328" s="147"/>
      <c r="U328" s="147"/>
      <c r="V328" s="152"/>
      <c r="W328" s="146"/>
      <c r="X328" s="148"/>
    </row>
    <row r="329" spans="1:24" ht="12.75" customHeight="1" x14ac:dyDescent="0.2">
      <c r="A329" s="467"/>
      <c r="B329" s="1847"/>
      <c r="C329" s="1797"/>
      <c r="D329" s="1800"/>
      <c r="E329" s="1842" t="s">
        <v>983</v>
      </c>
      <c r="F329" s="829" t="s">
        <v>325</v>
      </c>
      <c r="G329" s="535" t="b">
        <f>IF(総括表!$B$4=総括表!$Q$5,基礎データ貼付用シート!E1438)</f>
        <v>0</v>
      </c>
      <c r="H329" s="596" t="s">
        <v>1432</v>
      </c>
      <c r="I329" s="862">
        <v>0.23400000000000001</v>
      </c>
      <c r="J329" s="863" t="s">
        <v>1433</v>
      </c>
      <c r="K329" s="857">
        <f t="shared" si="13"/>
        <v>0</v>
      </c>
      <c r="L329" s="340" t="str">
        <f t="shared" si="14"/>
        <v>(ｴｴ)</v>
      </c>
      <c r="M329" s="814"/>
      <c r="N329" s="222" t="s">
        <v>849</v>
      </c>
      <c r="O329" s="143" t="s">
        <v>849</v>
      </c>
      <c r="P329" s="150"/>
      <c r="Q329" s="147"/>
      <c r="R329" s="132"/>
      <c r="S329" s="155"/>
      <c r="T329" s="147"/>
      <c r="U329" s="147"/>
      <c r="V329" s="152"/>
      <c r="W329" s="146"/>
      <c r="X329" s="148"/>
    </row>
    <row r="330" spans="1:24" ht="12.75" customHeight="1" x14ac:dyDescent="0.2">
      <c r="A330" s="467"/>
      <c r="B330" s="1847"/>
      <c r="C330" s="1798"/>
      <c r="D330" s="1800"/>
      <c r="E330" s="1843"/>
      <c r="F330" s="822" t="s">
        <v>520</v>
      </c>
      <c r="G330" s="535" t="b">
        <f>IF(総括表!$B$4=総括表!$Q$5,基礎データ貼付用シート!E1441)</f>
        <v>0</v>
      </c>
      <c r="H330" s="596" t="s">
        <v>117</v>
      </c>
      <c r="I330" s="862">
        <v>0.11799999999999999</v>
      </c>
      <c r="J330" s="596" t="s">
        <v>119</v>
      </c>
      <c r="K330" s="857">
        <f t="shared" si="13"/>
        <v>0</v>
      </c>
      <c r="L330" s="340" t="str">
        <f t="shared" si="14"/>
        <v>(ｴｵ)</v>
      </c>
      <c r="M330" s="814"/>
      <c r="N330" s="222" t="s">
        <v>849</v>
      </c>
      <c r="O330" s="143" t="s">
        <v>850</v>
      </c>
      <c r="P330" s="150"/>
      <c r="Q330" s="147"/>
      <c r="R330" s="147"/>
      <c r="S330" s="151"/>
      <c r="T330" s="147"/>
      <c r="U330" s="147"/>
      <c r="V330" s="152"/>
      <c r="W330" s="146"/>
      <c r="X330" s="148"/>
    </row>
    <row r="331" spans="1:24" ht="12.75" customHeight="1" x14ac:dyDescent="0.2">
      <c r="A331" s="467"/>
      <c r="B331" s="1795">
        <v>29</v>
      </c>
      <c r="C331" s="1796" t="s">
        <v>6531</v>
      </c>
      <c r="D331" s="1875" t="s">
        <v>981</v>
      </c>
      <c r="E331" s="1874" t="s">
        <v>326</v>
      </c>
      <c r="F331" s="825" t="s">
        <v>325</v>
      </c>
      <c r="G331" s="535" t="b">
        <f>IF(総括表!$B$4=総括表!$Q$4,基礎データ貼付用シート!E1443)</f>
        <v>0</v>
      </c>
      <c r="H331" s="353" t="s">
        <v>117</v>
      </c>
      <c r="I331" s="864">
        <v>0.25</v>
      </c>
      <c r="J331" s="355" t="s">
        <v>119</v>
      </c>
      <c r="K331" s="683">
        <f t="shared" si="13"/>
        <v>0</v>
      </c>
      <c r="L331" s="340" t="str">
        <f t="shared" si="14"/>
        <v>(ｴｶ)</v>
      </c>
      <c r="M331" s="814"/>
      <c r="N331" s="222" t="s">
        <v>849</v>
      </c>
      <c r="O331" s="143" t="s">
        <v>851</v>
      </c>
      <c r="P331" s="150"/>
      <c r="Q331" s="147"/>
      <c r="R331" s="147"/>
      <c r="S331" s="151"/>
      <c r="T331" s="147"/>
      <c r="U331" s="147"/>
      <c r="V331" s="152"/>
      <c r="W331" s="146"/>
      <c r="X331" s="148"/>
    </row>
    <row r="332" spans="1:24" ht="12.75" customHeight="1" x14ac:dyDescent="0.2">
      <c r="A332" s="467"/>
      <c r="B332" s="1795"/>
      <c r="C332" s="1797"/>
      <c r="D332" s="1875"/>
      <c r="E332" s="1849"/>
      <c r="F332" s="826" t="s">
        <v>519</v>
      </c>
      <c r="G332" s="535" t="b">
        <f>IF(総括表!$B$4=総括表!$Q$4,基礎データ貼付用シート!E1445)</f>
        <v>0</v>
      </c>
      <c r="H332" s="353" t="s">
        <v>117</v>
      </c>
      <c r="I332" s="864">
        <v>0.45</v>
      </c>
      <c r="J332" s="353" t="s">
        <v>119</v>
      </c>
      <c r="K332" s="683">
        <f t="shared" si="13"/>
        <v>0</v>
      </c>
      <c r="L332" s="340" t="str">
        <f t="shared" si="14"/>
        <v>(ｴｷ)</v>
      </c>
      <c r="M332" s="814"/>
      <c r="N332" s="222" t="s">
        <v>849</v>
      </c>
      <c r="O332" s="143" t="s">
        <v>852</v>
      </c>
      <c r="P332" s="150"/>
      <c r="Q332" s="147"/>
      <c r="R332" s="147"/>
      <c r="S332" s="151"/>
      <c r="T332" s="147"/>
      <c r="U332" s="147"/>
      <c r="V332" s="152"/>
      <c r="W332" s="146"/>
      <c r="X332" s="148"/>
    </row>
    <row r="333" spans="1:24" ht="12.75" customHeight="1" x14ac:dyDescent="0.2">
      <c r="A333" s="467"/>
      <c r="B333" s="1795"/>
      <c r="C333" s="1797"/>
      <c r="D333" s="1875"/>
      <c r="E333" s="1850"/>
      <c r="F333" s="826" t="s">
        <v>520</v>
      </c>
      <c r="G333" s="535" t="b">
        <f>IF(総括表!$B$4=総括表!$Q$4,基礎データ貼付用シート!E1446)</f>
        <v>0</v>
      </c>
      <c r="H333" s="353" t="s">
        <v>117</v>
      </c>
      <c r="I333" s="864">
        <v>0.5</v>
      </c>
      <c r="J333" s="353" t="s">
        <v>119</v>
      </c>
      <c r="K333" s="683">
        <f t="shared" si="13"/>
        <v>0</v>
      </c>
      <c r="L333" s="340" t="str">
        <f t="shared" si="14"/>
        <v>(ｴｸ)</v>
      </c>
      <c r="M333" s="814"/>
      <c r="N333" s="222" t="s">
        <v>849</v>
      </c>
      <c r="O333" s="143" t="s">
        <v>853</v>
      </c>
      <c r="P333" s="150"/>
      <c r="Q333" s="147"/>
      <c r="R333" s="147"/>
      <c r="S333" s="151"/>
      <c r="T333" s="147"/>
      <c r="U333" s="147"/>
      <c r="V333" s="152"/>
      <c r="W333" s="146"/>
      <c r="X333" s="148"/>
    </row>
    <row r="334" spans="1:24" ht="12.75" customHeight="1" x14ac:dyDescent="0.2">
      <c r="A334" s="467"/>
      <c r="B334" s="1795"/>
      <c r="C334" s="1797"/>
      <c r="D334" s="1875"/>
      <c r="E334" s="1874" t="s">
        <v>983</v>
      </c>
      <c r="F334" s="830" t="s">
        <v>325</v>
      </c>
      <c r="G334" s="535" t="b">
        <f>IF(総括表!$B$4=総括表!$Q$4,基礎データ貼付用シート!E1444)</f>
        <v>0</v>
      </c>
      <c r="H334" s="353" t="s">
        <v>117</v>
      </c>
      <c r="I334" s="864">
        <v>0.4</v>
      </c>
      <c r="J334" s="355" t="s">
        <v>119</v>
      </c>
      <c r="K334" s="683">
        <f t="shared" si="13"/>
        <v>0</v>
      </c>
      <c r="L334" s="340" t="str">
        <f t="shared" si="14"/>
        <v>(ｴｹ)</v>
      </c>
      <c r="M334" s="814"/>
      <c r="N334" s="222" t="s">
        <v>849</v>
      </c>
      <c r="O334" s="143" t="s">
        <v>854</v>
      </c>
      <c r="P334" s="150"/>
      <c r="Q334" s="147"/>
      <c r="R334" s="147"/>
      <c r="S334" s="151"/>
      <c r="T334" s="147"/>
      <c r="U334" s="147"/>
      <c r="V334" s="152"/>
      <c r="W334" s="146"/>
      <c r="X334" s="148"/>
    </row>
    <row r="335" spans="1:24" ht="12.75" customHeight="1" x14ac:dyDescent="0.2">
      <c r="A335" s="467"/>
      <c r="B335" s="1795"/>
      <c r="C335" s="1797"/>
      <c r="D335" s="1875"/>
      <c r="E335" s="1850"/>
      <c r="F335" s="826" t="s">
        <v>520</v>
      </c>
      <c r="G335" s="535" t="b">
        <f>IF(総括表!$B$4=総括表!$Q$4,基礎データ貼付用シート!E1447)</f>
        <v>0</v>
      </c>
      <c r="H335" s="353" t="s">
        <v>117</v>
      </c>
      <c r="I335" s="864">
        <v>0.2</v>
      </c>
      <c r="J335" s="353" t="s">
        <v>119</v>
      </c>
      <c r="K335" s="683">
        <f t="shared" si="13"/>
        <v>0</v>
      </c>
      <c r="L335" s="340" t="str">
        <f t="shared" si="14"/>
        <v>(ｴｺ)</v>
      </c>
      <c r="M335" s="814"/>
      <c r="N335" s="222" t="s">
        <v>849</v>
      </c>
      <c r="O335" s="143" t="s">
        <v>855</v>
      </c>
      <c r="P335" s="150"/>
      <c r="Q335" s="147"/>
      <c r="R335" s="147"/>
      <c r="S335" s="151"/>
      <c r="T335" s="147"/>
      <c r="U335" s="147"/>
      <c r="V335" s="152"/>
      <c r="W335" s="146"/>
      <c r="X335" s="148"/>
    </row>
    <row r="336" spans="1:24" ht="12.75" customHeight="1" x14ac:dyDescent="0.2">
      <c r="A336" s="467"/>
      <c r="B336" s="1795"/>
      <c r="C336" s="1797"/>
      <c r="D336" s="1875" t="s">
        <v>982</v>
      </c>
      <c r="E336" s="1874" t="s">
        <v>326</v>
      </c>
      <c r="F336" s="825" t="s">
        <v>325</v>
      </c>
      <c r="G336" s="535" t="b">
        <f>IF(総括表!$B$4=総括表!$Q$4,基礎データ貼付用シート!E1449)</f>
        <v>0</v>
      </c>
      <c r="H336" s="353" t="s">
        <v>4785</v>
      </c>
      <c r="I336" s="864">
        <v>0.16700000000000001</v>
      </c>
      <c r="J336" s="355" t="s">
        <v>4786</v>
      </c>
      <c r="K336" s="683">
        <f t="shared" si="13"/>
        <v>0</v>
      </c>
      <c r="L336" s="340" t="str">
        <f t="shared" si="14"/>
        <v>(ｴｻ)</v>
      </c>
      <c r="M336" s="814"/>
      <c r="N336" s="222" t="s">
        <v>849</v>
      </c>
      <c r="O336" s="143" t="s">
        <v>856</v>
      </c>
      <c r="P336" s="150"/>
      <c r="Q336" s="147"/>
      <c r="R336" s="147"/>
      <c r="S336" s="151"/>
      <c r="T336" s="147"/>
      <c r="U336" s="147"/>
      <c r="V336" s="152"/>
      <c r="W336" s="146"/>
      <c r="X336" s="148"/>
    </row>
    <row r="337" spans="1:24" ht="12.75" customHeight="1" x14ac:dyDescent="0.2">
      <c r="A337" s="467"/>
      <c r="B337" s="1795"/>
      <c r="C337" s="1797"/>
      <c r="D337" s="1875"/>
      <c r="E337" s="1849"/>
      <c r="F337" s="826" t="s">
        <v>519</v>
      </c>
      <c r="G337" s="535" t="b">
        <f>IF(総括表!$B$4=総括表!$Q$4,基礎データ貼付用シート!E1451)</f>
        <v>0</v>
      </c>
      <c r="H337" s="353" t="s">
        <v>4779</v>
      </c>
      <c r="I337" s="864">
        <v>0.3</v>
      </c>
      <c r="J337" s="353" t="s">
        <v>4780</v>
      </c>
      <c r="K337" s="683">
        <f t="shared" si="13"/>
        <v>0</v>
      </c>
      <c r="L337" s="340" t="str">
        <f t="shared" si="14"/>
        <v>(ｴｼ)</v>
      </c>
      <c r="M337" s="814"/>
      <c r="N337" s="222" t="s">
        <v>849</v>
      </c>
      <c r="O337" s="143" t="s">
        <v>857</v>
      </c>
      <c r="P337" s="150"/>
      <c r="Q337" s="147"/>
      <c r="R337" s="147"/>
      <c r="S337" s="151"/>
      <c r="T337" s="147"/>
      <c r="U337" s="147"/>
      <c r="V337" s="152"/>
      <c r="W337" s="146"/>
      <c r="X337" s="148"/>
    </row>
    <row r="338" spans="1:24" ht="12.75" customHeight="1" x14ac:dyDescent="0.2">
      <c r="A338" s="467"/>
      <c r="B338" s="1795"/>
      <c r="C338" s="1797"/>
      <c r="D338" s="1875"/>
      <c r="E338" s="1850"/>
      <c r="F338" s="826" t="s">
        <v>520</v>
      </c>
      <c r="G338" s="535" t="b">
        <f>IF(総括表!$B$4=総括表!$Q$4,基礎データ貼付用シート!E1452)</f>
        <v>0</v>
      </c>
      <c r="H338" s="353" t="s">
        <v>4787</v>
      </c>
      <c r="I338" s="864">
        <v>0.33400000000000002</v>
      </c>
      <c r="J338" s="353" t="s">
        <v>4788</v>
      </c>
      <c r="K338" s="683">
        <f t="shared" si="13"/>
        <v>0</v>
      </c>
      <c r="L338" s="340" t="str">
        <f t="shared" si="14"/>
        <v>(ｴｽ)</v>
      </c>
      <c r="M338" s="814"/>
      <c r="N338" s="222" t="s">
        <v>849</v>
      </c>
      <c r="O338" s="143" t="s">
        <v>858</v>
      </c>
      <c r="P338" s="150"/>
      <c r="Q338" s="147"/>
      <c r="R338" s="147"/>
      <c r="S338" s="151"/>
      <c r="T338" s="147"/>
      <c r="U338" s="147"/>
      <c r="V338" s="152"/>
      <c r="W338" s="146"/>
      <c r="X338" s="148"/>
    </row>
    <row r="339" spans="1:24" ht="12.75" customHeight="1" x14ac:dyDescent="0.2">
      <c r="A339" s="467"/>
      <c r="B339" s="1795"/>
      <c r="C339" s="1797"/>
      <c r="D339" s="1875"/>
      <c r="E339" s="1855" t="s">
        <v>983</v>
      </c>
      <c r="F339" s="830" t="s">
        <v>325</v>
      </c>
      <c r="G339" s="535" t="b">
        <f>IF(総括表!$B$4=総括表!$Q$4,基礎データ貼付用シート!E1450)</f>
        <v>0</v>
      </c>
      <c r="H339" s="353" t="s">
        <v>4789</v>
      </c>
      <c r="I339" s="864">
        <v>0.26700000000000002</v>
      </c>
      <c r="J339" s="355" t="s">
        <v>4790</v>
      </c>
      <c r="K339" s="683">
        <f t="shared" si="13"/>
        <v>0</v>
      </c>
      <c r="L339" s="340" t="str">
        <f t="shared" si="14"/>
        <v>(ｴｾ)</v>
      </c>
      <c r="M339" s="814"/>
      <c r="N339" s="222" t="s">
        <v>849</v>
      </c>
      <c r="O339" s="143" t="s">
        <v>859</v>
      </c>
      <c r="P339" s="150"/>
      <c r="Q339" s="147"/>
      <c r="R339" s="147"/>
      <c r="S339" s="151"/>
      <c r="T339" s="147"/>
      <c r="U339" s="147"/>
      <c r="V339" s="152"/>
      <c r="W339" s="146"/>
      <c r="X339" s="148"/>
    </row>
    <row r="340" spans="1:24" ht="12.75" customHeight="1" x14ac:dyDescent="0.2">
      <c r="A340" s="467"/>
      <c r="B340" s="1795"/>
      <c r="C340" s="1798"/>
      <c r="D340" s="1875"/>
      <c r="E340" s="1843"/>
      <c r="F340" s="826" t="s">
        <v>520</v>
      </c>
      <c r="G340" s="535" t="b">
        <f>IF(総括表!$B$4=総括表!$Q$4,基礎データ貼付用シート!E1453)</f>
        <v>0</v>
      </c>
      <c r="H340" s="353" t="s">
        <v>4779</v>
      </c>
      <c r="I340" s="864">
        <v>0.13400000000000001</v>
      </c>
      <c r="J340" s="353" t="s">
        <v>4780</v>
      </c>
      <c r="K340" s="683">
        <f t="shared" si="13"/>
        <v>0</v>
      </c>
      <c r="L340" s="340" t="str">
        <f t="shared" si="14"/>
        <v>(ｴｿ)</v>
      </c>
      <c r="M340" s="814"/>
      <c r="N340" s="222" t="s">
        <v>849</v>
      </c>
      <c r="O340" s="143" t="s">
        <v>860</v>
      </c>
      <c r="P340" s="150"/>
      <c r="Q340" s="147"/>
      <c r="R340" s="147"/>
      <c r="S340" s="151"/>
      <c r="T340" s="147"/>
      <c r="U340" s="147"/>
      <c r="V340" s="152"/>
      <c r="W340" s="146"/>
      <c r="X340" s="148"/>
    </row>
    <row r="341" spans="1:24" ht="12.75" customHeight="1" x14ac:dyDescent="0.2">
      <c r="A341" s="467"/>
      <c r="B341" s="1795">
        <v>30</v>
      </c>
      <c r="C341" s="1796" t="s">
        <v>6532</v>
      </c>
      <c r="D341" s="1875" t="s">
        <v>981</v>
      </c>
      <c r="E341" s="1874" t="s">
        <v>326</v>
      </c>
      <c r="F341" s="825" t="s">
        <v>325</v>
      </c>
      <c r="G341" s="535" t="b">
        <f>IF(総括表!$B$4=総括表!$Q$5,基礎データ貼付用シート!E1443)</f>
        <v>0</v>
      </c>
      <c r="H341" s="353" t="s">
        <v>4791</v>
      </c>
      <c r="I341" s="864">
        <v>0.25</v>
      </c>
      <c r="J341" s="355" t="s">
        <v>4792</v>
      </c>
      <c r="K341" s="683">
        <f t="shared" si="13"/>
        <v>0</v>
      </c>
      <c r="L341" s="340" t="str">
        <f t="shared" si="14"/>
        <v>(ｴﾀ)</v>
      </c>
      <c r="M341" s="814"/>
      <c r="N341" s="222" t="s">
        <v>849</v>
      </c>
      <c r="O341" s="143" t="s">
        <v>861</v>
      </c>
      <c r="P341" s="150"/>
      <c r="Q341" s="147"/>
      <c r="R341" s="147"/>
      <c r="S341" s="151"/>
      <c r="T341" s="147"/>
      <c r="U341" s="147"/>
      <c r="V341" s="152"/>
      <c r="W341" s="146"/>
      <c r="X341" s="148"/>
    </row>
    <row r="342" spans="1:24" ht="12.75" customHeight="1" x14ac:dyDescent="0.2">
      <c r="A342" s="467"/>
      <c r="B342" s="1795"/>
      <c r="C342" s="1797"/>
      <c r="D342" s="1875"/>
      <c r="E342" s="1849"/>
      <c r="F342" s="826" t="s">
        <v>519</v>
      </c>
      <c r="G342" s="535" t="b">
        <f>IF(総括表!$B$4=総括表!$Q$5,基礎データ貼付用シート!E1445)</f>
        <v>0</v>
      </c>
      <c r="H342" s="353" t="s">
        <v>4791</v>
      </c>
      <c r="I342" s="864">
        <v>0.45</v>
      </c>
      <c r="J342" s="353" t="s">
        <v>4792</v>
      </c>
      <c r="K342" s="683">
        <f t="shared" si="13"/>
        <v>0</v>
      </c>
      <c r="L342" s="340" t="str">
        <f t="shared" si="14"/>
        <v>(ｴﾁ)</v>
      </c>
      <c r="M342" s="814"/>
      <c r="N342" s="222" t="s">
        <v>849</v>
      </c>
      <c r="O342" s="143" t="s">
        <v>862</v>
      </c>
      <c r="P342" s="150"/>
      <c r="Q342" s="147"/>
      <c r="R342" s="147"/>
      <c r="S342" s="151"/>
      <c r="T342" s="147"/>
      <c r="U342" s="147"/>
      <c r="V342" s="152"/>
      <c r="W342" s="146"/>
      <c r="X342" s="148"/>
    </row>
    <row r="343" spans="1:24" ht="12.75" customHeight="1" x14ac:dyDescent="0.2">
      <c r="A343" s="467"/>
      <c r="B343" s="1795"/>
      <c r="C343" s="1797"/>
      <c r="D343" s="1875"/>
      <c r="E343" s="1850"/>
      <c r="F343" s="826" t="s">
        <v>520</v>
      </c>
      <c r="G343" s="535" t="b">
        <f>IF(総括表!$B$4=総括表!$Q$5,基礎データ貼付用シート!E1446)</f>
        <v>0</v>
      </c>
      <c r="H343" s="353" t="s">
        <v>4793</v>
      </c>
      <c r="I343" s="864">
        <v>0.5</v>
      </c>
      <c r="J343" s="353" t="s">
        <v>4794</v>
      </c>
      <c r="K343" s="683">
        <f t="shared" si="13"/>
        <v>0</v>
      </c>
      <c r="L343" s="340" t="str">
        <f t="shared" si="14"/>
        <v>(ｴﾂ)</v>
      </c>
      <c r="M343" s="814"/>
      <c r="N343" s="222" t="s">
        <v>849</v>
      </c>
      <c r="O343" s="143" t="s">
        <v>863</v>
      </c>
      <c r="P343" s="150"/>
      <c r="Q343" s="147"/>
      <c r="R343" s="147"/>
      <c r="S343" s="151"/>
      <c r="T343" s="147"/>
      <c r="U343" s="147"/>
      <c r="V343" s="152"/>
      <c r="W343" s="146"/>
      <c r="X343" s="148"/>
    </row>
    <row r="344" spans="1:24" ht="12.75" customHeight="1" x14ac:dyDescent="0.2">
      <c r="A344" s="467"/>
      <c r="B344" s="1795"/>
      <c r="C344" s="1797"/>
      <c r="D344" s="1875"/>
      <c r="E344" s="1874" t="s">
        <v>983</v>
      </c>
      <c r="F344" s="830" t="s">
        <v>325</v>
      </c>
      <c r="G344" s="535" t="b">
        <f>IF(総括表!$B$4=総括表!$Q$5,基礎データ貼付用シート!E1444)</f>
        <v>0</v>
      </c>
      <c r="H344" s="353" t="s">
        <v>4795</v>
      </c>
      <c r="I344" s="864">
        <v>0.4</v>
      </c>
      <c r="J344" s="355" t="s">
        <v>4773</v>
      </c>
      <c r="K344" s="683">
        <f t="shared" si="13"/>
        <v>0</v>
      </c>
      <c r="L344" s="340" t="str">
        <f t="shared" si="14"/>
        <v>(ｴﾃ)</v>
      </c>
      <c r="M344" s="814"/>
      <c r="N344" s="222" t="s">
        <v>849</v>
      </c>
      <c r="O344" s="143" t="s">
        <v>864</v>
      </c>
      <c r="P344" s="150"/>
      <c r="Q344" s="147"/>
      <c r="R344" s="147"/>
      <c r="S344" s="151"/>
      <c r="T344" s="147"/>
      <c r="U344" s="147"/>
      <c r="V344" s="152"/>
      <c r="W344" s="146"/>
      <c r="X344" s="148"/>
    </row>
    <row r="345" spans="1:24" ht="12.75" customHeight="1" x14ac:dyDescent="0.2">
      <c r="A345" s="467"/>
      <c r="B345" s="1795"/>
      <c r="C345" s="1797"/>
      <c r="D345" s="1875"/>
      <c r="E345" s="1850"/>
      <c r="F345" s="826" t="s">
        <v>520</v>
      </c>
      <c r="G345" s="535" t="b">
        <f>IF(総括表!$B$4=総括表!$Q$5,基礎データ貼付用シート!E1447)</f>
        <v>0</v>
      </c>
      <c r="H345" s="353" t="s">
        <v>117</v>
      </c>
      <c r="I345" s="864">
        <v>0.2</v>
      </c>
      <c r="J345" s="353" t="s">
        <v>119</v>
      </c>
      <c r="K345" s="683">
        <f t="shared" si="13"/>
        <v>0</v>
      </c>
      <c r="L345" s="340" t="str">
        <f t="shared" si="14"/>
        <v>(ｴﾄ)</v>
      </c>
      <c r="M345" s="814"/>
      <c r="N345" s="222" t="s">
        <v>849</v>
      </c>
      <c r="O345" s="143" t="s">
        <v>865</v>
      </c>
      <c r="P345" s="150"/>
      <c r="Q345" s="147"/>
      <c r="R345" s="147"/>
      <c r="S345" s="151"/>
      <c r="T345" s="147"/>
      <c r="U345" s="147"/>
      <c r="V345" s="152"/>
      <c r="W345" s="146"/>
      <c r="X345" s="148"/>
    </row>
    <row r="346" spans="1:24" ht="12.75" customHeight="1" x14ac:dyDescent="0.2">
      <c r="A346" s="467"/>
      <c r="B346" s="1795"/>
      <c r="C346" s="1797"/>
      <c r="D346" s="1875" t="s">
        <v>982</v>
      </c>
      <c r="E346" s="1874" t="s">
        <v>326</v>
      </c>
      <c r="F346" s="825" t="s">
        <v>325</v>
      </c>
      <c r="G346" s="535" t="b">
        <f>IF(総括表!$B$4=総括表!$Q$5,基礎データ貼付用シート!E1449)</f>
        <v>0</v>
      </c>
      <c r="H346" s="353" t="s">
        <v>4777</v>
      </c>
      <c r="I346" s="864">
        <v>0.17699999999999999</v>
      </c>
      <c r="J346" s="355" t="s">
        <v>4778</v>
      </c>
      <c r="K346" s="683">
        <f t="shared" si="13"/>
        <v>0</v>
      </c>
      <c r="L346" s="340" t="str">
        <f t="shared" si="14"/>
        <v>(ｴﾅ)</v>
      </c>
      <c r="M346" s="814"/>
      <c r="N346" s="222" t="s">
        <v>849</v>
      </c>
      <c r="O346" s="143" t="s">
        <v>866</v>
      </c>
      <c r="P346" s="150"/>
      <c r="Q346" s="147"/>
      <c r="R346" s="147"/>
      <c r="S346" s="151"/>
      <c r="T346" s="147"/>
      <c r="U346" s="147"/>
      <c r="V346" s="152"/>
      <c r="W346" s="146"/>
      <c r="X346" s="148"/>
    </row>
    <row r="347" spans="1:24" ht="12.75" customHeight="1" x14ac:dyDescent="0.2">
      <c r="A347" s="467"/>
      <c r="B347" s="1795"/>
      <c r="C347" s="1797"/>
      <c r="D347" s="1875"/>
      <c r="E347" s="1849"/>
      <c r="F347" s="826" t="s">
        <v>519</v>
      </c>
      <c r="G347" s="535" t="b">
        <f>IF(総括表!$B$4=総括表!$Q$5,基礎データ貼付用シート!E1451)</f>
        <v>0</v>
      </c>
      <c r="H347" s="353" t="s">
        <v>4795</v>
      </c>
      <c r="I347" s="864">
        <v>0.32</v>
      </c>
      <c r="J347" s="353" t="s">
        <v>4773</v>
      </c>
      <c r="K347" s="683">
        <f t="shared" si="13"/>
        <v>0</v>
      </c>
      <c r="L347" s="340" t="str">
        <f t="shared" si="14"/>
        <v>(ｴﾆ)</v>
      </c>
      <c r="M347" s="814"/>
      <c r="N347" s="222" t="s">
        <v>849</v>
      </c>
      <c r="O347" s="143" t="s">
        <v>867</v>
      </c>
      <c r="P347" s="150"/>
      <c r="Q347" s="147"/>
      <c r="R347" s="147"/>
      <c r="S347" s="151"/>
      <c r="T347" s="147"/>
      <c r="U347" s="147"/>
      <c r="V347" s="152"/>
      <c r="W347" s="146"/>
      <c r="X347" s="148"/>
    </row>
    <row r="348" spans="1:24" ht="12.75" customHeight="1" x14ac:dyDescent="0.2">
      <c r="A348" s="467"/>
      <c r="B348" s="1795"/>
      <c r="C348" s="1797"/>
      <c r="D348" s="1875"/>
      <c r="E348" s="1850"/>
      <c r="F348" s="826" t="s">
        <v>520</v>
      </c>
      <c r="G348" s="535" t="b">
        <f>IF(総括表!$B$4=総括表!$Q$5,基礎データ貼付用シート!E1452)</f>
        <v>0</v>
      </c>
      <c r="H348" s="353" t="s">
        <v>4796</v>
      </c>
      <c r="I348" s="864">
        <v>0.35399999999999998</v>
      </c>
      <c r="J348" s="353" t="s">
        <v>4797</v>
      </c>
      <c r="K348" s="683">
        <f t="shared" si="13"/>
        <v>0</v>
      </c>
      <c r="L348" s="340" t="str">
        <f t="shared" si="14"/>
        <v>(ｴﾇ)</v>
      </c>
      <c r="M348" s="814"/>
      <c r="N348" s="222" t="s">
        <v>849</v>
      </c>
      <c r="O348" s="143" t="s">
        <v>822</v>
      </c>
      <c r="P348" s="150"/>
      <c r="Q348" s="147"/>
      <c r="R348" s="147"/>
      <c r="S348" s="151"/>
      <c r="T348" s="147"/>
      <c r="U348" s="147"/>
      <c r="V348" s="152"/>
      <c r="W348" s="146"/>
      <c r="X348" s="148"/>
    </row>
    <row r="349" spans="1:24" ht="12.75" customHeight="1" x14ac:dyDescent="0.2">
      <c r="A349" s="467"/>
      <c r="B349" s="1795"/>
      <c r="C349" s="1797"/>
      <c r="D349" s="1875"/>
      <c r="E349" s="1855" t="s">
        <v>983</v>
      </c>
      <c r="F349" s="830" t="s">
        <v>325</v>
      </c>
      <c r="G349" s="535" t="b">
        <f>IF(総括表!$B$4=総括表!$Q$5,基礎データ貼付用シート!E1450)</f>
        <v>0</v>
      </c>
      <c r="H349" s="353" t="s">
        <v>4779</v>
      </c>
      <c r="I349" s="864">
        <v>0.28399999999999997</v>
      </c>
      <c r="J349" s="355" t="s">
        <v>4780</v>
      </c>
      <c r="K349" s="683">
        <f t="shared" si="13"/>
        <v>0</v>
      </c>
      <c r="L349" s="340" t="str">
        <f t="shared" si="14"/>
        <v>(ｴﾈ)</v>
      </c>
      <c r="M349" s="814"/>
      <c r="N349" s="222" t="s">
        <v>849</v>
      </c>
      <c r="O349" s="143" t="s">
        <v>823</v>
      </c>
      <c r="P349" s="150"/>
      <c r="Q349" s="147"/>
      <c r="R349" s="147"/>
      <c r="S349" s="151"/>
      <c r="T349" s="147"/>
      <c r="U349" s="147"/>
      <c r="V349" s="152"/>
      <c r="W349" s="146"/>
      <c r="X349" s="148"/>
    </row>
    <row r="350" spans="1:24" ht="12.75" customHeight="1" x14ac:dyDescent="0.2">
      <c r="A350" s="467"/>
      <c r="B350" s="1795"/>
      <c r="C350" s="1798"/>
      <c r="D350" s="1875"/>
      <c r="E350" s="1843"/>
      <c r="F350" s="826" t="s">
        <v>520</v>
      </c>
      <c r="G350" s="535" t="b">
        <f>IF(総括表!$B$4=総括表!$Q$5,基礎データ貼付用シート!E1453)</f>
        <v>0</v>
      </c>
      <c r="H350" s="353" t="s">
        <v>4798</v>
      </c>
      <c r="I350" s="864">
        <v>0.14199999999999999</v>
      </c>
      <c r="J350" s="353" t="s">
        <v>4799</v>
      </c>
      <c r="K350" s="683">
        <f t="shared" si="13"/>
        <v>0</v>
      </c>
      <c r="L350" s="340" t="str">
        <f t="shared" si="14"/>
        <v>(ｴﾉ)</v>
      </c>
      <c r="M350" s="814"/>
      <c r="N350" s="222" t="s">
        <v>849</v>
      </c>
      <c r="O350" s="143" t="s">
        <v>824</v>
      </c>
      <c r="P350" s="150"/>
      <c r="Q350" s="147"/>
      <c r="R350" s="147"/>
      <c r="S350" s="151"/>
      <c r="T350" s="147"/>
      <c r="U350" s="147"/>
      <c r="V350" s="152"/>
      <c r="W350" s="146"/>
      <c r="X350" s="148"/>
    </row>
    <row r="351" spans="1:24" ht="12.75" customHeight="1" x14ac:dyDescent="0.2">
      <c r="A351" s="467"/>
      <c r="B351" s="1795">
        <v>31</v>
      </c>
      <c r="C351" s="1796" t="s">
        <v>6533</v>
      </c>
      <c r="D351" s="1875" t="s">
        <v>981</v>
      </c>
      <c r="E351" s="1874" t="s">
        <v>326</v>
      </c>
      <c r="F351" s="825" t="s">
        <v>325</v>
      </c>
      <c r="G351" s="535" t="b">
        <f>IF(総括表!$B$4=総括表!$Q$4,基礎データ貼付用シート!E1455)</f>
        <v>0</v>
      </c>
      <c r="H351" s="353" t="s">
        <v>117</v>
      </c>
      <c r="I351" s="864">
        <v>0.25</v>
      </c>
      <c r="J351" s="355" t="s">
        <v>119</v>
      </c>
      <c r="K351" s="683">
        <f t="shared" ref="K351:K410" si="15">ROUND(G351*I351,0)</f>
        <v>0</v>
      </c>
      <c r="L351" s="340" t="str">
        <f t="shared" ref="L351:L410" si="16">$N$135&amp;N351&amp;O351&amp;$O$135</f>
        <v>(ｴﾊ)</v>
      </c>
      <c r="M351" s="814"/>
      <c r="N351" s="222" t="s">
        <v>849</v>
      </c>
      <c r="O351" s="143" t="s">
        <v>825</v>
      </c>
      <c r="P351" s="150"/>
      <c r="Q351" s="147"/>
      <c r="R351" s="147"/>
      <c r="S351" s="151"/>
      <c r="T351" s="147"/>
      <c r="U351" s="147"/>
      <c r="V351" s="152"/>
      <c r="W351" s="146"/>
      <c r="X351" s="148"/>
    </row>
    <row r="352" spans="1:24" ht="12.75" customHeight="1" x14ac:dyDescent="0.2">
      <c r="A352" s="467"/>
      <c r="B352" s="1795"/>
      <c r="C352" s="1797"/>
      <c r="D352" s="1875"/>
      <c r="E352" s="1849"/>
      <c r="F352" s="826" t="s">
        <v>519</v>
      </c>
      <c r="G352" s="535" t="b">
        <f>IF(総括表!$B$4=総括表!$Q$4,基礎データ貼付用シート!E1457)</f>
        <v>0</v>
      </c>
      <c r="H352" s="353" t="s">
        <v>117</v>
      </c>
      <c r="I352" s="864">
        <v>0.45</v>
      </c>
      <c r="J352" s="353" t="s">
        <v>119</v>
      </c>
      <c r="K352" s="683">
        <f t="shared" si="15"/>
        <v>0</v>
      </c>
      <c r="L352" s="340" t="str">
        <f t="shared" si="16"/>
        <v>(ｴﾋ)</v>
      </c>
      <c r="M352" s="814"/>
      <c r="N352" s="222" t="s">
        <v>849</v>
      </c>
      <c r="O352" s="143" t="s">
        <v>826</v>
      </c>
      <c r="P352" s="150"/>
      <c r="Q352" s="147"/>
      <c r="R352" s="147"/>
      <c r="S352" s="151"/>
      <c r="T352" s="147"/>
      <c r="U352" s="147"/>
      <c r="V352" s="152"/>
      <c r="W352" s="146"/>
      <c r="X352" s="148"/>
    </row>
    <row r="353" spans="1:24" ht="12.75" customHeight="1" x14ac:dyDescent="0.2">
      <c r="A353" s="467"/>
      <c r="B353" s="1795"/>
      <c r="C353" s="1797"/>
      <c r="D353" s="1875"/>
      <c r="E353" s="1850"/>
      <c r="F353" s="826" t="s">
        <v>520</v>
      </c>
      <c r="G353" s="535" t="b">
        <f>IF(総括表!$B$4=総括表!$Q$4,基礎データ貼付用シート!E1458)</f>
        <v>0</v>
      </c>
      <c r="H353" s="353" t="s">
        <v>117</v>
      </c>
      <c r="I353" s="864">
        <v>0.5</v>
      </c>
      <c r="J353" s="353" t="s">
        <v>119</v>
      </c>
      <c r="K353" s="683">
        <f t="shared" si="15"/>
        <v>0</v>
      </c>
      <c r="L353" s="340" t="str">
        <f t="shared" si="16"/>
        <v>(ｴﾌ)</v>
      </c>
      <c r="M353" s="814"/>
      <c r="N353" s="222" t="s">
        <v>849</v>
      </c>
      <c r="O353" s="143" t="s">
        <v>827</v>
      </c>
      <c r="P353" s="150"/>
      <c r="Q353" s="147"/>
      <c r="R353" s="147"/>
      <c r="S353" s="151"/>
      <c r="T353" s="147"/>
      <c r="U353" s="147"/>
      <c r="V353" s="152"/>
      <c r="W353" s="146"/>
      <c r="X353" s="148"/>
    </row>
    <row r="354" spans="1:24" ht="12.75" customHeight="1" x14ac:dyDescent="0.2">
      <c r="A354" s="467"/>
      <c r="B354" s="1795"/>
      <c r="C354" s="1797"/>
      <c r="D354" s="1875"/>
      <c r="E354" s="1874" t="s">
        <v>983</v>
      </c>
      <c r="F354" s="830" t="s">
        <v>325</v>
      </c>
      <c r="G354" s="535" t="b">
        <f>IF(総括表!$B$4=総括表!$Q$4,基礎データ貼付用シート!E1456)</f>
        <v>0</v>
      </c>
      <c r="H354" s="353" t="s">
        <v>117</v>
      </c>
      <c r="I354" s="864">
        <v>0.4</v>
      </c>
      <c r="J354" s="355" t="s">
        <v>119</v>
      </c>
      <c r="K354" s="683">
        <f t="shared" si="15"/>
        <v>0</v>
      </c>
      <c r="L354" s="340" t="str">
        <f t="shared" si="16"/>
        <v>(ｴﾍ)</v>
      </c>
      <c r="M354" s="814"/>
      <c r="N354" s="222" t="s">
        <v>849</v>
      </c>
      <c r="O354" s="143" t="s">
        <v>828</v>
      </c>
      <c r="P354" s="150"/>
      <c r="Q354" s="147"/>
      <c r="R354" s="147"/>
      <c r="S354" s="151"/>
      <c r="T354" s="147"/>
      <c r="U354" s="147"/>
      <c r="V354" s="152"/>
      <c r="W354" s="146"/>
      <c r="X354" s="148"/>
    </row>
    <row r="355" spans="1:24" ht="12.75" customHeight="1" x14ac:dyDescent="0.2">
      <c r="A355" s="467"/>
      <c r="B355" s="1795"/>
      <c r="C355" s="1797"/>
      <c r="D355" s="1875"/>
      <c r="E355" s="1850"/>
      <c r="F355" s="826" t="s">
        <v>520</v>
      </c>
      <c r="G355" s="535" t="b">
        <f>IF(総括表!$B$4=総括表!$Q$4,基礎データ貼付用シート!E1459)</f>
        <v>0</v>
      </c>
      <c r="H355" s="353" t="s">
        <v>117</v>
      </c>
      <c r="I355" s="864">
        <v>0.2</v>
      </c>
      <c r="J355" s="353" t="s">
        <v>119</v>
      </c>
      <c r="K355" s="683">
        <f t="shared" si="15"/>
        <v>0</v>
      </c>
      <c r="L355" s="340" t="str">
        <f t="shared" si="16"/>
        <v>(ｴﾎ)</v>
      </c>
      <c r="M355" s="814"/>
      <c r="N355" s="222" t="s">
        <v>849</v>
      </c>
      <c r="O355" s="143" t="s">
        <v>829</v>
      </c>
      <c r="P355" s="150"/>
      <c r="Q355" s="147"/>
      <c r="R355" s="147"/>
      <c r="S355" s="151"/>
      <c r="T355" s="147"/>
      <c r="U355" s="147"/>
      <c r="V355" s="152"/>
      <c r="W355" s="146"/>
      <c r="X355" s="148"/>
    </row>
    <row r="356" spans="1:24" ht="12.75" customHeight="1" x14ac:dyDescent="0.2">
      <c r="A356" s="467"/>
      <c r="B356" s="1795"/>
      <c r="C356" s="1797"/>
      <c r="D356" s="1875" t="s">
        <v>982</v>
      </c>
      <c r="E356" s="1874" t="s">
        <v>326</v>
      </c>
      <c r="F356" s="825" t="s">
        <v>325</v>
      </c>
      <c r="G356" s="535" t="b">
        <f>IF(総括表!$B$4=総括表!$Q$4,基礎データ貼付用シート!E1461)</f>
        <v>0</v>
      </c>
      <c r="H356" s="353" t="s">
        <v>117</v>
      </c>
      <c r="I356" s="864">
        <v>0.19500000000000001</v>
      </c>
      <c r="J356" s="355" t="s">
        <v>119</v>
      </c>
      <c r="K356" s="683">
        <f t="shared" si="15"/>
        <v>0</v>
      </c>
      <c r="L356" s="340" t="str">
        <f t="shared" si="16"/>
        <v>(ｴﾏ)</v>
      </c>
      <c r="M356" s="814"/>
      <c r="N356" s="222" t="s">
        <v>849</v>
      </c>
      <c r="O356" s="143" t="s">
        <v>830</v>
      </c>
      <c r="P356" s="150"/>
      <c r="Q356" s="147"/>
      <c r="R356" s="147"/>
      <c r="S356" s="151"/>
      <c r="T356" s="147"/>
      <c r="U356" s="147"/>
      <c r="V356" s="152"/>
      <c r="W356" s="146"/>
      <c r="X356" s="148"/>
    </row>
    <row r="357" spans="1:24" ht="12.75" customHeight="1" x14ac:dyDescent="0.2">
      <c r="A357" s="467"/>
      <c r="B357" s="1795"/>
      <c r="C357" s="1797"/>
      <c r="D357" s="1875"/>
      <c r="E357" s="1849"/>
      <c r="F357" s="826" t="s">
        <v>519</v>
      </c>
      <c r="G357" s="535" t="b">
        <f>IF(総括表!$B$4=総括表!$Q$4,基礎データ貼付用シート!E1463)</f>
        <v>0</v>
      </c>
      <c r="H357" s="353" t="s">
        <v>117</v>
      </c>
      <c r="I357" s="864">
        <v>0.35</v>
      </c>
      <c r="J357" s="353" t="s">
        <v>119</v>
      </c>
      <c r="K357" s="683">
        <f t="shared" si="15"/>
        <v>0</v>
      </c>
      <c r="L357" s="340" t="str">
        <f t="shared" si="16"/>
        <v>(ｴﾐ)</v>
      </c>
      <c r="M357" s="814"/>
      <c r="N357" s="222" t="s">
        <v>849</v>
      </c>
      <c r="O357" s="143" t="s">
        <v>831</v>
      </c>
      <c r="P357" s="150"/>
      <c r="Q357" s="147"/>
      <c r="R357" s="147"/>
      <c r="S357" s="151"/>
      <c r="T357" s="147"/>
      <c r="U357" s="147"/>
      <c r="V357" s="152"/>
      <c r="W357" s="146"/>
      <c r="X357" s="148"/>
    </row>
    <row r="358" spans="1:24" ht="12.75" customHeight="1" x14ac:dyDescent="0.2">
      <c r="A358" s="467"/>
      <c r="B358" s="1795"/>
      <c r="C358" s="1797"/>
      <c r="D358" s="1875"/>
      <c r="E358" s="1850"/>
      <c r="F358" s="826" t="s">
        <v>520</v>
      </c>
      <c r="G358" s="535" t="b">
        <f>IF(総括表!$B$4=総括表!$Q$4,基礎データ貼付用シート!E1464)</f>
        <v>0</v>
      </c>
      <c r="H358" s="353" t="s">
        <v>117</v>
      </c>
      <c r="I358" s="864">
        <v>0.39</v>
      </c>
      <c r="J358" s="353" t="s">
        <v>119</v>
      </c>
      <c r="K358" s="683">
        <f t="shared" si="15"/>
        <v>0</v>
      </c>
      <c r="L358" s="340" t="str">
        <f t="shared" si="16"/>
        <v>(ｴﾑ)</v>
      </c>
      <c r="M358" s="814"/>
      <c r="N358" s="222" t="s">
        <v>849</v>
      </c>
      <c r="O358" s="143" t="s">
        <v>832</v>
      </c>
      <c r="P358" s="150"/>
      <c r="Q358" s="147"/>
      <c r="R358" s="147"/>
      <c r="S358" s="151"/>
      <c r="T358" s="147"/>
      <c r="U358" s="147"/>
      <c r="V358" s="152"/>
      <c r="W358" s="146"/>
      <c r="X358" s="148"/>
    </row>
    <row r="359" spans="1:24" ht="12.75" customHeight="1" x14ac:dyDescent="0.2">
      <c r="A359" s="467"/>
      <c r="B359" s="1795"/>
      <c r="C359" s="1797"/>
      <c r="D359" s="1875"/>
      <c r="E359" s="1855" t="s">
        <v>983</v>
      </c>
      <c r="F359" s="830" t="s">
        <v>325</v>
      </c>
      <c r="G359" s="535" t="b">
        <f>IF(総括表!$B$4=総括表!$Q$4,基礎データ貼付用シート!E1462)</f>
        <v>0</v>
      </c>
      <c r="H359" s="353" t="s">
        <v>117</v>
      </c>
      <c r="I359" s="864">
        <v>0.311</v>
      </c>
      <c r="J359" s="355" t="s">
        <v>119</v>
      </c>
      <c r="K359" s="683">
        <f t="shared" si="15"/>
        <v>0</v>
      </c>
      <c r="L359" s="340" t="str">
        <f t="shared" si="16"/>
        <v>(ｴﾒ)</v>
      </c>
      <c r="M359" s="814"/>
      <c r="N359" s="222" t="s">
        <v>849</v>
      </c>
      <c r="O359" s="143" t="s">
        <v>833</v>
      </c>
      <c r="P359" s="150"/>
      <c r="Q359" s="147"/>
      <c r="R359" s="147"/>
      <c r="S359" s="151"/>
      <c r="T359" s="147"/>
      <c r="U359" s="147"/>
      <c r="V359" s="152"/>
      <c r="W359" s="146"/>
      <c r="X359" s="148"/>
    </row>
    <row r="360" spans="1:24" ht="12.75" customHeight="1" x14ac:dyDescent="0.2">
      <c r="A360" s="467"/>
      <c r="B360" s="1795"/>
      <c r="C360" s="1798"/>
      <c r="D360" s="1875"/>
      <c r="E360" s="1843"/>
      <c r="F360" s="826" t="s">
        <v>520</v>
      </c>
      <c r="G360" s="535" t="b">
        <f>IF(総括表!$B$4=総括表!$Q$4,基礎データ貼付用シート!E1465)</f>
        <v>0</v>
      </c>
      <c r="H360" s="353" t="s">
        <v>117</v>
      </c>
      <c r="I360" s="864">
        <v>0.156</v>
      </c>
      <c r="J360" s="353" t="s">
        <v>119</v>
      </c>
      <c r="K360" s="683">
        <f t="shared" si="15"/>
        <v>0</v>
      </c>
      <c r="L360" s="340" t="str">
        <f t="shared" si="16"/>
        <v>(ｴﾓ)</v>
      </c>
      <c r="M360" s="814"/>
      <c r="N360" s="222" t="s">
        <v>849</v>
      </c>
      <c r="O360" s="143" t="s">
        <v>834</v>
      </c>
      <c r="P360" s="150"/>
      <c r="Q360" s="147"/>
      <c r="R360" s="147"/>
      <c r="S360" s="151"/>
      <c r="T360" s="147"/>
      <c r="U360" s="147"/>
      <c r="V360" s="152"/>
      <c r="W360" s="146"/>
      <c r="X360" s="148"/>
    </row>
    <row r="361" spans="1:24" ht="12.75" customHeight="1" x14ac:dyDescent="0.2">
      <c r="A361" s="467"/>
      <c r="B361" s="1795">
        <v>32</v>
      </c>
      <c r="C361" s="1796" t="s">
        <v>6534</v>
      </c>
      <c r="D361" s="1875" t="s">
        <v>981</v>
      </c>
      <c r="E361" s="1874" t="s">
        <v>326</v>
      </c>
      <c r="F361" s="825" t="s">
        <v>325</v>
      </c>
      <c r="G361" s="535" t="b">
        <f>IF(総括表!$B$4=総括表!$Q$5,基礎データ貼付用シート!E1455)</f>
        <v>0</v>
      </c>
      <c r="H361" s="353" t="s">
        <v>117</v>
      </c>
      <c r="I361" s="864">
        <v>0.25</v>
      </c>
      <c r="J361" s="355" t="s">
        <v>119</v>
      </c>
      <c r="K361" s="683">
        <f t="shared" si="15"/>
        <v>0</v>
      </c>
      <c r="L361" s="340" t="str">
        <f t="shared" si="16"/>
        <v>(ｴﾔ)</v>
      </c>
      <c r="M361" s="814"/>
      <c r="N361" s="222" t="s">
        <v>849</v>
      </c>
      <c r="O361" s="143" t="s">
        <v>835</v>
      </c>
      <c r="P361" s="150"/>
      <c r="Q361" s="147"/>
      <c r="R361" s="147"/>
      <c r="S361" s="151"/>
      <c r="T361" s="147"/>
      <c r="U361" s="147"/>
      <c r="V361" s="152"/>
      <c r="W361" s="146"/>
      <c r="X361" s="148"/>
    </row>
    <row r="362" spans="1:24" ht="12.75" customHeight="1" x14ac:dyDescent="0.2">
      <c r="A362" s="467"/>
      <c r="B362" s="1795"/>
      <c r="C362" s="1797"/>
      <c r="D362" s="1875"/>
      <c r="E362" s="1849"/>
      <c r="F362" s="826" t="s">
        <v>519</v>
      </c>
      <c r="G362" s="535" t="b">
        <f>IF(総括表!$B$4=総括表!$Q$5,基礎データ貼付用シート!E1457)</f>
        <v>0</v>
      </c>
      <c r="H362" s="353" t="s">
        <v>117</v>
      </c>
      <c r="I362" s="864">
        <v>0.45</v>
      </c>
      <c r="J362" s="353" t="s">
        <v>119</v>
      </c>
      <c r="K362" s="683">
        <f t="shared" si="15"/>
        <v>0</v>
      </c>
      <c r="L362" s="340" t="str">
        <f t="shared" si="16"/>
        <v>(ｴﾕ)</v>
      </c>
      <c r="M362" s="814"/>
      <c r="N362" s="222" t="s">
        <v>849</v>
      </c>
      <c r="O362" s="143" t="s">
        <v>836</v>
      </c>
      <c r="P362" s="150"/>
      <c r="Q362" s="147"/>
      <c r="R362" s="147"/>
      <c r="S362" s="151"/>
      <c r="T362" s="147"/>
      <c r="U362" s="147"/>
      <c r="V362" s="152"/>
      <c r="W362" s="146"/>
      <c r="X362" s="148"/>
    </row>
    <row r="363" spans="1:24" ht="12.75" customHeight="1" x14ac:dyDescent="0.2">
      <c r="A363" s="467"/>
      <c r="B363" s="1795"/>
      <c r="C363" s="1797"/>
      <c r="D363" s="1875"/>
      <c r="E363" s="1850"/>
      <c r="F363" s="826" t="s">
        <v>520</v>
      </c>
      <c r="G363" s="535" t="b">
        <f>IF(総括表!$B$4=総括表!$Q$5,基礎データ貼付用シート!E1458)</f>
        <v>0</v>
      </c>
      <c r="H363" s="353" t="s">
        <v>117</v>
      </c>
      <c r="I363" s="864">
        <v>0.5</v>
      </c>
      <c r="J363" s="353" t="s">
        <v>119</v>
      </c>
      <c r="K363" s="683">
        <f t="shared" si="15"/>
        <v>0</v>
      </c>
      <c r="L363" s="340" t="str">
        <f t="shared" si="16"/>
        <v>(ｴﾖ)</v>
      </c>
      <c r="M363" s="814"/>
      <c r="N363" s="222" t="s">
        <v>849</v>
      </c>
      <c r="O363" s="143" t="s">
        <v>837</v>
      </c>
      <c r="P363" s="150"/>
      <c r="Q363" s="147"/>
      <c r="R363" s="147"/>
      <c r="S363" s="151"/>
      <c r="T363" s="147"/>
      <c r="U363" s="147"/>
      <c r="V363" s="152"/>
      <c r="W363" s="146"/>
      <c r="X363" s="148"/>
    </row>
    <row r="364" spans="1:24" ht="12.75" customHeight="1" x14ac:dyDescent="0.2">
      <c r="A364" s="467"/>
      <c r="B364" s="1795"/>
      <c r="C364" s="1797"/>
      <c r="D364" s="1875"/>
      <c r="E364" s="1874" t="s">
        <v>983</v>
      </c>
      <c r="F364" s="830" t="s">
        <v>325</v>
      </c>
      <c r="G364" s="535" t="b">
        <f>IF(総括表!$B$4=総括表!$Q$5,基礎データ貼付用シート!E1456)</f>
        <v>0</v>
      </c>
      <c r="H364" s="353" t="s">
        <v>117</v>
      </c>
      <c r="I364" s="864">
        <v>0.4</v>
      </c>
      <c r="J364" s="355" t="s">
        <v>119</v>
      </c>
      <c r="K364" s="683">
        <f t="shared" si="15"/>
        <v>0</v>
      </c>
      <c r="L364" s="340" t="str">
        <f t="shared" si="16"/>
        <v>(ｴﾗ)</v>
      </c>
      <c r="M364" s="814"/>
      <c r="N364" s="222" t="s">
        <v>849</v>
      </c>
      <c r="O364" s="143" t="s">
        <v>838</v>
      </c>
      <c r="P364" s="150"/>
      <c r="Q364" s="147"/>
      <c r="R364" s="147"/>
      <c r="S364" s="151"/>
      <c r="T364" s="147"/>
      <c r="U364" s="147"/>
      <c r="V364" s="152"/>
      <c r="W364" s="146"/>
      <c r="X364" s="148"/>
    </row>
    <row r="365" spans="1:24" ht="12.75" customHeight="1" x14ac:dyDescent="0.2">
      <c r="A365" s="467"/>
      <c r="B365" s="1795"/>
      <c r="C365" s="1797"/>
      <c r="D365" s="1875"/>
      <c r="E365" s="1850"/>
      <c r="F365" s="826" t="s">
        <v>520</v>
      </c>
      <c r="G365" s="535" t="b">
        <f>IF(総括表!$B$4=総括表!$Q$5,基礎データ貼付用シート!E1459)</f>
        <v>0</v>
      </c>
      <c r="H365" s="353" t="s">
        <v>117</v>
      </c>
      <c r="I365" s="864">
        <v>0.2</v>
      </c>
      <c r="J365" s="353" t="s">
        <v>119</v>
      </c>
      <c r="K365" s="683">
        <f t="shared" si="15"/>
        <v>0</v>
      </c>
      <c r="L365" s="340" t="str">
        <f t="shared" si="16"/>
        <v>(ｴﾘ)</v>
      </c>
      <c r="M365" s="814"/>
      <c r="N365" s="222" t="s">
        <v>849</v>
      </c>
      <c r="O365" s="143" t="s">
        <v>839</v>
      </c>
      <c r="P365" s="150"/>
      <c r="Q365" s="147"/>
      <c r="R365" s="147"/>
      <c r="S365" s="151"/>
      <c r="T365" s="147"/>
      <c r="U365" s="147"/>
      <c r="V365" s="152"/>
      <c r="W365" s="146"/>
      <c r="X365" s="148"/>
    </row>
    <row r="366" spans="1:24" ht="12.75" customHeight="1" x14ac:dyDescent="0.2">
      <c r="A366" s="467"/>
      <c r="B366" s="1795"/>
      <c r="C366" s="1797"/>
      <c r="D366" s="1875" t="s">
        <v>982</v>
      </c>
      <c r="E366" s="1874" t="s">
        <v>326</v>
      </c>
      <c r="F366" s="825" t="s">
        <v>325</v>
      </c>
      <c r="G366" s="535" t="b">
        <f>IF(総括表!$B$4=総括表!$Q$5,基礎データ貼付用シート!E1461)</f>
        <v>0</v>
      </c>
      <c r="H366" s="353" t="s">
        <v>117</v>
      </c>
      <c r="I366" s="864">
        <v>0.20699999999999999</v>
      </c>
      <c r="J366" s="355" t="s">
        <v>119</v>
      </c>
      <c r="K366" s="683">
        <f t="shared" si="15"/>
        <v>0</v>
      </c>
      <c r="L366" s="340" t="str">
        <f t="shared" si="16"/>
        <v>(ｴﾙ)</v>
      </c>
      <c r="M366" s="814"/>
      <c r="N366" s="222" t="s">
        <v>849</v>
      </c>
      <c r="O366" s="143" t="s">
        <v>840</v>
      </c>
      <c r="P366" s="150"/>
      <c r="Q366" s="147"/>
      <c r="R366" s="147"/>
      <c r="S366" s="151"/>
      <c r="T366" s="147"/>
      <c r="U366" s="147"/>
      <c r="V366" s="152"/>
      <c r="W366" s="146"/>
      <c r="X366" s="148"/>
    </row>
    <row r="367" spans="1:24" ht="12.75" customHeight="1" x14ac:dyDescent="0.2">
      <c r="A367" s="467"/>
      <c r="B367" s="1795"/>
      <c r="C367" s="1797"/>
      <c r="D367" s="1875"/>
      <c r="E367" s="1849"/>
      <c r="F367" s="826" t="s">
        <v>519</v>
      </c>
      <c r="G367" s="535" t="b">
        <f>IF(総括表!$B$4=総括表!$Q$5,基礎データ貼付用シート!E1463)</f>
        <v>0</v>
      </c>
      <c r="H367" s="353" t="s">
        <v>117</v>
      </c>
      <c r="I367" s="864">
        <v>0.372</v>
      </c>
      <c r="J367" s="353" t="s">
        <v>119</v>
      </c>
      <c r="K367" s="683">
        <f t="shared" si="15"/>
        <v>0</v>
      </c>
      <c r="L367" s="340" t="str">
        <f t="shared" si="16"/>
        <v>(ｴﾚ)</v>
      </c>
      <c r="M367" s="814"/>
      <c r="N367" s="222" t="s">
        <v>849</v>
      </c>
      <c r="O367" s="143" t="s">
        <v>841</v>
      </c>
      <c r="P367" s="150"/>
      <c r="Q367" s="147"/>
      <c r="R367" s="147"/>
      <c r="S367" s="151"/>
      <c r="T367" s="147"/>
      <c r="U367" s="147"/>
      <c r="V367" s="152"/>
      <c r="W367" s="146"/>
      <c r="X367" s="148"/>
    </row>
    <row r="368" spans="1:24" ht="12.75" customHeight="1" x14ac:dyDescent="0.2">
      <c r="A368" s="467"/>
      <c r="B368" s="1795"/>
      <c r="C368" s="1797"/>
      <c r="D368" s="1875"/>
      <c r="E368" s="1850"/>
      <c r="F368" s="826" t="s">
        <v>520</v>
      </c>
      <c r="G368" s="535" t="b">
        <f>IF(総括表!$B$4=総括表!$Q$5,基礎データ貼付用シート!E1464)</f>
        <v>0</v>
      </c>
      <c r="H368" s="353" t="s">
        <v>117</v>
      </c>
      <c r="I368" s="864">
        <v>0.41399999999999998</v>
      </c>
      <c r="J368" s="353" t="s">
        <v>119</v>
      </c>
      <c r="K368" s="683">
        <f t="shared" si="15"/>
        <v>0</v>
      </c>
      <c r="L368" s="340" t="str">
        <f t="shared" si="16"/>
        <v>(ｴﾛ)</v>
      </c>
      <c r="M368" s="814"/>
      <c r="N368" s="222" t="s">
        <v>849</v>
      </c>
      <c r="O368" s="143" t="s">
        <v>842</v>
      </c>
      <c r="P368" s="150"/>
      <c r="Q368" s="147"/>
      <c r="R368" s="147"/>
      <c r="S368" s="151"/>
      <c r="T368" s="147"/>
      <c r="U368" s="147"/>
      <c r="V368" s="152"/>
      <c r="W368" s="146"/>
      <c r="X368" s="148"/>
    </row>
    <row r="369" spans="1:24" ht="12.75" customHeight="1" x14ac:dyDescent="0.2">
      <c r="A369" s="467"/>
      <c r="B369" s="1795"/>
      <c r="C369" s="1797"/>
      <c r="D369" s="1875"/>
      <c r="E369" s="1855" t="s">
        <v>983</v>
      </c>
      <c r="F369" s="830" t="s">
        <v>325</v>
      </c>
      <c r="G369" s="535" t="b">
        <f>IF(総括表!$B$4=総括表!$Q$5,基礎データ貼付用シート!E1462)</f>
        <v>0</v>
      </c>
      <c r="H369" s="353" t="s">
        <v>117</v>
      </c>
      <c r="I369" s="864">
        <v>0.33100000000000002</v>
      </c>
      <c r="J369" s="355" t="s">
        <v>119</v>
      </c>
      <c r="K369" s="683">
        <f t="shared" si="15"/>
        <v>0</v>
      </c>
      <c r="L369" s="340" t="str">
        <f t="shared" si="16"/>
        <v>(ｴﾜ)</v>
      </c>
      <c r="M369" s="814"/>
      <c r="N369" s="222" t="s">
        <v>849</v>
      </c>
      <c r="O369" s="143" t="s">
        <v>843</v>
      </c>
      <c r="P369" s="150"/>
      <c r="Q369" s="147"/>
      <c r="R369" s="147"/>
      <c r="S369" s="151"/>
      <c r="T369" s="147"/>
      <c r="U369" s="147"/>
      <c r="V369" s="152"/>
      <c r="W369" s="146"/>
      <c r="X369" s="148"/>
    </row>
    <row r="370" spans="1:24" ht="12.75" customHeight="1" x14ac:dyDescent="0.2">
      <c r="A370" s="467"/>
      <c r="B370" s="1795"/>
      <c r="C370" s="1798"/>
      <c r="D370" s="1875"/>
      <c r="E370" s="1843"/>
      <c r="F370" s="826" t="s">
        <v>520</v>
      </c>
      <c r="G370" s="535" t="b">
        <f>IF(総括表!$B$4=総括表!$Q$5,基礎データ貼付用シート!E1465)</f>
        <v>0</v>
      </c>
      <c r="H370" s="353" t="s">
        <v>117</v>
      </c>
      <c r="I370" s="864">
        <v>0.16600000000000001</v>
      </c>
      <c r="J370" s="353" t="s">
        <v>119</v>
      </c>
      <c r="K370" s="683">
        <f t="shared" si="15"/>
        <v>0</v>
      </c>
      <c r="L370" s="340" t="str">
        <f t="shared" si="16"/>
        <v>(ｴｦ)</v>
      </c>
      <c r="M370" s="814"/>
      <c r="N370" s="222" t="s">
        <v>849</v>
      </c>
      <c r="O370" s="143" t="s">
        <v>844</v>
      </c>
      <c r="P370" s="150"/>
      <c r="Q370" s="147"/>
      <c r="R370" s="147"/>
      <c r="S370" s="151"/>
      <c r="T370" s="147"/>
      <c r="U370" s="147"/>
      <c r="V370" s="152"/>
      <c r="W370" s="146"/>
      <c r="X370" s="148"/>
    </row>
    <row r="371" spans="1:24" ht="12.75" customHeight="1" x14ac:dyDescent="0.2">
      <c r="A371" s="467"/>
      <c r="B371" s="1795">
        <v>33</v>
      </c>
      <c r="C371" s="1796" t="s">
        <v>6535</v>
      </c>
      <c r="D371" s="1875" t="s">
        <v>981</v>
      </c>
      <c r="E371" s="1874" t="s">
        <v>326</v>
      </c>
      <c r="F371" s="831" t="s">
        <v>325</v>
      </c>
      <c r="G371" s="512" t="b">
        <f>IF(総括表!$B$4=総括表!$Q$4,基礎データ貼付用シート!E1467)</f>
        <v>0</v>
      </c>
      <c r="H371" s="353" t="s">
        <v>117</v>
      </c>
      <c r="I371" s="864">
        <v>0.25</v>
      </c>
      <c r="J371" s="355" t="s">
        <v>119</v>
      </c>
      <c r="K371" s="683">
        <f t="shared" si="15"/>
        <v>0</v>
      </c>
      <c r="L371" s="340" t="str">
        <f t="shared" si="16"/>
        <v>(ｴﾝ)</v>
      </c>
      <c r="M371" s="814"/>
      <c r="N371" s="222" t="s">
        <v>849</v>
      </c>
      <c r="O371" s="143" t="s">
        <v>845</v>
      </c>
      <c r="P371" s="150"/>
      <c r="Q371" s="147"/>
      <c r="R371" s="147"/>
      <c r="S371" s="151"/>
      <c r="T371" s="147"/>
      <c r="U371" s="147"/>
      <c r="V371" s="152"/>
      <c r="W371" s="146"/>
      <c r="X371" s="148"/>
    </row>
    <row r="372" spans="1:24" ht="12.75" customHeight="1" x14ac:dyDescent="0.2">
      <c r="A372" s="467"/>
      <c r="B372" s="1795"/>
      <c r="C372" s="1797"/>
      <c r="D372" s="1875"/>
      <c r="E372" s="1849"/>
      <c r="F372" s="832" t="s">
        <v>519</v>
      </c>
      <c r="G372" s="512" t="b">
        <f>IF(総括表!$B$4=総括表!$Q$4,基礎データ貼付用シート!E1469)</f>
        <v>0</v>
      </c>
      <c r="H372" s="353" t="s">
        <v>117</v>
      </c>
      <c r="I372" s="864">
        <v>0.45</v>
      </c>
      <c r="J372" s="353" t="s">
        <v>119</v>
      </c>
      <c r="K372" s="683">
        <f t="shared" si="15"/>
        <v>0</v>
      </c>
      <c r="L372" s="340" t="str">
        <f t="shared" si="16"/>
        <v>(ｵｱ)</v>
      </c>
      <c r="M372" s="814"/>
      <c r="N372" s="246" t="s">
        <v>850</v>
      </c>
      <c r="O372" s="143" t="s">
        <v>846</v>
      </c>
      <c r="P372" s="150"/>
      <c r="Q372" s="147"/>
      <c r="R372" s="147"/>
      <c r="S372" s="151"/>
      <c r="T372" s="147"/>
      <c r="U372" s="147"/>
      <c r="V372" s="152"/>
      <c r="W372" s="146"/>
      <c r="X372" s="148"/>
    </row>
    <row r="373" spans="1:24" ht="12.75" customHeight="1" x14ac:dyDescent="0.2">
      <c r="A373" s="467"/>
      <c r="B373" s="1795"/>
      <c r="C373" s="1797"/>
      <c r="D373" s="1875"/>
      <c r="E373" s="1850"/>
      <c r="F373" s="832" t="s">
        <v>520</v>
      </c>
      <c r="G373" s="512" t="b">
        <f>IF(総括表!$B$4=総括表!$Q$4,基礎データ貼付用シート!E1470)</f>
        <v>0</v>
      </c>
      <c r="H373" s="353" t="s">
        <v>117</v>
      </c>
      <c r="I373" s="864">
        <v>0.5</v>
      </c>
      <c r="J373" s="353" t="s">
        <v>119</v>
      </c>
      <c r="K373" s="683">
        <f t="shared" si="15"/>
        <v>0</v>
      </c>
      <c r="L373" s="340" t="str">
        <f t="shared" si="16"/>
        <v>(ｵｲ)</v>
      </c>
      <c r="M373" s="814"/>
      <c r="N373" s="246" t="s">
        <v>850</v>
      </c>
      <c r="O373" s="143" t="s">
        <v>847</v>
      </c>
      <c r="P373" s="150"/>
      <c r="Q373" s="147"/>
      <c r="R373" s="147"/>
      <c r="S373" s="151"/>
      <c r="T373" s="147"/>
      <c r="U373" s="147"/>
      <c r="V373" s="152"/>
      <c r="W373" s="146"/>
      <c r="X373" s="148"/>
    </row>
    <row r="374" spans="1:24" ht="12.75" customHeight="1" x14ac:dyDescent="0.2">
      <c r="A374" s="467"/>
      <c r="B374" s="1795"/>
      <c r="C374" s="1797"/>
      <c r="D374" s="1875"/>
      <c r="E374" s="1874" t="s">
        <v>983</v>
      </c>
      <c r="F374" s="833" t="s">
        <v>325</v>
      </c>
      <c r="G374" s="512" t="b">
        <f>IF(総括表!$B$4=総括表!$Q$4,基礎データ貼付用シート!E1468)</f>
        <v>0</v>
      </c>
      <c r="H374" s="353" t="s">
        <v>117</v>
      </c>
      <c r="I374" s="864">
        <v>0.4</v>
      </c>
      <c r="J374" s="355" t="s">
        <v>119</v>
      </c>
      <c r="K374" s="683">
        <f t="shared" si="15"/>
        <v>0</v>
      </c>
      <c r="L374" s="340" t="str">
        <f t="shared" si="16"/>
        <v>(ｵｳ)</v>
      </c>
      <c r="M374" s="814"/>
      <c r="N374" s="246" t="s">
        <v>850</v>
      </c>
      <c r="O374" s="143" t="s">
        <v>848</v>
      </c>
      <c r="P374" s="150"/>
      <c r="Q374" s="147"/>
      <c r="R374" s="147"/>
      <c r="S374" s="151"/>
      <c r="T374" s="147"/>
      <c r="U374" s="147"/>
      <c r="V374" s="152"/>
      <c r="W374" s="146"/>
      <c r="X374" s="148"/>
    </row>
    <row r="375" spans="1:24" ht="12.75" customHeight="1" x14ac:dyDescent="0.2">
      <c r="A375" s="467"/>
      <c r="B375" s="1795"/>
      <c r="C375" s="1797"/>
      <c r="D375" s="1875"/>
      <c r="E375" s="1850"/>
      <c r="F375" s="832" t="s">
        <v>520</v>
      </c>
      <c r="G375" s="512" t="b">
        <f>IF(総括表!$B$4=総括表!$Q$4,基礎データ貼付用シート!E1471)</f>
        <v>0</v>
      </c>
      <c r="H375" s="353" t="s">
        <v>117</v>
      </c>
      <c r="I375" s="864">
        <v>0.2</v>
      </c>
      <c r="J375" s="353" t="s">
        <v>119</v>
      </c>
      <c r="K375" s="683">
        <f t="shared" si="15"/>
        <v>0</v>
      </c>
      <c r="L375" s="340" t="str">
        <f t="shared" si="16"/>
        <v>(ｵｴ)</v>
      </c>
      <c r="M375" s="814"/>
      <c r="N375" s="246" t="s">
        <v>850</v>
      </c>
      <c r="O375" s="143" t="s">
        <v>849</v>
      </c>
      <c r="P375" s="150"/>
      <c r="Q375" s="147"/>
      <c r="R375" s="147"/>
      <c r="S375" s="151"/>
      <c r="T375" s="147"/>
      <c r="U375" s="147"/>
      <c r="V375" s="152"/>
      <c r="W375" s="146"/>
      <c r="X375" s="148"/>
    </row>
    <row r="376" spans="1:24" ht="12.75" customHeight="1" x14ac:dyDescent="0.2">
      <c r="A376" s="467"/>
      <c r="B376" s="1795"/>
      <c r="C376" s="1797"/>
      <c r="D376" s="1875" t="s">
        <v>982</v>
      </c>
      <c r="E376" s="1874" t="s">
        <v>326</v>
      </c>
      <c r="F376" s="831" t="s">
        <v>325</v>
      </c>
      <c r="G376" s="512" t="b">
        <f>IF(総括表!$B$4=総括表!$Q$4,基礎データ貼付用シート!E1473)</f>
        <v>0</v>
      </c>
      <c r="H376" s="353" t="s">
        <v>117</v>
      </c>
      <c r="I376" s="864">
        <v>0.222</v>
      </c>
      <c r="J376" s="355" t="s">
        <v>119</v>
      </c>
      <c r="K376" s="683">
        <f t="shared" si="15"/>
        <v>0</v>
      </c>
      <c r="L376" s="340" t="str">
        <f t="shared" si="16"/>
        <v>(ｵｵ)</v>
      </c>
      <c r="M376" s="814"/>
      <c r="N376" s="246" t="s">
        <v>850</v>
      </c>
      <c r="O376" s="143" t="s">
        <v>850</v>
      </c>
      <c r="P376" s="150"/>
      <c r="Q376" s="147"/>
      <c r="R376" s="147"/>
      <c r="S376" s="151"/>
      <c r="T376" s="147"/>
      <c r="U376" s="147"/>
      <c r="V376" s="152"/>
      <c r="W376" s="146"/>
      <c r="X376" s="148"/>
    </row>
    <row r="377" spans="1:24" ht="12.75" customHeight="1" x14ac:dyDescent="0.2">
      <c r="A377" s="467"/>
      <c r="B377" s="1795"/>
      <c r="C377" s="1797"/>
      <c r="D377" s="1875"/>
      <c r="E377" s="1849"/>
      <c r="F377" s="832" t="s">
        <v>519</v>
      </c>
      <c r="G377" s="512" t="b">
        <f>IF(総括表!$B$4=総括表!$Q$4,基礎データ貼付用シート!E1475)</f>
        <v>0</v>
      </c>
      <c r="H377" s="353" t="s">
        <v>117</v>
      </c>
      <c r="I377" s="864">
        <v>0.4</v>
      </c>
      <c r="J377" s="353" t="s">
        <v>119</v>
      </c>
      <c r="K377" s="683">
        <f t="shared" si="15"/>
        <v>0</v>
      </c>
      <c r="L377" s="340" t="str">
        <f t="shared" si="16"/>
        <v>(ｵｶ)</v>
      </c>
      <c r="M377" s="814"/>
      <c r="N377" s="246" t="s">
        <v>850</v>
      </c>
      <c r="O377" s="143" t="s">
        <v>851</v>
      </c>
      <c r="P377" s="150"/>
      <c r="Q377" s="147"/>
      <c r="R377" s="147"/>
      <c r="S377" s="151"/>
      <c r="T377" s="147"/>
      <c r="U377" s="147"/>
      <c r="V377" s="152"/>
      <c r="W377" s="146"/>
      <c r="X377" s="148"/>
    </row>
    <row r="378" spans="1:24" ht="12.75" customHeight="1" x14ac:dyDescent="0.2">
      <c r="A378" s="467"/>
      <c r="B378" s="1795"/>
      <c r="C378" s="1797"/>
      <c r="D378" s="1875"/>
      <c r="E378" s="1850"/>
      <c r="F378" s="832" t="s">
        <v>520</v>
      </c>
      <c r="G378" s="512" t="b">
        <f>IF(総括表!$B$4=総括表!$Q$4,基礎データ貼付用シート!E1476)</f>
        <v>0</v>
      </c>
      <c r="H378" s="353" t="s">
        <v>117</v>
      </c>
      <c r="I378" s="864">
        <v>0.44400000000000001</v>
      </c>
      <c r="J378" s="353" t="s">
        <v>119</v>
      </c>
      <c r="K378" s="683">
        <f t="shared" si="15"/>
        <v>0</v>
      </c>
      <c r="L378" s="340" t="str">
        <f t="shared" si="16"/>
        <v>(ｵｷ)</v>
      </c>
      <c r="M378" s="814"/>
      <c r="N378" s="246" t="s">
        <v>850</v>
      </c>
      <c r="O378" s="143" t="s">
        <v>852</v>
      </c>
      <c r="P378" s="150"/>
      <c r="Q378" s="147"/>
      <c r="R378" s="147"/>
      <c r="S378" s="151"/>
      <c r="T378" s="147"/>
      <c r="U378" s="147"/>
      <c r="V378" s="152"/>
      <c r="W378" s="146"/>
      <c r="X378" s="148"/>
    </row>
    <row r="379" spans="1:24" ht="12.75" customHeight="1" x14ac:dyDescent="0.2">
      <c r="A379" s="467"/>
      <c r="B379" s="1795"/>
      <c r="C379" s="1797"/>
      <c r="D379" s="1875"/>
      <c r="E379" s="1855" t="s">
        <v>983</v>
      </c>
      <c r="F379" s="833" t="s">
        <v>325</v>
      </c>
      <c r="G379" s="512" t="b">
        <f>IF(総括表!$B$4=総括表!$Q$4,基礎データ貼付用シート!E1474)</f>
        <v>0</v>
      </c>
      <c r="H379" s="353" t="s">
        <v>117</v>
      </c>
      <c r="I379" s="864">
        <v>0.35599999999999998</v>
      </c>
      <c r="J379" s="355" t="s">
        <v>119</v>
      </c>
      <c r="K379" s="683">
        <f t="shared" si="15"/>
        <v>0</v>
      </c>
      <c r="L379" s="340" t="str">
        <f>$N$135&amp;N379&amp;O379&amp;$O$135</f>
        <v>(ｵｸ)</v>
      </c>
      <c r="M379" s="814"/>
      <c r="N379" s="246" t="s">
        <v>850</v>
      </c>
      <c r="O379" s="143" t="s">
        <v>853</v>
      </c>
      <c r="P379" s="150"/>
      <c r="Q379" s="147"/>
      <c r="R379" s="147"/>
      <c r="S379" s="151"/>
      <c r="T379" s="147"/>
      <c r="U379" s="147"/>
      <c r="V379" s="152"/>
      <c r="W379" s="146"/>
      <c r="X379" s="148"/>
    </row>
    <row r="380" spans="1:24" ht="12.75" customHeight="1" x14ac:dyDescent="0.2">
      <c r="A380" s="467"/>
      <c r="B380" s="1795"/>
      <c r="C380" s="1798"/>
      <c r="D380" s="1875"/>
      <c r="E380" s="1843"/>
      <c r="F380" s="832" t="s">
        <v>520</v>
      </c>
      <c r="G380" s="512" t="b">
        <f>IF(総括表!$B$4=総括表!$Q$4,基礎データ貼付用シート!E1477)</f>
        <v>0</v>
      </c>
      <c r="H380" s="353" t="s">
        <v>117</v>
      </c>
      <c r="I380" s="864">
        <v>0.17799999999999999</v>
      </c>
      <c r="J380" s="353" t="s">
        <v>119</v>
      </c>
      <c r="K380" s="683">
        <f t="shared" si="15"/>
        <v>0</v>
      </c>
      <c r="L380" s="340" t="str">
        <f t="shared" si="16"/>
        <v>(ｵｹ)</v>
      </c>
      <c r="M380" s="814"/>
      <c r="N380" s="246" t="s">
        <v>850</v>
      </c>
      <c r="O380" s="143" t="s">
        <v>854</v>
      </c>
      <c r="P380" s="150"/>
      <c r="Q380" s="147"/>
      <c r="R380" s="147"/>
      <c r="S380" s="151"/>
      <c r="T380" s="147"/>
      <c r="U380" s="147"/>
      <c r="V380" s="152"/>
      <c r="W380" s="146"/>
      <c r="X380" s="148"/>
    </row>
    <row r="381" spans="1:24" ht="12.75" customHeight="1" x14ac:dyDescent="0.2">
      <c r="A381" s="467"/>
      <c r="B381" s="1795">
        <v>34</v>
      </c>
      <c r="C381" s="1796" t="s">
        <v>6536</v>
      </c>
      <c r="D381" s="1875" t="s">
        <v>981</v>
      </c>
      <c r="E381" s="1874" t="s">
        <v>326</v>
      </c>
      <c r="F381" s="831" t="s">
        <v>325</v>
      </c>
      <c r="G381" s="512" t="b">
        <f>IF(総括表!$B$4=総括表!$Q$5,基礎データ貼付用シート!E1467)</f>
        <v>0</v>
      </c>
      <c r="H381" s="353" t="s">
        <v>117</v>
      </c>
      <c r="I381" s="864">
        <v>0.25</v>
      </c>
      <c r="J381" s="355" t="s">
        <v>119</v>
      </c>
      <c r="K381" s="683">
        <f t="shared" si="15"/>
        <v>0</v>
      </c>
      <c r="L381" s="340" t="str">
        <f t="shared" si="16"/>
        <v>(ｵｺ)</v>
      </c>
      <c r="M381" s="814"/>
      <c r="N381" s="246" t="s">
        <v>850</v>
      </c>
      <c r="O381" s="143" t="s">
        <v>855</v>
      </c>
      <c r="P381" s="150"/>
      <c r="Q381" s="147"/>
      <c r="R381" s="147"/>
      <c r="S381" s="151"/>
      <c r="T381" s="147"/>
      <c r="U381" s="147"/>
      <c r="V381" s="152"/>
      <c r="W381" s="146"/>
      <c r="X381" s="148"/>
    </row>
    <row r="382" spans="1:24" ht="12.75" customHeight="1" x14ac:dyDescent="0.2">
      <c r="A382" s="467"/>
      <c r="B382" s="1795"/>
      <c r="C382" s="1797"/>
      <c r="D382" s="1875"/>
      <c r="E382" s="1849"/>
      <c r="F382" s="832" t="s">
        <v>519</v>
      </c>
      <c r="G382" s="512" t="b">
        <f>IF(総括表!$B$4=総括表!$Q$5,基礎データ貼付用シート!E1469)</f>
        <v>0</v>
      </c>
      <c r="H382" s="353" t="s">
        <v>117</v>
      </c>
      <c r="I382" s="864">
        <v>0.45</v>
      </c>
      <c r="J382" s="353" t="s">
        <v>119</v>
      </c>
      <c r="K382" s="683">
        <f t="shared" si="15"/>
        <v>0</v>
      </c>
      <c r="L382" s="340" t="str">
        <f t="shared" si="16"/>
        <v>(ｵｻ)</v>
      </c>
      <c r="M382" s="814"/>
      <c r="N382" s="246" t="s">
        <v>850</v>
      </c>
      <c r="O382" s="143" t="s">
        <v>856</v>
      </c>
      <c r="P382" s="150"/>
      <c r="Q382" s="147"/>
      <c r="R382" s="147"/>
      <c r="S382" s="151"/>
      <c r="T382" s="147"/>
      <c r="U382" s="147"/>
      <c r="V382" s="152"/>
      <c r="W382" s="146"/>
      <c r="X382" s="148"/>
    </row>
    <row r="383" spans="1:24" ht="12.75" customHeight="1" x14ac:dyDescent="0.2">
      <c r="A383" s="467"/>
      <c r="B383" s="1795"/>
      <c r="C383" s="1797"/>
      <c r="D383" s="1875"/>
      <c r="E383" s="1850"/>
      <c r="F383" s="832" t="s">
        <v>520</v>
      </c>
      <c r="G383" s="512" t="b">
        <f>IF(総括表!$B$4=総括表!$Q$5,基礎データ貼付用シート!E1470)</f>
        <v>0</v>
      </c>
      <c r="H383" s="353" t="s">
        <v>117</v>
      </c>
      <c r="I383" s="864">
        <v>0.5</v>
      </c>
      <c r="J383" s="353" t="s">
        <v>119</v>
      </c>
      <c r="K383" s="683">
        <f t="shared" si="15"/>
        <v>0</v>
      </c>
      <c r="L383" s="340" t="str">
        <f t="shared" si="16"/>
        <v>(ｵｼ)</v>
      </c>
      <c r="M383" s="814"/>
      <c r="N383" s="246" t="s">
        <v>850</v>
      </c>
      <c r="O383" s="143" t="s">
        <v>857</v>
      </c>
      <c r="P383" s="150"/>
      <c r="Q383" s="147"/>
      <c r="R383" s="147"/>
      <c r="S383" s="151"/>
      <c r="T383" s="147"/>
      <c r="U383" s="147"/>
      <c r="V383" s="152"/>
      <c r="W383" s="146"/>
      <c r="X383" s="148"/>
    </row>
    <row r="384" spans="1:24" ht="12.75" customHeight="1" x14ac:dyDescent="0.2">
      <c r="A384" s="467"/>
      <c r="B384" s="1795"/>
      <c r="C384" s="1797"/>
      <c r="D384" s="1875"/>
      <c r="E384" s="1874" t="s">
        <v>983</v>
      </c>
      <c r="F384" s="833" t="s">
        <v>325</v>
      </c>
      <c r="G384" s="512" t="b">
        <f>IF(総括表!$B$4=総括表!$Q$5,基礎データ貼付用シート!E1468)</f>
        <v>0</v>
      </c>
      <c r="H384" s="353" t="s">
        <v>117</v>
      </c>
      <c r="I384" s="864">
        <v>0.4</v>
      </c>
      <c r="J384" s="355" t="s">
        <v>119</v>
      </c>
      <c r="K384" s="683">
        <f t="shared" si="15"/>
        <v>0</v>
      </c>
      <c r="L384" s="340" t="str">
        <f t="shared" si="16"/>
        <v>(ｵｽ)</v>
      </c>
      <c r="M384" s="814"/>
      <c r="N384" s="246" t="s">
        <v>850</v>
      </c>
      <c r="O384" s="143" t="s">
        <v>858</v>
      </c>
      <c r="P384" s="150"/>
      <c r="Q384" s="147"/>
      <c r="R384" s="147"/>
      <c r="S384" s="151"/>
      <c r="T384" s="147"/>
      <c r="U384" s="147"/>
      <c r="V384" s="152"/>
      <c r="W384" s="146"/>
      <c r="X384" s="148"/>
    </row>
    <row r="385" spans="1:24" ht="12.75" customHeight="1" x14ac:dyDescent="0.2">
      <c r="A385" s="467"/>
      <c r="B385" s="1795"/>
      <c r="C385" s="1797"/>
      <c r="D385" s="1875"/>
      <c r="E385" s="1850"/>
      <c r="F385" s="832" t="s">
        <v>520</v>
      </c>
      <c r="G385" s="512" t="b">
        <f>IF(総括表!$B$4=総括表!$Q$5,基礎データ貼付用シート!E1471)</f>
        <v>0</v>
      </c>
      <c r="H385" s="353" t="s">
        <v>117</v>
      </c>
      <c r="I385" s="864">
        <v>0.2</v>
      </c>
      <c r="J385" s="353" t="s">
        <v>119</v>
      </c>
      <c r="K385" s="683">
        <f t="shared" si="15"/>
        <v>0</v>
      </c>
      <c r="L385" s="340" t="str">
        <f t="shared" si="16"/>
        <v>(ｵｾ)</v>
      </c>
      <c r="M385" s="814"/>
      <c r="N385" s="246" t="s">
        <v>850</v>
      </c>
      <c r="O385" s="143" t="s">
        <v>859</v>
      </c>
      <c r="P385" s="150"/>
      <c r="Q385" s="147"/>
      <c r="R385" s="147"/>
      <c r="S385" s="151"/>
      <c r="T385" s="147"/>
      <c r="U385" s="147"/>
      <c r="V385" s="152"/>
      <c r="W385" s="146"/>
      <c r="X385" s="148"/>
    </row>
    <row r="386" spans="1:24" ht="12.75" customHeight="1" x14ac:dyDescent="0.2">
      <c r="A386" s="467"/>
      <c r="B386" s="1795"/>
      <c r="C386" s="1797"/>
      <c r="D386" s="1875" t="s">
        <v>982</v>
      </c>
      <c r="E386" s="1874" t="s">
        <v>326</v>
      </c>
      <c r="F386" s="831" t="s">
        <v>325</v>
      </c>
      <c r="G386" s="512" t="b">
        <f>IF(総括表!$B$4=総括表!$Q$5,基礎データ貼付用シート!E1473)</f>
        <v>0</v>
      </c>
      <c r="H386" s="353" t="s">
        <v>117</v>
      </c>
      <c r="I386" s="864">
        <v>0.23599999999999999</v>
      </c>
      <c r="J386" s="355" t="s">
        <v>119</v>
      </c>
      <c r="K386" s="683">
        <f t="shared" si="15"/>
        <v>0</v>
      </c>
      <c r="L386" s="340" t="str">
        <f t="shared" si="16"/>
        <v>(ｵｿ)</v>
      </c>
      <c r="M386" s="814"/>
      <c r="N386" s="246" t="s">
        <v>850</v>
      </c>
      <c r="O386" s="143" t="s">
        <v>860</v>
      </c>
      <c r="P386" s="150"/>
      <c r="Q386" s="147"/>
      <c r="R386" s="147"/>
      <c r="S386" s="151"/>
      <c r="T386" s="147"/>
      <c r="U386" s="147"/>
      <c r="V386" s="152"/>
      <c r="W386" s="146"/>
      <c r="X386" s="148"/>
    </row>
    <row r="387" spans="1:24" ht="12.75" customHeight="1" x14ac:dyDescent="0.2">
      <c r="A387" s="467"/>
      <c r="B387" s="1795"/>
      <c r="C387" s="1797"/>
      <c r="D387" s="1875"/>
      <c r="E387" s="1849"/>
      <c r="F387" s="832" t="s">
        <v>519</v>
      </c>
      <c r="G387" s="512" t="b">
        <f>IF(総括表!$B$4=総括表!$Q$5,基礎データ貼付用シート!E1475)</f>
        <v>0</v>
      </c>
      <c r="H387" s="353" t="s">
        <v>117</v>
      </c>
      <c r="I387" s="864">
        <v>0.42399999999999999</v>
      </c>
      <c r="J387" s="353" t="s">
        <v>119</v>
      </c>
      <c r="K387" s="683">
        <f t="shared" si="15"/>
        <v>0</v>
      </c>
      <c r="L387" s="340" t="str">
        <f t="shared" si="16"/>
        <v>(ｵﾀ)</v>
      </c>
      <c r="M387" s="814"/>
      <c r="N387" s="246" t="s">
        <v>850</v>
      </c>
      <c r="O387" s="143" t="s">
        <v>861</v>
      </c>
      <c r="P387" s="150"/>
      <c r="Q387" s="147"/>
      <c r="R387" s="147"/>
      <c r="S387" s="151"/>
      <c r="T387" s="147"/>
      <c r="U387" s="147"/>
      <c r="V387" s="152"/>
      <c r="W387" s="146"/>
      <c r="X387" s="148"/>
    </row>
    <row r="388" spans="1:24" ht="12.75" customHeight="1" x14ac:dyDescent="0.2">
      <c r="A388" s="467"/>
      <c r="B388" s="1795"/>
      <c r="C388" s="1797"/>
      <c r="D388" s="1875"/>
      <c r="E388" s="1850"/>
      <c r="F388" s="832" t="s">
        <v>520</v>
      </c>
      <c r="G388" s="512" t="b">
        <f>IF(総括表!$B$4=総括表!$Q$5,基礎データ貼付用シート!E1476)</f>
        <v>0</v>
      </c>
      <c r="H388" s="353" t="s">
        <v>117</v>
      </c>
      <c r="I388" s="864">
        <v>0.47199999999999998</v>
      </c>
      <c r="J388" s="353" t="s">
        <v>119</v>
      </c>
      <c r="K388" s="683">
        <f t="shared" si="15"/>
        <v>0</v>
      </c>
      <c r="L388" s="340" t="str">
        <f t="shared" si="16"/>
        <v>(ｵﾁ)</v>
      </c>
      <c r="M388" s="814"/>
      <c r="N388" s="246" t="s">
        <v>850</v>
      </c>
      <c r="O388" s="143" t="s">
        <v>862</v>
      </c>
      <c r="P388" s="150"/>
      <c r="Q388" s="147"/>
      <c r="R388" s="147"/>
      <c r="S388" s="151"/>
      <c r="T388" s="147"/>
      <c r="U388" s="147"/>
      <c r="V388" s="152"/>
      <c r="W388" s="146"/>
      <c r="X388" s="148"/>
    </row>
    <row r="389" spans="1:24" ht="12.75" customHeight="1" x14ac:dyDescent="0.2">
      <c r="A389" s="467"/>
      <c r="B389" s="1795"/>
      <c r="C389" s="1797"/>
      <c r="D389" s="1875"/>
      <c r="E389" s="1855" t="s">
        <v>983</v>
      </c>
      <c r="F389" s="833" t="s">
        <v>325</v>
      </c>
      <c r="G389" s="512" t="b">
        <f>IF(総括表!$B$4=総括表!$Q$5,基礎データ貼付用シート!E1474)</f>
        <v>0</v>
      </c>
      <c r="H389" s="353" t="s">
        <v>117</v>
      </c>
      <c r="I389" s="864">
        <v>0.377</v>
      </c>
      <c r="J389" s="355" t="s">
        <v>119</v>
      </c>
      <c r="K389" s="683">
        <f t="shared" si="15"/>
        <v>0</v>
      </c>
      <c r="L389" s="340" t="str">
        <f t="shared" si="16"/>
        <v>(ｵﾂ)</v>
      </c>
      <c r="M389" s="814"/>
      <c r="N389" s="246" t="s">
        <v>850</v>
      </c>
      <c r="O389" s="143" t="s">
        <v>863</v>
      </c>
      <c r="P389" s="150"/>
      <c r="Q389" s="147"/>
      <c r="R389" s="147"/>
      <c r="S389" s="151"/>
      <c r="T389" s="147"/>
      <c r="U389" s="147"/>
      <c r="V389" s="152"/>
      <c r="W389" s="146"/>
      <c r="X389" s="148"/>
    </row>
    <row r="390" spans="1:24" ht="12.75" customHeight="1" x14ac:dyDescent="0.2">
      <c r="A390" s="467"/>
      <c r="B390" s="1795"/>
      <c r="C390" s="1798"/>
      <c r="D390" s="1875"/>
      <c r="E390" s="1843"/>
      <c r="F390" s="832" t="s">
        <v>520</v>
      </c>
      <c r="G390" s="512" t="b">
        <f>IF(総括表!$B$4=総括表!$Q$5,基礎データ貼付用シート!E1477)</f>
        <v>0</v>
      </c>
      <c r="H390" s="353" t="s">
        <v>117</v>
      </c>
      <c r="I390" s="864">
        <v>0.188</v>
      </c>
      <c r="J390" s="353" t="s">
        <v>119</v>
      </c>
      <c r="K390" s="683">
        <f t="shared" si="15"/>
        <v>0</v>
      </c>
      <c r="L390" s="340" t="str">
        <f t="shared" si="16"/>
        <v>(ｵﾃ)</v>
      </c>
      <c r="M390" s="814"/>
      <c r="N390" s="246" t="s">
        <v>850</v>
      </c>
      <c r="O390" s="143" t="s">
        <v>864</v>
      </c>
      <c r="P390" s="150"/>
      <c r="Q390" s="147"/>
      <c r="R390" s="147"/>
      <c r="S390" s="151"/>
      <c r="T390" s="147"/>
      <c r="U390" s="147"/>
      <c r="V390" s="152"/>
      <c r="W390" s="146"/>
      <c r="X390" s="148"/>
    </row>
    <row r="391" spans="1:24" s="199" customFormat="1" ht="12.75" customHeight="1" x14ac:dyDescent="0.2">
      <c r="A391" s="467"/>
      <c r="B391" s="1795">
        <v>35</v>
      </c>
      <c r="C391" s="1796" t="s">
        <v>6537</v>
      </c>
      <c r="D391" s="1799" t="s">
        <v>981</v>
      </c>
      <c r="E391" s="1874" t="s">
        <v>326</v>
      </c>
      <c r="F391" s="834" t="s">
        <v>325</v>
      </c>
      <c r="G391" s="512" t="b">
        <f>IF(総括表!$B$4=総括表!$Q$4,基礎データ貼付用シート!E1479)</f>
        <v>0</v>
      </c>
      <c r="H391" s="685" t="s">
        <v>117</v>
      </c>
      <c r="I391" s="864">
        <v>0.25</v>
      </c>
      <c r="J391" s="355" t="s">
        <v>119</v>
      </c>
      <c r="K391" s="683">
        <f t="shared" si="15"/>
        <v>0</v>
      </c>
      <c r="L391" s="340" t="str">
        <f t="shared" si="16"/>
        <v>(ｵﾄ)</v>
      </c>
      <c r="M391" s="814"/>
      <c r="N391" s="222" t="s">
        <v>850</v>
      </c>
      <c r="O391" s="246" t="s">
        <v>865</v>
      </c>
      <c r="P391" s="150"/>
      <c r="Q391" s="205"/>
      <c r="R391" s="205"/>
      <c r="S391" s="206"/>
      <c r="T391" s="205"/>
      <c r="U391" s="205"/>
      <c r="V391" s="207"/>
      <c r="W391" s="208"/>
      <c r="X391" s="209"/>
    </row>
    <row r="392" spans="1:24" s="199" customFormat="1" ht="12.75" customHeight="1" x14ac:dyDescent="0.2">
      <c r="A392" s="467"/>
      <c r="B392" s="1795"/>
      <c r="C392" s="1797"/>
      <c r="D392" s="1799"/>
      <c r="E392" s="1849"/>
      <c r="F392" s="835" t="s">
        <v>519</v>
      </c>
      <c r="G392" s="512" t="b">
        <f>IF(総括表!$B$4=総括表!$Q$4,基礎データ貼付用シート!E1481)</f>
        <v>0</v>
      </c>
      <c r="H392" s="685" t="s">
        <v>117</v>
      </c>
      <c r="I392" s="864">
        <v>0.45</v>
      </c>
      <c r="J392" s="685" t="s">
        <v>119</v>
      </c>
      <c r="K392" s="683">
        <f t="shared" si="15"/>
        <v>0</v>
      </c>
      <c r="L392" s="340" t="str">
        <f t="shared" si="16"/>
        <v>(ｵﾅ)</v>
      </c>
      <c r="M392" s="814"/>
      <c r="N392" s="246" t="s">
        <v>850</v>
      </c>
      <c r="O392" s="246" t="s">
        <v>866</v>
      </c>
      <c r="P392" s="150"/>
      <c r="Q392" s="205"/>
      <c r="R392" s="205"/>
      <c r="S392" s="206"/>
      <c r="T392" s="205"/>
      <c r="U392" s="205"/>
      <c r="V392" s="207"/>
      <c r="W392" s="208"/>
      <c r="X392" s="209"/>
    </row>
    <row r="393" spans="1:24" s="199" customFormat="1" ht="12.75" customHeight="1" x14ac:dyDescent="0.2">
      <c r="A393" s="467"/>
      <c r="B393" s="1795"/>
      <c r="C393" s="1797"/>
      <c r="D393" s="1799"/>
      <c r="E393" s="1850"/>
      <c r="F393" s="835" t="s">
        <v>520</v>
      </c>
      <c r="G393" s="512" t="b">
        <f>IF(総括表!$B$4=総括表!$Q$4,基礎データ貼付用シート!E1482)</f>
        <v>0</v>
      </c>
      <c r="H393" s="685" t="s">
        <v>117</v>
      </c>
      <c r="I393" s="864">
        <v>0.9</v>
      </c>
      <c r="J393" s="685" t="s">
        <v>119</v>
      </c>
      <c r="K393" s="683">
        <f t="shared" si="15"/>
        <v>0</v>
      </c>
      <c r="L393" s="340" t="str">
        <f t="shared" si="16"/>
        <v>(ｵﾆ)</v>
      </c>
      <c r="M393" s="814"/>
      <c r="N393" s="246" t="s">
        <v>850</v>
      </c>
      <c r="O393" s="246" t="s">
        <v>867</v>
      </c>
      <c r="P393" s="150"/>
      <c r="Q393" s="205"/>
      <c r="R393" s="205"/>
      <c r="S393" s="206"/>
      <c r="T393" s="205"/>
      <c r="U393" s="205"/>
      <c r="V393" s="207"/>
      <c r="W393" s="208"/>
      <c r="X393" s="209"/>
    </row>
    <row r="394" spans="1:24" s="199" customFormat="1" ht="12.75" customHeight="1" x14ac:dyDescent="0.2">
      <c r="A394" s="467"/>
      <c r="B394" s="1795"/>
      <c r="C394" s="1797"/>
      <c r="D394" s="1799"/>
      <c r="E394" s="1874" t="s">
        <v>983</v>
      </c>
      <c r="F394" s="836" t="s">
        <v>325</v>
      </c>
      <c r="G394" s="512" t="b">
        <f>IF(総括表!$B$4=総括表!$Q$4,基礎データ貼付用シート!E1480)</f>
        <v>0</v>
      </c>
      <c r="H394" s="685" t="s">
        <v>117</v>
      </c>
      <c r="I394" s="864">
        <v>0.4</v>
      </c>
      <c r="J394" s="355" t="s">
        <v>119</v>
      </c>
      <c r="K394" s="683">
        <f t="shared" si="15"/>
        <v>0</v>
      </c>
      <c r="L394" s="340" t="str">
        <f t="shared" si="16"/>
        <v>(ｵﾇ)</v>
      </c>
      <c r="M394" s="814"/>
      <c r="N394" s="246" t="s">
        <v>850</v>
      </c>
      <c r="O394" s="246" t="s">
        <v>822</v>
      </c>
      <c r="P394" s="150"/>
      <c r="Q394" s="205"/>
      <c r="R394" s="205"/>
      <c r="S394" s="206"/>
      <c r="T394" s="205"/>
      <c r="U394" s="205"/>
      <c r="V394" s="207"/>
      <c r="W394" s="208"/>
      <c r="X394" s="209"/>
    </row>
    <row r="395" spans="1:24" s="199" customFormat="1" ht="12.75" customHeight="1" x14ac:dyDescent="0.2">
      <c r="A395" s="467"/>
      <c r="B395" s="1795"/>
      <c r="C395" s="1797"/>
      <c r="D395" s="1799"/>
      <c r="E395" s="1850"/>
      <c r="F395" s="835" t="s">
        <v>520</v>
      </c>
      <c r="G395" s="512" t="b">
        <f>IF(総括表!$B$4=総括表!$Q$4,基礎データ貼付用シート!E1483)</f>
        <v>0</v>
      </c>
      <c r="H395" s="685" t="s">
        <v>117</v>
      </c>
      <c r="I395" s="864">
        <v>0.6</v>
      </c>
      <c r="J395" s="685" t="s">
        <v>119</v>
      </c>
      <c r="K395" s="683">
        <f t="shared" si="15"/>
        <v>0</v>
      </c>
      <c r="L395" s="340" t="str">
        <f t="shared" si="16"/>
        <v>(ｵﾈ)</v>
      </c>
      <c r="M395" s="814"/>
      <c r="N395" s="246" t="s">
        <v>850</v>
      </c>
      <c r="O395" s="246" t="s">
        <v>823</v>
      </c>
      <c r="P395" s="150"/>
      <c r="Q395" s="205"/>
      <c r="R395" s="205"/>
      <c r="S395" s="206"/>
      <c r="T395" s="205"/>
      <c r="U395" s="205"/>
      <c r="V395" s="207"/>
      <c r="W395" s="208"/>
      <c r="X395" s="209"/>
    </row>
    <row r="396" spans="1:24" s="199" customFormat="1" ht="12.75" customHeight="1" x14ac:dyDescent="0.2">
      <c r="A396" s="467"/>
      <c r="B396" s="1795"/>
      <c r="C396" s="1797"/>
      <c r="D396" s="1799" t="s">
        <v>982</v>
      </c>
      <c r="E396" s="1874" t="s">
        <v>326</v>
      </c>
      <c r="F396" s="834" t="s">
        <v>325</v>
      </c>
      <c r="G396" s="512" t="b">
        <f>IF(総括表!$B$4=総括表!$Q$4,基礎データ貼付用シート!E1485)</f>
        <v>0</v>
      </c>
      <c r="H396" s="685" t="s">
        <v>117</v>
      </c>
      <c r="I396" s="864">
        <v>0.222</v>
      </c>
      <c r="J396" s="355" t="s">
        <v>119</v>
      </c>
      <c r="K396" s="683">
        <f t="shared" si="15"/>
        <v>0</v>
      </c>
      <c r="L396" s="340" t="str">
        <f t="shared" si="16"/>
        <v>(ｵﾉ)</v>
      </c>
      <c r="M396" s="814"/>
      <c r="N396" s="246" t="s">
        <v>850</v>
      </c>
      <c r="O396" s="246" t="s">
        <v>824</v>
      </c>
      <c r="P396" s="150"/>
      <c r="Q396" s="205"/>
      <c r="R396" s="205"/>
      <c r="S396" s="206"/>
      <c r="T396" s="205"/>
      <c r="U396" s="205"/>
      <c r="V396" s="207"/>
      <c r="W396" s="208"/>
      <c r="X396" s="209"/>
    </row>
    <row r="397" spans="1:24" s="199" customFormat="1" ht="12.75" customHeight="1" x14ac:dyDescent="0.2">
      <c r="A397" s="467"/>
      <c r="B397" s="1795"/>
      <c r="C397" s="1797"/>
      <c r="D397" s="1799"/>
      <c r="E397" s="1849"/>
      <c r="F397" s="835" t="s">
        <v>519</v>
      </c>
      <c r="G397" s="512" t="b">
        <f>IF(総括表!$B$4=総括表!$Q$4,基礎データ貼付用シート!E1487)</f>
        <v>0</v>
      </c>
      <c r="H397" s="685" t="s">
        <v>117</v>
      </c>
      <c r="I397" s="864">
        <v>0.4</v>
      </c>
      <c r="J397" s="685" t="s">
        <v>119</v>
      </c>
      <c r="K397" s="683">
        <f t="shared" si="15"/>
        <v>0</v>
      </c>
      <c r="L397" s="340" t="str">
        <f t="shared" si="16"/>
        <v>(ｵﾊ)</v>
      </c>
      <c r="M397" s="814"/>
      <c r="N397" s="246" t="s">
        <v>850</v>
      </c>
      <c r="O397" s="246" t="s">
        <v>825</v>
      </c>
      <c r="P397" s="150"/>
      <c r="Q397" s="205"/>
      <c r="R397" s="205"/>
      <c r="S397" s="206"/>
      <c r="T397" s="205"/>
      <c r="U397" s="205"/>
      <c r="V397" s="207"/>
      <c r="W397" s="208"/>
      <c r="X397" s="209"/>
    </row>
    <row r="398" spans="1:24" s="199" customFormat="1" ht="12.75" customHeight="1" x14ac:dyDescent="0.2">
      <c r="A398" s="467"/>
      <c r="B398" s="1795"/>
      <c r="C398" s="1797"/>
      <c r="D398" s="1799"/>
      <c r="E398" s="1850"/>
      <c r="F398" s="835" t="s">
        <v>520</v>
      </c>
      <c r="G398" s="512" t="b">
        <f>IF(総括表!$B$4=総括表!$Q$4,基礎データ貼付用シート!E1488)</f>
        <v>0</v>
      </c>
      <c r="H398" s="685" t="s">
        <v>117</v>
      </c>
      <c r="I398" s="864">
        <v>0.8</v>
      </c>
      <c r="J398" s="685" t="s">
        <v>119</v>
      </c>
      <c r="K398" s="683">
        <f t="shared" si="15"/>
        <v>0</v>
      </c>
      <c r="L398" s="340" t="str">
        <f t="shared" si="16"/>
        <v>(ｵﾋ)</v>
      </c>
      <c r="M398" s="814"/>
      <c r="N398" s="246" t="s">
        <v>850</v>
      </c>
      <c r="O398" s="246" t="s">
        <v>826</v>
      </c>
      <c r="P398" s="150"/>
      <c r="Q398" s="205"/>
      <c r="R398" s="205"/>
      <c r="S398" s="206"/>
      <c r="T398" s="205"/>
      <c r="U398" s="205"/>
      <c r="V398" s="207"/>
      <c r="W398" s="208"/>
      <c r="X398" s="209"/>
    </row>
    <row r="399" spans="1:24" s="199" customFormat="1" ht="12.75" customHeight="1" x14ac:dyDescent="0.2">
      <c r="A399" s="467"/>
      <c r="B399" s="1795"/>
      <c r="C399" s="1797"/>
      <c r="D399" s="1799"/>
      <c r="E399" s="1855" t="s">
        <v>983</v>
      </c>
      <c r="F399" s="836" t="s">
        <v>325</v>
      </c>
      <c r="G399" s="512" t="b">
        <f>IF(総括表!$B$4=総括表!$Q$4,基礎データ貼付用シート!E1486)</f>
        <v>0</v>
      </c>
      <c r="H399" s="685" t="s">
        <v>117</v>
      </c>
      <c r="I399" s="864">
        <v>0.35599999999999998</v>
      </c>
      <c r="J399" s="355" t="s">
        <v>119</v>
      </c>
      <c r="K399" s="683">
        <f t="shared" si="15"/>
        <v>0</v>
      </c>
      <c r="L399" s="340" t="str">
        <f t="shared" si="16"/>
        <v>(ｵﾌ)</v>
      </c>
      <c r="M399" s="814"/>
      <c r="N399" s="246" t="s">
        <v>850</v>
      </c>
      <c r="O399" s="246" t="s">
        <v>827</v>
      </c>
      <c r="P399" s="150"/>
      <c r="Q399" s="205"/>
      <c r="R399" s="205"/>
      <c r="S399" s="206"/>
      <c r="T399" s="205"/>
      <c r="U399" s="205"/>
      <c r="V399" s="207"/>
      <c r="W399" s="208"/>
      <c r="X399" s="209"/>
    </row>
    <row r="400" spans="1:24" s="199" customFormat="1" ht="12.75" customHeight="1" x14ac:dyDescent="0.2">
      <c r="A400" s="467"/>
      <c r="B400" s="1795"/>
      <c r="C400" s="1798"/>
      <c r="D400" s="1799"/>
      <c r="E400" s="1843"/>
      <c r="F400" s="835" t="s">
        <v>520</v>
      </c>
      <c r="G400" s="512" t="b">
        <f>IF(総括表!$B$4=総括表!$Q$4,基礎データ貼付用シート!E1489)</f>
        <v>0</v>
      </c>
      <c r="H400" s="685" t="s">
        <v>117</v>
      </c>
      <c r="I400" s="864">
        <v>0.53400000000000003</v>
      </c>
      <c r="J400" s="685" t="s">
        <v>119</v>
      </c>
      <c r="K400" s="683">
        <f t="shared" si="15"/>
        <v>0</v>
      </c>
      <c r="L400" s="340" t="str">
        <f t="shared" si="16"/>
        <v>(ｵﾍ)</v>
      </c>
      <c r="M400" s="814"/>
      <c r="N400" s="246" t="s">
        <v>850</v>
      </c>
      <c r="O400" s="246" t="s">
        <v>828</v>
      </c>
      <c r="P400" s="150"/>
      <c r="Q400" s="205"/>
      <c r="R400" s="205"/>
      <c r="S400" s="206"/>
      <c r="T400" s="205"/>
      <c r="U400" s="205"/>
      <c r="V400" s="207"/>
      <c r="W400" s="208"/>
      <c r="X400" s="209"/>
    </row>
    <row r="401" spans="1:24" s="199" customFormat="1" ht="12.75" customHeight="1" x14ac:dyDescent="0.2">
      <c r="A401" s="467"/>
      <c r="B401" s="1795">
        <v>36</v>
      </c>
      <c r="C401" s="1796" t="s">
        <v>6538</v>
      </c>
      <c r="D401" s="1799" t="s">
        <v>981</v>
      </c>
      <c r="E401" s="1874" t="s">
        <v>326</v>
      </c>
      <c r="F401" s="834" t="s">
        <v>325</v>
      </c>
      <c r="G401" s="512" t="b">
        <f>IF(総括表!$B$4=総括表!$Q$5,基礎データ貼付用シート!E1479)</f>
        <v>0</v>
      </c>
      <c r="H401" s="685" t="s">
        <v>117</v>
      </c>
      <c r="I401" s="864">
        <v>0.25</v>
      </c>
      <c r="J401" s="355" t="s">
        <v>119</v>
      </c>
      <c r="K401" s="683">
        <f t="shared" si="15"/>
        <v>0</v>
      </c>
      <c r="L401" s="340" t="str">
        <f t="shared" si="16"/>
        <v>(ｵﾎ)</v>
      </c>
      <c r="M401" s="814"/>
      <c r="N401" s="246" t="s">
        <v>850</v>
      </c>
      <c r="O401" s="246" t="s">
        <v>829</v>
      </c>
      <c r="P401" s="150"/>
      <c r="Q401" s="205"/>
      <c r="R401" s="205"/>
      <c r="S401" s="206"/>
      <c r="T401" s="205"/>
      <c r="U401" s="205"/>
      <c r="V401" s="207"/>
      <c r="W401" s="208"/>
      <c r="X401" s="209"/>
    </row>
    <row r="402" spans="1:24" s="199" customFormat="1" ht="12.75" customHeight="1" x14ac:dyDescent="0.2">
      <c r="A402" s="467"/>
      <c r="B402" s="1795"/>
      <c r="C402" s="1797"/>
      <c r="D402" s="1799"/>
      <c r="E402" s="1849"/>
      <c r="F402" s="835" t="s">
        <v>519</v>
      </c>
      <c r="G402" s="512" t="b">
        <f>IF(総括表!$B$4=総括表!$Q$5,基礎データ貼付用シート!E1481)</f>
        <v>0</v>
      </c>
      <c r="H402" s="685" t="s">
        <v>117</v>
      </c>
      <c r="I402" s="864">
        <v>0.45</v>
      </c>
      <c r="J402" s="685" t="s">
        <v>119</v>
      </c>
      <c r="K402" s="683">
        <f t="shared" si="15"/>
        <v>0</v>
      </c>
      <c r="L402" s="340" t="str">
        <f t="shared" si="16"/>
        <v>(ｵﾏ)</v>
      </c>
      <c r="M402" s="814"/>
      <c r="N402" s="246" t="s">
        <v>850</v>
      </c>
      <c r="O402" s="246" t="s">
        <v>830</v>
      </c>
      <c r="P402" s="150"/>
      <c r="Q402" s="205"/>
      <c r="R402" s="205"/>
      <c r="S402" s="206"/>
      <c r="T402" s="205"/>
      <c r="U402" s="205"/>
      <c r="V402" s="207"/>
      <c r="W402" s="208"/>
      <c r="X402" s="209"/>
    </row>
    <row r="403" spans="1:24" s="199" customFormat="1" ht="12.75" customHeight="1" x14ac:dyDescent="0.2">
      <c r="A403" s="467"/>
      <c r="B403" s="1795"/>
      <c r="C403" s="1797"/>
      <c r="D403" s="1799"/>
      <c r="E403" s="1850"/>
      <c r="F403" s="835" t="s">
        <v>520</v>
      </c>
      <c r="G403" s="512" t="b">
        <f>IF(総括表!$B$4=総括表!$Q$5,基礎データ貼付用シート!E1482)</f>
        <v>0</v>
      </c>
      <c r="H403" s="685" t="s">
        <v>117</v>
      </c>
      <c r="I403" s="864">
        <v>0.9</v>
      </c>
      <c r="J403" s="685" t="s">
        <v>119</v>
      </c>
      <c r="K403" s="683">
        <f t="shared" si="15"/>
        <v>0</v>
      </c>
      <c r="L403" s="340" t="str">
        <f t="shared" si="16"/>
        <v>(ｵﾐ)</v>
      </c>
      <c r="M403" s="814"/>
      <c r="N403" s="246" t="s">
        <v>850</v>
      </c>
      <c r="O403" s="246" t="s">
        <v>831</v>
      </c>
      <c r="P403" s="150"/>
      <c r="Q403" s="205"/>
      <c r="R403" s="205"/>
      <c r="S403" s="206"/>
      <c r="T403" s="205"/>
      <c r="U403" s="205"/>
      <c r="V403" s="207"/>
      <c r="W403" s="208"/>
      <c r="X403" s="209"/>
    </row>
    <row r="404" spans="1:24" s="199" customFormat="1" ht="12.75" customHeight="1" x14ac:dyDescent="0.2">
      <c r="A404" s="467"/>
      <c r="B404" s="1795"/>
      <c r="C404" s="1797"/>
      <c r="D404" s="1799"/>
      <c r="E404" s="1874" t="s">
        <v>983</v>
      </c>
      <c r="F404" s="836" t="s">
        <v>325</v>
      </c>
      <c r="G404" s="512" t="b">
        <f>IF(総括表!$B$4=総括表!$Q$5,基礎データ貼付用シート!E1480)</f>
        <v>0</v>
      </c>
      <c r="H404" s="685" t="s">
        <v>117</v>
      </c>
      <c r="I404" s="864">
        <v>0.4</v>
      </c>
      <c r="J404" s="355" t="s">
        <v>119</v>
      </c>
      <c r="K404" s="683">
        <f t="shared" si="15"/>
        <v>0</v>
      </c>
      <c r="L404" s="340" t="str">
        <f t="shared" si="16"/>
        <v>(ｵﾑ)</v>
      </c>
      <c r="M404" s="814"/>
      <c r="N404" s="246" t="s">
        <v>850</v>
      </c>
      <c r="O404" s="246" t="s">
        <v>832</v>
      </c>
      <c r="P404" s="150"/>
      <c r="Q404" s="205"/>
      <c r="R404" s="205"/>
      <c r="S404" s="206"/>
      <c r="T404" s="205"/>
      <c r="U404" s="205"/>
      <c r="V404" s="207"/>
      <c r="W404" s="208"/>
      <c r="X404" s="209"/>
    </row>
    <row r="405" spans="1:24" s="199" customFormat="1" ht="12.75" customHeight="1" x14ac:dyDescent="0.2">
      <c r="A405" s="467"/>
      <c r="B405" s="1795"/>
      <c r="C405" s="1797"/>
      <c r="D405" s="1799"/>
      <c r="E405" s="1850"/>
      <c r="F405" s="835" t="s">
        <v>520</v>
      </c>
      <c r="G405" s="512" t="b">
        <f>IF(総括表!$B$4=総括表!$Q$5,基礎データ貼付用シート!E1483)</f>
        <v>0</v>
      </c>
      <c r="H405" s="685" t="s">
        <v>117</v>
      </c>
      <c r="I405" s="864">
        <v>0.6</v>
      </c>
      <c r="J405" s="685" t="s">
        <v>119</v>
      </c>
      <c r="K405" s="683">
        <f t="shared" si="15"/>
        <v>0</v>
      </c>
      <c r="L405" s="340" t="str">
        <f t="shared" si="16"/>
        <v>(ｵﾒ)</v>
      </c>
      <c r="M405" s="814"/>
      <c r="N405" s="246" t="s">
        <v>850</v>
      </c>
      <c r="O405" s="246" t="s">
        <v>833</v>
      </c>
      <c r="P405" s="150"/>
      <c r="Q405" s="205"/>
      <c r="R405" s="205"/>
      <c r="S405" s="206"/>
      <c r="T405" s="205"/>
      <c r="U405" s="205"/>
      <c r="V405" s="207"/>
      <c r="W405" s="208"/>
      <c r="X405" s="209"/>
    </row>
    <row r="406" spans="1:24" s="199" customFormat="1" ht="12.75" customHeight="1" x14ac:dyDescent="0.2">
      <c r="A406" s="467"/>
      <c r="B406" s="1795"/>
      <c r="C406" s="1797"/>
      <c r="D406" s="1799" t="s">
        <v>982</v>
      </c>
      <c r="E406" s="1874" t="s">
        <v>326</v>
      </c>
      <c r="F406" s="834" t="s">
        <v>325</v>
      </c>
      <c r="G406" s="512" t="b">
        <f>IF(総括表!$B$4=総括表!$Q$5,基礎データ貼付用シート!E1485)</f>
        <v>0</v>
      </c>
      <c r="H406" s="685" t="s">
        <v>117</v>
      </c>
      <c r="I406" s="864">
        <v>0.23</v>
      </c>
      <c r="J406" s="355" t="s">
        <v>119</v>
      </c>
      <c r="K406" s="683">
        <f t="shared" si="15"/>
        <v>0</v>
      </c>
      <c r="L406" s="340" t="str">
        <f t="shared" si="16"/>
        <v>(ｵﾓ)</v>
      </c>
      <c r="M406" s="814"/>
      <c r="N406" s="246" t="s">
        <v>850</v>
      </c>
      <c r="O406" s="246" t="s">
        <v>834</v>
      </c>
      <c r="P406" s="150"/>
      <c r="Q406" s="205"/>
      <c r="R406" s="205"/>
      <c r="S406" s="206"/>
      <c r="T406" s="205"/>
      <c r="U406" s="205"/>
      <c r="V406" s="207"/>
      <c r="W406" s="208"/>
      <c r="X406" s="209"/>
    </row>
    <row r="407" spans="1:24" s="199" customFormat="1" ht="12.75" customHeight="1" x14ac:dyDescent="0.2">
      <c r="A407" s="467"/>
      <c r="B407" s="1795"/>
      <c r="C407" s="1797"/>
      <c r="D407" s="1799"/>
      <c r="E407" s="1849"/>
      <c r="F407" s="835" t="s">
        <v>519</v>
      </c>
      <c r="G407" s="512" t="b">
        <f>IF(総括表!$B$4=総括表!$Q$5,基礎データ貼付用シート!E1487)</f>
        <v>0</v>
      </c>
      <c r="H407" s="685" t="s">
        <v>117</v>
      </c>
      <c r="I407" s="864">
        <v>0.41399999999999998</v>
      </c>
      <c r="J407" s="685" t="s">
        <v>119</v>
      </c>
      <c r="K407" s="683">
        <f t="shared" si="15"/>
        <v>0</v>
      </c>
      <c r="L407" s="340" t="str">
        <f t="shared" si="16"/>
        <v>(ｵﾔ)</v>
      </c>
      <c r="M407" s="814"/>
      <c r="N407" s="246" t="s">
        <v>850</v>
      </c>
      <c r="O407" s="246" t="s">
        <v>835</v>
      </c>
      <c r="P407" s="150"/>
      <c r="Q407" s="205"/>
      <c r="R407" s="205"/>
      <c r="S407" s="206"/>
      <c r="T407" s="205"/>
      <c r="U407" s="205"/>
      <c r="V407" s="207"/>
      <c r="W407" s="208"/>
      <c r="X407" s="209"/>
    </row>
    <row r="408" spans="1:24" s="199" customFormat="1" ht="12.75" customHeight="1" x14ac:dyDescent="0.2">
      <c r="A408" s="467"/>
      <c r="B408" s="1795"/>
      <c r="C408" s="1797"/>
      <c r="D408" s="1799"/>
      <c r="E408" s="1850"/>
      <c r="F408" s="835" t="s">
        <v>520</v>
      </c>
      <c r="G408" s="512" t="b">
        <f>IF(総括表!$B$4=総括表!$Q$5,基礎データ貼付用シート!E1488)</f>
        <v>0</v>
      </c>
      <c r="H408" s="685" t="s">
        <v>117</v>
      </c>
      <c r="I408" s="864">
        <v>0.82599999999999996</v>
      </c>
      <c r="J408" s="685" t="s">
        <v>119</v>
      </c>
      <c r="K408" s="683">
        <f t="shared" si="15"/>
        <v>0</v>
      </c>
      <c r="L408" s="340" t="str">
        <f t="shared" si="16"/>
        <v>(ｵﾕ)</v>
      </c>
      <c r="M408" s="814"/>
      <c r="N408" s="246" t="s">
        <v>850</v>
      </c>
      <c r="O408" s="246" t="s">
        <v>836</v>
      </c>
      <c r="P408" s="150"/>
      <c r="Q408" s="205"/>
      <c r="R408" s="205"/>
      <c r="S408" s="206"/>
      <c r="T408" s="205"/>
      <c r="U408" s="205"/>
      <c r="V408" s="207"/>
      <c r="W408" s="208"/>
      <c r="X408" s="209"/>
    </row>
    <row r="409" spans="1:24" s="199" customFormat="1" ht="12.75" customHeight="1" x14ac:dyDescent="0.2">
      <c r="A409" s="467"/>
      <c r="B409" s="1795"/>
      <c r="C409" s="1797"/>
      <c r="D409" s="1799"/>
      <c r="E409" s="1855" t="s">
        <v>983</v>
      </c>
      <c r="F409" s="836" t="s">
        <v>325</v>
      </c>
      <c r="G409" s="512" t="b">
        <f>IF(総括表!$B$4=総括表!$Q$5,基礎データ貼付用シート!E1486)</f>
        <v>0</v>
      </c>
      <c r="H409" s="685" t="s">
        <v>117</v>
      </c>
      <c r="I409" s="864">
        <v>0.36699999999999999</v>
      </c>
      <c r="J409" s="355" t="s">
        <v>119</v>
      </c>
      <c r="K409" s="683">
        <f t="shared" si="15"/>
        <v>0</v>
      </c>
      <c r="L409" s="340" t="str">
        <f t="shared" si="16"/>
        <v>(ｵﾖ)</v>
      </c>
      <c r="M409" s="814"/>
      <c r="N409" s="246" t="s">
        <v>850</v>
      </c>
      <c r="O409" s="246" t="s">
        <v>837</v>
      </c>
      <c r="P409" s="150"/>
      <c r="Q409" s="205"/>
      <c r="R409" s="205"/>
      <c r="S409" s="206"/>
      <c r="T409" s="205"/>
      <c r="U409" s="205"/>
      <c r="V409" s="207"/>
      <c r="W409" s="208"/>
      <c r="X409" s="209"/>
    </row>
    <row r="410" spans="1:24" s="199" customFormat="1" ht="12.75" customHeight="1" x14ac:dyDescent="0.2">
      <c r="A410" s="467"/>
      <c r="B410" s="1795"/>
      <c r="C410" s="1798"/>
      <c r="D410" s="1799"/>
      <c r="E410" s="1843"/>
      <c r="F410" s="835" t="s">
        <v>520</v>
      </c>
      <c r="G410" s="512" t="b">
        <f>IF(総括表!$B$4=総括表!$Q$5,基礎データ貼付用シート!E1489)</f>
        <v>0</v>
      </c>
      <c r="H410" s="685" t="s">
        <v>117</v>
      </c>
      <c r="I410" s="864">
        <v>0.55200000000000005</v>
      </c>
      <c r="J410" s="685" t="s">
        <v>119</v>
      </c>
      <c r="K410" s="683">
        <f t="shared" si="15"/>
        <v>0</v>
      </c>
      <c r="L410" s="340" t="str">
        <f t="shared" si="16"/>
        <v>(ｵﾗ)</v>
      </c>
      <c r="M410" s="814"/>
      <c r="N410" s="246" t="s">
        <v>850</v>
      </c>
      <c r="O410" s="246" t="s">
        <v>838</v>
      </c>
      <c r="P410" s="150"/>
      <c r="Q410" s="205"/>
      <c r="R410" s="205"/>
      <c r="S410" s="206"/>
      <c r="T410" s="205"/>
      <c r="U410" s="205"/>
      <c r="V410" s="207"/>
      <c r="W410" s="208"/>
      <c r="X410" s="209"/>
    </row>
    <row r="411" spans="1:24" s="199" customFormat="1" ht="12.75" customHeight="1" x14ac:dyDescent="0.2">
      <c r="A411" s="467"/>
      <c r="B411" s="1879">
        <v>37</v>
      </c>
      <c r="C411" s="1796" t="s">
        <v>7143</v>
      </c>
      <c r="D411" s="1854" t="s">
        <v>981</v>
      </c>
      <c r="E411" s="1437" t="s">
        <v>326</v>
      </c>
      <c r="F411" s="834" t="s">
        <v>325</v>
      </c>
      <c r="G411" s="512" t="b">
        <f>IF(総括表!$B$4=総括表!$Q$4,基礎データ貼付用シート!E1491)</f>
        <v>0</v>
      </c>
      <c r="H411" s="685" t="s">
        <v>117</v>
      </c>
      <c r="I411" s="864">
        <v>0.25</v>
      </c>
      <c r="J411" s="355" t="s">
        <v>119</v>
      </c>
      <c r="K411" s="683">
        <f t="shared" ref="K411:K422" si="17">ROUND(G411*I411,0)</f>
        <v>0</v>
      </c>
      <c r="L411" s="340" t="str">
        <f t="shared" ref="L411:L422" si="18">$N$135&amp;N411&amp;O411&amp;$O$135</f>
        <v>(ｵﾘ)</v>
      </c>
      <c r="M411" s="814"/>
      <c r="N411" s="222" t="s">
        <v>850</v>
      </c>
      <c r="O411" s="246" t="s">
        <v>839</v>
      </c>
      <c r="P411" s="150"/>
      <c r="Q411" s="205"/>
      <c r="R411" s="205"/>
      <c r="S411" s="206"/>
      <c r="T411" s="205"/>
      <c r="U411" s="205"/>
      <c r="V411" s="207"/>
      <c r="W411" s="208"/>
      <c r="X411" s="209"/>
    </row>
    <row r="412" spans="1:24" s="199" customFormat="1" ht="12.75" customHeight="1" x14ac:dyDescent="0.2">
      <c r="A412" s="467"/>
      <c r="B412" s="1815"/>
      <c r="C412" s="1797"/>
      <c r="D412" s="1851"/>
      <c r="E412" s="1437" t="s">
        <v>983</v>
      </c>
      <c r="F412" s="836" t="s">
        <v>325</v>
      </c>
      <c r="G412" s="512" t="b">
        <f>IF(総括表!$B$4=総括表!$Q$4,基礎データ貼付用シート!E1492)</f>
        <v>0</v>
      </c>
      <c r="H412" s="685" t="s">
        <v>117</v>
      </c>
      <c r="I412" s="864">
        <v>0.4</v>
      </c>
      <c r="J412" s="355" t="s">
        <v>119</v>
      </c>
      <c r="K412" s="683">
        <f t="shared" si="17"/>
        <v>0</v>
      </c>
      <c r="L412" s="340" t="str">
        <f t="shared" si="18"/>
        <v>(ｵﾙ)</v>
      </c>
      <c r="M412" s="814"/>
      <c r="N412" s="246" t="s">
        <v>850</v>
      </c>
      <c r="O412" s="246" t="s">
        <v>7351</v>
      </c>
      <c r="P412" s="150"/>
      <c r="Q412" s="205"/>
      <c r="R412" s="205"/>
      <c r="S412" s="206"/>
      <c r="T412" s="205"/>
      <c r="U412" s="205"/>
      <c r="V412" s="207"/>
      <c r="W412" s="208"/>
      <c r="X412" s="209"/>
    </row>
    <row r="413" spans="1:24" s="199" customFormat="1" ht="12.75" customHeight="1" x14ac:dyDescent="0.2">
      <c r="A413" s="467"/>
      <c r="B413" s="1815"/>
      <c r="C413" s="1797"/>
      <c r="D413" s="1761"/>
      <c r="E413" s="1437" t="s">
        <v>7165</v>
      </c>
      <c r="F413" s="836" t="s">
        <v>325</v>
      </c>
      <c r="G413" s="512" t="b">
        <f>IF(総括表!$B$4=総括表!$Q$4,基礎データ貼付用シート!E1493)</f>
        <v>0</v>
      </c>
      <c r="H413" s="685" t="s">
        <v>117</v>
      </c>
      <c r="I413" s="864">
        <v>0.7</v>
      </c>
      <c r="J413" s="355" t="s">
        <v>119</v>
      </c>
      <c r="K413" s="683">
        <f t="shared" si="17"/>
        <v>0</v>
      </c>
      <c r="L413" s="340" t="str">
        <f t="shared" si="18"/>
        <v>(ｵﾚ)</v>
      </c>
      <c r="M413" s="814"/>
      <c r="N413" s="246" t="s">
        <v>850</v>
      </c>
      <c r="O413" s="246" t="s">
        <v>7147</v>
      </c>
      <c r="P413" s="150"/>
      <c r="Q413" s="205"/>
      <c r="R413" s="205"/>
      <c r="S413" s="206"/>
      <c r="T413" s="205"/>
      <c r="U413" s="205"/>
      <c r="V413" s="207"/>
      <c r="W413" s="208"/>
      <c r="X413" s="209"/>
    </row>
    <row r="414" spans="1:24" s="199" customFormat="1" ht="12.75" customHeight="1" x14ac:dyDescent="0.2">
      <c r="A414" s="467"/>
      <c r="B414" s="1815"/>
      <c r="C414" s="1797"/>
      <c r="D414" s="1854" t="s">
        <v>982</v>
      </c>
      <c r="E414" s="1437" t="s">
        <v>326</v>
      </c>
      <c r="F414" s="834" t="s">
        <v>325</v>
      </c>
      <c r="G414" s="512" t="b">
        <f>IF(総括表!$B$4=総括表!$Q$4,基礎データ貼付用シート!E1495)</f>
        <v>0</v>
      </c>
      <c r="H414" s="685" t="s">
        <v>117</v>
      </c>
      <c r="I414" s="864">
        <v>0.25</v>
      </c>
      <c r="J414" s="355" t="s">
        <v>119</v>
      </c>
      <c r="K414" s="683">
        <f t="shared" si="17"/>
        <v>0</v>
      </c>
      <c r="L414" s="340" t="str">
        <f t="shared" si="18"/>
        <v>(ｵﾛ)</v>
      </c>
      <c r="M414" s="814"/>
      <c r="N414" s="246" t="s">
        <v>850</v>
      </c>
      <c r="O414" s="246" t="s">
        <v>7352</v>
      </c>
      <c r="P414" s="150"/>
      <c r="Q414" s="205"/>
      <c r="R414" s="205"/>
      <c r="S414" s="206"/>
      <c r="T414" s="205"/>
      <c r="U414" s="205"/>
      <c r="V414" s="207"/>
      <c r="W414" s="208"/>
      <c r="X414" s="209"/>
    </row>
    <row r="415" spans="1:24" s="199" customFormat="1" ht="12.75" customHeight="1" x14ac:dyDescent="0.2">
      <c r="A415" s="467"/>
      <c r="B415" s="1815"/>
      <c r="C415" s="1797"/>
      <c r="D415" s="1851"/>
      <c r="E415" s="1438" t="s">
        <v>983</v>
      </c>
      <c r="F415" s="836" t="s">
        <v>325</v>
      </c>
      <c r="G415" s="512" t="b">
        <f>IF(総括表!$B$4=総括表!$Q$4,基礎データ貼付用シート!E1496)</f>
        <v>0</v>
      </c>
      <c r="H415" s="685" t="s">
        <v>117</v>
      </c>
      <c r="I415" s="864">
        <v>0.4</v>
      </c>
      <c r="J415" s="355" t="s">
        <v>119</v>
      </c>
      <c r="K415" s="683">
        <f t="shared" si="17"/>
        <v>0</v>
      </c>
      <c r="L415" s="340" t="str">
        <f t="shared" si="18"/>
        <v>(ｵﾜ)</v>
      </c>
      <c r="M415" s="814"/>
      <c r="N415" s="246" t="s">
        <v>850</v>
      </c>
      <c r="O415" s="246" t="s">
        <v>7149</v>
      </c>
      <c r="P415" s="150"/>
      <c r="Q415" s="205"/>
      <c r="R415" s="205"/>
      <c r="S415" s="206"/>
      <c r="T415" s="205"/>
      <c r="U415" s="205"/>
      <c r="V415" s="207"/>
      <c r="W415" s="208"/>
      <c r="X415" s="209"/>
    </row>
    <row r="416" spans="1:24" s="199" customFormat="1" ht="12.75" customHeight="1" x14ac:dyDescent="0.2">
      <c r="A416" s="467"/>
      <c r="B416" s="1816"/>
      <c r="C416" s="1798"/>
      <c r="D416" s="1761"/>
      <c r="E416" s="1437" t="s">
        <v>7165</v>
      </c>
      <c r="F416" s="836" t="s">
        <v>325</v>
      </c>
      <c r="G416" s="512" t="b">
        <f>IF(総括表!$B$4=総括表!$Q$4,基礎データ貼付用シート!E1497)</f>
        <v>0</v>
      </c>
      <c r="H416" s="685" t="s">
        <v>117</v>
      </c>
      <c r="I416" s="864">
        <v>0.7</v>
      </c>
      <c r="J416" s="355" t="s">
        <v>119</v>
      </c>
      <c r="K416" s="683">
        <f t="shared" ref="K416" si="19">ROUND(G416*I416,0)</f>
        <v>0</v>
      </c>
      <c r="L416" s="340" t="str">
        <f t="shared" si="18"/>
        <v>(ｵｦ)</v>
      </c>
      <c r="M416" s="814"/>
      <c r="N416" s="246" t="s">
        <v>850</v>
      </c>
      <c r="O416" s="246" t="s">
        <v>7353</v>
      </c>
      <c r="P416" s="150"/>
      <c r="Q416" s="205"/>
      <c r="R416" s="205"/>
      <c r="S416" s="206"/>
      <c r="T416" s="205"/>
      <c r="U416" s="205"/>
      <c r="V416" s="207"/>
      <c r="W416" s="208"/>
      <c r="X416" s="209"/>
    </row>
    <row r="417" spans="1:24" s="199" customFormat="1" ht="12.75" customHeight="1" x14ac:dyDescent="0.2">
      <c r="A417" s="467"/>
      <c r="B417" s="1879">
        <v>38</v>
      </c>
      <c r="C417" s="1880" t="s">
        <v>7142</v>
      </c>
      <c r="D417" s="1854" t="s">
        <v>981</v>
      </c>
      <c r="E417" s="1437" t="s">
        <v>326</v>
      </c>
      <c r="F417" s="834" t="s">
        <v>325</v>
      </c>
      <c r="G417" s="512" t="b">
        <f>IF(総括表!$B$4=総括表!$Q$5,基礎データ貼付用シート!E1491)</f>
        <v>0</v>
      </c>
      <c r="H417" s="685" t="s">
        <v>117</v>
      </c>
      <c r="I417" s="864">
        <v>0.25</v>
      </c>
      <c r="J417" s="355" t="s">
        <v>119</v>
      </c>
      <c r="K417" s="683">
        <f t="shared" si="17"/>
        <v>0</v>
      </c>
      <c r="L417" s="340" t="str">
        <f t="shared" si="18"/>
        <v>(ｵﾝ)</v>
      </c>
      <c r="M417" s="814"/>
      <c r="N417" s="246" t="s">
        <v>850</v>
      </c>
      <c r="O417" s="246" t="s">
        <v>6228</v>
      </c>
      <c r="P417" s="150"/>
      <c r="Q417" s="205"/>
      <c r="R417" s="205"/>
      <c r="S417" s="206"/>
      <c r="T417" s="205"/>
      <c r="U417" s="205"/>
      <c r="V417" s="207"/>
      <c r="W417" s="208"/>
      <c r="X417" s="209"/>
    </row>
    <row r="418" spans="1:24" s="199" customFormat="1" ht="12.75" customHeight="1" x14ac:dyDescent="0.2">
      <c r="A418" s="467"/>
      <c r="B418" s="1815"/>
      <c r="C418" s="1881"/>
      <c r="D418" s="1851"/>
      <c r="E418" s="1437" t="s">
        <v>983</v>
      </c>
      <c r="F418" s="836" t="s">
        <v>325</v>
      </c>
      <c r="G418" s="512" t="b">
        <f>IF(総括表!$B$4=総括表!$Q$5,基礎データ貼付用シート!E1492)</f>
        <v>0</v>
      </c>
      <c r="H418" s="685" t="s">
        <v>117</v>
      </c>
      <c r="I418" s="864">
        <v>0.4</v>
      </c>
      <c r="J418" s="355" t="s">
        <v>119</v>
      </c>
      <c r="K418" s="683">
        <f t="shared" si="17"/>
        <v>0</v>
      </c>
      <c r="L418" s="340" t="str">
        <f t="shared" si="18"/>
        <v>(ｶｱ)</v>
      </c>
      <c r="M418" s="814"/>
      <c r="N418" s="246" t="s">
        <v>7144</v>
      </c>
      <c r="O418" s="246" t="s">
        <v>7166</v>
      </c>
      <c r="P418" s="150"/>
      <c r="Q418" s="205"/>
      <c r="R418" s="205"/>
      <c r="S418" s="206"/>
      <c r="T418" s="205"/>
      <c r="U418" s="205"/>
      <c r="V418" s="207"/>
      <c r="W418" s="208"/>
      <c r="X418" s="209"/>
    </row>
    <row r="419" spans="1:24" s="199" customFormat="1" ht="12.75" customHeight="1" x14ac:dyDescent="0.2">
      <c r="A419" s="467"/>
      <c r="B419" s="1815"/>
      <c r="C419" s="1881"/>
      <c r="D419" s="1761"/>
      <c r="E419" s="1437" t="s">
        <v>7165</v>
      </c>
      <c r="F419" s="836" t="s">
        <v>325</v>
      </c>
      <c r="G419" s="512" t="b">
        <f>IF(総括表!$B$4=総括表!$Q$5,基礎データ貼付用シート!E1493)</f>
        <v>0</v>
      </c>
      <c r="H419" s="685" t="s">
        <v>117</v>
      </c>
      <c r="I419" s="864">
        <v>0.7</v>
      </c>
      <c r="J419" s="355" t="s">
        <v>119</v>
      </c>
      <c r="K419" s="683">
        <f t="shared" ref="K419" si="20">ROUND(G419*I419,0)</f>
        <v>0</v>
      </c>
      <c r="L419" s="340" t="str">
        <f t="shared" si="18"/>
        <v>(ｶｲ)</v>
      </c>
      <c r="M419" s="814"/>
      <c r="N419" s="246" t="s">
        <v>7144</v>
      </c>
      <c r="O419" s="246" t="s">
        <v>6142</v>
      </c>
      <c r="P419" s="150"/>
      <c r="Q419" s="205"/>
      <c r="R419" s="205"/>
      <c r="S419" s="206"/>
      <c r="T419" s="205"/>
      <c r="U419" s="205"/>
      <c r="V419" s="207"/>
      <c r="W419" s="208"/>
      <c r="X419" s="209"/>
    </row>
    <row r="420" spans="1:24" s="199" customFormat="1" ht="12.75" customHeight="1" x14ac:dyDescent="0.2">
      <c r="A420" s="467"/>
      <c r="B420" s="1815"/>
      <c r="C420" s="1881"/>
      <c r="D420" s="1854" t="s">
        <v>982</v>
      </c>
      <c r="E420" s="1437" t="s">
        <v>326</v>
      </c>
      <c r="F420" s="834" t="s">
        <v>325</v>
      </c>
      <c r="G420" s="512" t="b">
        <f>IF(総括表!$B$4=総括表!$Q$5,基礎データ貼付用シート!E1495)</f>
        <v>0</v>
      </c>
      <c r="H420" s="685" t="s">
        <v>117</v>
      </c>
      <c r="I420" s="864">
        <v>0.25</v>
      </c>
      <c r="J420" s="355" t="s">
        <v>119</v>
      </c>
      <c r="K420" s="683">
        <f t="shared" si="17"/>
        <v>0</v>
      </c>
      <c r="L420" s="340" t="str">
        <f t="shared" si="18"/>
        <v>(ｶｳ)</v>
      </c>
      <c r="M420" s="814"/>
      <c r="N420" s="246" t="s">
        <v>7144</v>
      </c>
      <c r="O420" s="246" t="s">
        <v>6143</v>
      </c>
      <c r="P420" s="150"/>
      <c r="Q420" s="205"/>
      <c r="R420" s="205"/>
      <c r="S420" s="206"/>
      <c r="T420" s="205"/>
      <c r="U420" s="205"/>
      <c r="V420" s="207"/>
      <c r="W420" s="208"/>
      <c r="X420" s="209"/>
    </row>
    <row r="421" spans="1:24" s="199" customFormat="1" ht="12.75" customHeight="1" x14ac:dyDescent="0.2">
      <c r="A421" s="467"/>
      <c r="B421" s="1815"/>
      <c r="C421" s="1881"/>
      <c r="D421" s="1851"/>
      <c r="E421" s="1437" t="s">
        <v>983</v>
      </c>
      <c r="F421" s="836" t="s">
        <v>325</v>
      </c>
      <c r="G421" s="512" t="b">
        <f>IF(総括表!$B$4=総括表!$Q$5,基礎データ貼付用シート!E1496)</f>
        <v>0</v>
      </c>
      <c r="H421" s="685" t="s">
        <v>117</v>
      </c>
      <c r="I421" s="864">
        <v>0.4</v>
      </c>
      <c r="J421" s="355" t="s">
        <v>119</v>
      </c>
      <c r="K421" s="683">
        <f t="shared" si="17"/>
        <v>0</v>
      </c>
      <c r="L421" s="340" t="str">
        <f t="shared" si="18"/>
        <v>(ｶｴ)</v>
      </c>
      <c r="M421" s="814"/>
      <c r="N421" s="246" t="s">
        <v>7144</v>
      </c>
      <c r="O421" s="246" t="s">
        <v>6144</v>
      </c>
      <c r="P421" s="150"/>
      <c r="Q421" s="205"/>
      <c r="R421" s="205"/>
      <c r="S421" s="206"/>
      <c r="T421" s="205"/>
      <c r="U421" s="205"/>
      <c r="V421" s="207"/>
      <c r="W421" s="208"/>
      <c r="X421" s="209"/>
    </row>
    <row r="422" spans="1:24" s="199" customFormat="1" ht="12.75" customHeight="1" thickBot="1" x14ac:dyDescent="0.25">
      <c r="A422" s="467"/>
      <c r="B422" s="1816"/>
      <c r="C422" s="1882"/>
      <c r="D422" s="1761"/>
      <c r="E422" s="1439" t="s">
        <v>7165</v>
      </c>
      <c r="F422" s="836" t="s">
        <v>325</v>
      </c>
      <c r="G422" s="512" t="b">
        <f>IF(総括表!$B$4=総括表!$Q$5,基礎データ貼付用シート!E1497)</f>
        <v>0</v>
      </c>
      <c r="H422" s="685" t="s">
        <v>117</v>
      </c>
      <c r="I422" s="864">
        <v>0.7</v>
      </c>
      <c r="J422" s="355" t="s">
        <v>119</v>
      </c>
      <c r="K422" s="683">
        <f t="shared" si="17"/>
        <v>0</v>
      </c>
      <c r="L422" s="340" t="str">
        <f t="shared" si="18"/>
        <v>(ｶｵ)</v>
      </c>
      <c r="M422" s="814"/>
      <c r="N422" s="246" t="s">
        <v>7144</v>
      </c>
      <c r="O422" s="246" t="s">
        <v>7354</v>
      </c>
      <c r="P422" s="150"/>
      <c r="Q422" s="205"/>
      <c r="R422" s="205"/>
      <c r="S422" s="206"/>
      <c r="T422" s="205"/>
      <c r="U422" s="205"/>
      <c r="V422" s="207"/>
      <c r="W422" s="208"/>
      <c r="X422" s="209"/>
    </row>
    <row r="423" spans="1:24" ht="23.25" customHeight="1" x14ac:dyDescent="0.2">
      <c r="A423" s="467"/>
      <c r="B423" s="772"/>
      <c r="C423" s="344"/>
      <c r="D423" s="345"/>
      <c r="E423" s="837"/>
      <c r="F423" s="838"/>
      <c r="G423" s="58"/>
      <c r="H423" s="345"/>
      <c r="I423" s="1683" t="s">
        <v>7355</v>
      </c>
      <c r="J423" s="1684"/>
      <c r="K423" s="346"/>
      <c r="L423" s="467"/>
      <c r="M423" s="814"/>
      <c r="N423" s="222"/>
      <c r="O423" s="143"/>
      <c r="P423" s="150"/>
      <c r="Q423" s="147"/>
      <c r="R423" s="147"/>
      <c r="S423" s="151"/>
      <c r="T423" s="147"/>
      <c r="U423" s="147"/>
      <c r="V423" s="152"/>
      <c r="W423" s="146"/>
      <c r="X423" s="148"/>
    </row>
    <row r="424" spans="1:24" ht="19.5" customHeight="1" thickBot="1" x14ac:dyDescent="0.25">
      <c r="A424" s="467"/>
      <c r="B424" s="467"/>
      <c r="C424" s="467"/>
      <c r="D424" s="467"/>
      <c r="E424" s="467"/>
      <c r="F424" s="580"/>
      <c r="G424" s="517"/>
      <c r="H424" s="467"/>
      <c r="I424" s="1727" t="s">
        <v>118</v>
      </c>
      <c r="J424" s="1728"/>
      <c r="K424" s="870">
        <f>SUM(K136:K422)</f>
        <v>0</v>
      </c>
      <c r="L424" s="340" t="s">
        <v>4783</v>
      </c>
      <c r="M424" s="855" t="s">
        <v>4784</v>
      </c>
      <c r="N424" s="222"/>
      <c r="O424" s="143"/>
      <c r="P424" s="150"/>
      <c r="Q424" s="1841"/>
      <c r="R424" s="1841"/>
      <c r="S424" s="151"/>
      <c r="T424" s="1839"/>
      <c r="U424" s="1839"/>
      <c r="V424" s="153"/>
      <c r="W424" s="147"/>
      <c r="X424" s="148"/>
    </row>
    <row r="425" spans="1:24" ht="14" x14ac:dyDescent="0.2">
      <c r="A425" s="467"/>
      <c r="B425" s="772"/>
      <c r="C425" s="345"/>
      <c r="D425" s="345"/>
      <c r="E425" s="816"/>
      <c r="F425" s="817"/>
      <c r="G425" s="58"/>
      <c r="H425" s="494"/>
      <c r="I425" s="496"/>
      <c r="J425" s="494"/>
      <c r="K425" s="58"/>
      <c r="L425" s="340"/>
      <c r="M425" s="814"/>
      <c r="N425" s="222"/>
      <c r="O425" s="143"/>
      <c r="P425" s="150"/>
      <c r="Q425" s="147"/>
      <c r="R425" s="147"/>
      <c r="S425" s="151"/>
      <c r="T425" s="147"/>
      <c r="U425" s="147"/>
      <c r="V425" s="152"/>
      <c r="W425" s="146"/>
      <c r="X425" s="148"/>
    </row>
    <row r="426" spans="1:24" ht="14" x14ac:dyDescent="0.2">
      <c r="A426" s="467"/>
      <c r="B426" s="772"/>
      <c r="C426" s="345"/>
      <c r="D426" s="345"/>
      <c r="E426" s="816"/>
      <c r="F426" s="817"/>
      <c r="G426" s="58"/>
      <c r="H426" s="494"/>
      <c r="I426" s="496"/>
      <c r="J426" s="494"/>
      <c r="K426" s="58"/>
      <c r="L426" s="340"/>
      <c r="M426" s="814"/>
      <c r="N426" s="222"/>
      <c r="O426" s="143"/>
      <c r="P426" s="150"/>
      <c r="Q426" s="147"/>
      <c r="R426" s="147"/>
      <c r="S426" s="151"/>
      <c r="T426" s="147"/>
      <c r="U426" s="147"/>
      <c r="V426" s="152"/>
      <c r="W426" s="146"/>
      <c r="X426" s="148"/>
    </row>
    <row r="427" spans="1:24" ht="19.5" customHeight="1" x14ac:dyDescent="0.2">
      <c r="A427" s="468">
        <v>7</v>
      </c>
      <c r="B427" s="839" t="s">
        <v>521</v>
      </c>
      <c r="C427" s="467"/>
      <c r="D427" s="467"/>
      <c r="E427" s="467"/>
      <c r="F427" s="580"/>
      <c r="G427" s="58"/>
      <c r="H427" s="494"/>
      <c r="I427" s="496"/>
      <c r="J427" s="494"/>
      <c r="K427" s="58"/>
      <c r="L427" s="467"/>
      <c r="M427" s="814"/>
      <c r="N427" s="222"/>
      <c r="O427" s="143"/>
      <c r="P427" s="150"/>
      <c r="Q427" s="147"/>
      <c r="R427" s="147"/>
      <c r="S427" s="151"/>
      <c r="T427" s="147"/>
      <c r="U427" s="147"/>
      <c r="V427" s="152"/>
      <c r="W427" s="146"/>
      <c r="X427" s="148"/>
    </row>
    <row r="428" spans="1:24" ht="11.25" customHeight="1" x14ac:dyDescent="0.2">
      <c r="A428" s="470"/>
      <c r="B428" s="840"/>
      <c r="C428" s="467"/>
      <c r="D428" s="467"/>
      <c r="E428" s="467"/>
      <c r="F428" s="580"/>
      <c r="G428" s="517"/>
      <c r="H428" s="467"/>
      <c r="I428" s="471"/>
      <c r="J428" s="467"/>
      <c r="K428" s="517"/>
      <c r="L428" s="467"/>
      <c r="M428" s="814"/>
      <c r="N428" s="222"/>
      <c r="O428" s="143"/>
      <c r="P428" s="150"/>
      <c r="Q428" s="1841"/>
      <c r="R428" s="1841"/>
      <c r="S428" s="151"/>
      <c r="T428" s="1873"/>
      <c r="U428" s="1873"/>
      <c r="V428" s="153"/>
      <c r="W428" s="156"/>
      <c r="X428" s="148"/>
    </row>
    <row r="429" spans="1:24" ht="23.25" customHeight="1" x14ac:dyDescent="0.2">
      <c r="A429" s="467"/>
      <c r="B429" s="585">
        <v>1</v>
      </c>
      <c r="C429" s="841" t="s">
        <v>6539</v>
      </c>
      <c r="D429" s="1801" t="s">
        <v>301</v>
      </c>
      <c r="E429" s="1801"/>
      <c r="F429" s="1801"/>
      <c r="G429" s="535" t="b">
        <f>IF(総括表!$B$4=総括表!$Q$4,基礎データ貼付用シート!E1499)</f>
        <v>0</v>
      </c>
      <c r="H429" s="596" t="s">
        <v>1439</v>
      </c>
      <c r="I429" s="862">
        <v>0.318</v>
      </c>
      <c r="J429" s="863" t="s">
        <v>812</v>
      </c>
      <c r="K429" s="857">
        <f t="shared" ref="K429:K458" si="21">ROUND(G429*I429,0)</f>
        <v>0</v>
      </c>
      <c r="L429" s="340" t="str">
        <f>$N$135&amp;N429&amp;O429&amp;$O$135</f>
        <v>(ｱ)</v>
      </c>
      <c r="M429" s="814"/>
      <c r="N429" s="246" t="s">
        <v>1441</v>
      </c>
      <c r="O429" s="143"/>
      <c r="P429" s="150"/>
      <c r="Q429" s="1841"/>
      <c r="R429" s="1841"/>
      <c r="S429" s="151"/>
      <c r="T429" s="1839"/>
      <c r="U429" s="1839"/>
      <c r="V429" s="153"/>
      <c r="W429" s="147"/>
      <c r="X429" s="148"/>
    </row>
    <row r="430" spans="1:24" ht="23.25" customHeight="1" x14ac:dyDescent="0.2">
      <c r="A430" s="467"/>
      <c r="B430" s="585">
        <v>2</v>
      </c>
      <c r="C430" s="841" t="s">
        <v>6540</v>
      </c>
      <c r="D430" s="1801" t="s">
        <v>301</v>
      </c>
      <c r="E430" s="1801"/>
      <c r="F430" s="1801"/>
      <c r="G430" s="535" t="b">
        <f>IF(総括表!$B$4=総括表!$Q$5,基礎データ貼付用シート!E1499)</f>
        <v>0</v>
      </c>
      <c r="H430" s="596" t="s">
        <v>1439</v>
      </c>
      <c r="I430" s="862">
        <v>0.28699999999999998</v>
      </c>
      <c r="J430" s="863" t="s">
        <v>812</v>
      </c>
      <c r="K430" s="857">
        <f t="shared" si="21"/>
        <v>0</v>
      </c>
      <c r="L430" s="340" t="str">
        <f t="shared" ref="L430:L458" si="22">$N$135&amp;N430&amp;O430&amp;$O$135</f>
        <v>(ｲ)</v>
      </c>
      <c r="M430" s="814"/>
      <c r="N430" s="246" t="s">
        <v>847</v>
      </c>
      <c r="O430" s="143"/>
      <c r="P430" s="150"/>
      <c r="Q430" s="1841"/>
      <c r="R430" s="1841"/>
      <c r="S430" s="151"/>
      <c r="T430" s="1839"/>
      <c r="U430" s="1839"/>
      <c r="V430" s="153"/>
      <c r="W430" s="147"/>
      <c r="X430" s="148"/>
    </row>
    <row r="431" spans="1:24" ht="23.25" customHeight="1" x14ac:dyDescent="0.2">
      <c r="A431" s="467"/>
      <c r="B431" s="585">
        <v>3</v>
      </c>
      <c r="C431" s="841" t="s">
        <v>6541</v>
      </c>
      <c r="D431" s="1801" t="s">
        <v>301</v>
      </c>
      <c r="E431" s="1801"/>
      <c r="F431" s="1801"/>
      <c r="G431" s="535" t="b">
        <f>IF(総括表!$B$4=総括表!$Q$4,基礎データ貼付用シート!E1500)</f>
        <v>0</v>
      </c>
      <c r="H431" s="596" t="s">
        <v>1439</v>
      </c>
      <c r="I431" s="862">
        <v>0.34399999999999997</v>
      </c>
      <c r="J431" s="863" t="s">
        <v>812</v>
      </c>
      <c r="K431" s="857">
        <f t="shared" si="21"/>
        <v>0</v>
      </c>
      <c r="L431" s="340" t="str">
        <f t="shared" si="22"/>
        <v>(ｳ)</v>
      </c>
      <c r="M431" s="814"/>
      <c r="N431" s="246" t="s">
        <v>848</v>
      </c>
      <c r="O431" s="143"/>
      <c r="P431" s="150"/>
      <c r="Q431" s="1841"/>
      <c r="R431" s="1841"/>
      <c r="S431" s="151"/>
      <c r="T431" s="1839"/>
      <c r="U431" s="1839"/>
      <c r="V431" s="153"/>
      <c r="W431" s="147"/>
      <c r="X431" s="148"/>
    </row>
    <row r="432" spans="1:24" ht="23.25" customHeight="1" x14ac:dyDescent="0.2">
      <c r="A432" s="467"/>
      <c r="B432" s="585">
        <v>4</v>
      </c>
      <c r="C432" s="841" t="s">
        <v>6542</v>
      </c>
      <c r="D432" s="1801" t="s">
        <v>301</v>
      </c>
      <c r="E432" s="1801"/>
      <c r="F432" s="1801"/>
      <c r="G432" s="535" t="b">
        <f>IF(総括表!$B$4=総括表!$Q$5,基礎データ貼付用シート!E1500)</f>
        <v>0</v>
      </c>
      <c r="H432" s="596" t="s">
        <v>1439</v>
      </c>
      <c r="I432" s="862">
        <v>0.318</v>
      </c>
      <c r="J432" s="863" t="s">
        <v>812</v>
      </c>
      <c r="K432" s="857">
        <f t="shared" si="21"/>
        <v>0</v>
      </c>
      <c r="L432" s="340" t="str">
        <f t="shared" si="22"/>
        <v>(ｴ)</v>
      </c>
      <c r="M432" s="814"/>
      <c r="N432" s="246" t="s">
        <v>849</v>
      </c>
      <c r="O432" s="149"/>
      <c r="P432" s="150"/>
      <c r="Q432" s="1841"/>
      <c r="R432" s="1841"/>
      <c r="S432" s="151"/>
      <c r="T432" s="1839"/>
      <c r="U432" s="1839"/>
      <c r="V432" s="153"/>
      <c r="W432" s="147"/>
      <c r="X432" s="148"/>
    </row>
    <row r="433" spans="1:24" ht="23.25" customHeight="1" x14ac:dyDescent="0.2">
      <c r="A433" s="467"/>
      <c r="B433" s="585">
        <v>5</v>
      </c>
      <c r="C433" s="841" t="s">
        <v>6543</v>
      </c>
      <c r="D433" s="1801" t="s">
        <v>301</v>
      </c>
      <c r="E433" s="1801"/>
      <c r="F433" s="1801"/>
      <c r="G433" s="535" t="b">
        <f>IF(総括表!$B$4=総括表!$Q$4,基礎データ貼付用シート!E1501)</f>
        <v>0</v>
      </c>
      <c r="H433" s="596" t="s">
        <v>1439</v>
      </c>
      <c r="I433" s="862">
        <v>0.36199999999999999</v>
      </c>
      <c r="J433" s="863" t="s">
        <v>812</v>
      </c>
      <c r="K433" s="857">
        <f t="shared" si="21"/>
        <v>0</v>
      </c>
      <c r="L433" s="340" t="str">
        <f t="shared" si="22"/>
        <v>(ｵ)</v>
      </c>
      <c r="M433" s="814"/>
      <c r="N433" s="246" t="s">
        <v>850</v>
      </c>
      <c r="O433" s="149"/>
      <c r="P433" s="150"/>
      <c r="Q433" s="1841"/>
      <c r="R433" s="1841"/>
      <c r="S433" s="151"/>
      <c r="T433" s="1839"/>
      <c r="U433" s="1839"/>
      <c r="V433" s="153"/>
      <c r="W433" s="147"/>
      <c r="X433" s="148"/>
    </row>
    <row r="434" spans="1:24" ht="23.25" customHeight="1" x14ac:dyDescent="0.2">
      <c r="A434" s="467"/>
      <c r="B434" s="585">
        <v>6</v>
      </c>
      <c r="C434" s="841" t="s">
        <v>6544</v>
      </c>
      <c r="D434" s="1801" t="s">
        <v>301</v>
      </c>
      <c r="E434" s="1801"/>
      <c r="F434" s="1801"/>
      <c r="G434" s="535" t="b">
        <f>IF(総括表!$B$4=総括表!$Q$5,基礎データ貼付用シート!E1501)</f>
        <v>0</v>
      </c>
      <c r="H434" s="596" t="s">
        <v>1439</v>
      </c>
      <c r="I434" s="862">
        <v>0.33800000000000002</v>
      </c>
      <c r="J434" s="863" t="s">
        <v>812</v>
      </c>
      <c r="K434" s="857">
        <f t="shared" si="21"/>
        <v>0</v>
      </c>
      <c r="L434" s="340" t="str">
        <f t="shared" si="22"/>
        <v>(ｶ)</v>
      </c>
      <c r="M434" s="467"/>
      <c r="N434" s="246" t="s">
        <v>1442</v>
      </c>
      <c r="O434" s="149"/>
      <c r="P434" s="150"/>
      <c r="Q434" s="1841"/>
      <c r="R434" s="1841"/>
      <c r="S434" s="151"/>
      <c r="T434" s="1839"/>
      <c r="U434" s="1839"/>
      <c r="V434" s="153"/>
      <c r="W434" s="147"/>
      <c r="X434" s="148"/>
    </row>
    <row r="435" spans="1:24" ht="23.25" customHeight="1" x14ac:dyDescent="0.2">
      <c r="A435" s="467"/>
      <c r="B435" s="585">
        <v>7</v>
      </c>
      <c r="C435" s="841" t="s">
        <v>6545</v>
      </c>
      <c r="D435" s="1801" t="s">
        <v>301</v>
      </c>
      <c r="E435" s="1801"/>
      <c r="F435" s="1801"/>
      <c r="G435" s="535" t="b">
        <f>IF(総括表!$B$4=総括表!$Q$4,基礎データ貼付用シート!E1502)</f>
        <v>0</v>
      </c>
      <c r="H435" s="596" t="s">
        <v>1439</v>
      </c>
      <c r="I435" s="862">
        <v>0.378</v>
      </c>
      <c r="J435" s="863" t="s">
        <v>812</v>
      </c>
      <c r="K435" s="857">
        <f t="shared" si="21"/>
        <v>0</v>
      </c>
      <c r="L435" s="340" t="str">
        <f t="shared" si="22"/>
        <v>(ｷ)</v>
      </c>
      <c r="M435" s="467"/>
      <c r="N435" s="246" t="s">
        <v>852</v>
      </c>
      <c r="O435" s="149"/>
      <c r="P435" s="150"/>
      <c r="Q435" s="1841"/>
      <c r="R435" s="1841"/>
      <c r="S435" s="151"/>
      <c r="T435" s="1839"/>
      <c r="U435" s="1839"/>
      <c r="V435" s="153"/>
      <c r="W435" s="147"/>
      <c r="X435" s="148"/>
    </row>
    <row r="436" spans="1:24" ht="23.25" customHeight="1" x14ac:dyDescent="0.2">
      <c r="A436" s="467"/>
      <c r="B436" s="585">
        <v>8</v>
      </c>
      <c r="C436" s="841" t="s">
        <v>6546</v>
      </c>
      <c r="D436" s="1801" t="s">
        <v>301</v>
      </c>
      <c r="E436" s="1801"/>
      <c r="F436" s="1801"/>
      <c r="G436" s="535" t="b">
        <f>IF(総括表!$B$4=総括表!$Q$5,基礎データ貼付用シート!E1502)</f>
        <v>0</v>
      </c>
      <c r="H436" s="596" t="s">
        <v>1439</v>
      </c>
      <c r="I436" s="862">
        <v>0.35699999999999998</v>
      </c>
      <c r="J436" s="863" t="s">
        <v>812</v>
      </c>
      <c r="K436" s="857">
        <f t="shared" si="21"/>
        <v>0</v>
      </c>
      <c r="L436" s="340" t="str">
        <f t="shared" si="22"/>
        <v>(ｸ)</v>
      </c>
      <c r="M436" s="467"/>
      <c r="N436" s="246" t="s">
        <v>1443</v>
      </c>
      <c r="O436" s="149"/>
      <c r="P436" s="150"/>
      <c r="Q436" s="1841"/>
      <c r="R436" s="1841"/>
      <c r="S436" s="151"/>
      <c r="T436" s="1839"/>
      <c r="U436" s="1839"/>
      <c r="V436" s="153"/>
      <c r="W436" s="147"/>
      <c r="X436" s="148"/>
    </row>
    <row r="437" spans="1:24" ht="23.25" customHeight="1" x14ac:dyDescent="0.2">
      <c r="A437" s="467"/>
      <c r="B437" s="585">
        <v>9</v>
      </c>
      <c r="C437" s="841" t="s">
        <v>6547</v>
      </c>
      <c r="D437" s="1801" t="s">
        <v>301</v>
      </c>
      <c r="E437" s="1801"/>
      <c r="F437" s="1801"/>
      <c r="G437" s="535" t="b">
        <f>IF(総括表!$B$4=総括表!$Q$4,基礎データ貼付用シート!E1503)</f>
        <v>0</v>
      </c>
      <c r="H437" s="596" t="s">
        <v>1439</v>
      </c>
      <c r="I437" s="862">
        <v>0.39500000000000002</v>
      </c>
      <c r="J437" s="863" t="s">
        <v>812</v>
      </c>
      <c r="K437" s="857">
        <f t="shared" si="21"/>
        <v>0</v>
      </c>
      <c r="L437" s="340" t="str">
        <f t="shared" si="22"/>
        <v>(ｹ)</v>
      </c>
      <c r="M437" s="467"/>
      <c r="N437" s="246" t="s">
        <v>1444</v>
      </c>
      <c r="O437" s="149"/>
      <c r="P437" s="150"/>
      <c r="Q437" s="1841"/>
      <c r="R437" s="1841"/>
      <c r="S437" s="151"/>
      <c r="T437" s="1839"/>
      <c r="U437" s="1839"/>
      <c r="V437" s="153"/>
      <c r="W437" s="147"/>
      <c r="X437" s="148"/>
    </row>
    <row r="438" spans="1:24" ht="24" customHeight="1" x14ac:dyDescent="0.2">
      <c r="A438" s="467"/>
      <c r="B438" s="585">
        <v>10</v>
      </c>
      <c r="C438" s="841" t="s">
        <v>6548</v>
      </c>
      <c r="D438" s="1801" t="s">
        <v>301</v>
      </c>
      <c r="E438" s="1801"/>
      <c r="F438" s="1801"/>
      <c r="G438" s="535" t="b">
        <f>IF(総括表!$B$4=総括表!$Q$5,基礎データ貼付用シート!E1503)</f>
        <v>0</v>
      </c>
      <c r="H438" s="596" t="s">
        <v>1439</v>
      </c>
      <c r="I438" s="862">
        <v>0.375</v>
      </c>
      <c r="J438" s="863" t="s">
        <v>812</v>
      </c>
      <c r="K438" s="857">
        <f t="shared" si="21"/>
        <v>0</v>
      </c>
      <c r="L438" s="340" t="str">
        <f t="shared" si="22"/>
        <v>(ｺ)</v>
      </c>
      <c r="M438" s="467"/>
      <c r="N438" s="246" t="s">
        <v>1445</v>
      </c>
      <c r="O438" s="149"/>
      <c r="P438" s="150"/>
      <c r="Q438" s="1841"/>
      <c r="R438" s="1841"/>
      <c r="S438" s="151"/>
      <c r="T438" s="1839"/>
      <c r="U438" s="1839"/>
      <c r="V438" s="153"/>
      <c r="W438" s="147"/>
      <c r="X438" s="148"/>
    </row>
    <row r="439" spans="1:24" ht="24" customHeight="1" x14ac:dyDescent="0.2">
      <c r="A439" s="467"/>
      <c r="B439" s="585">
        <v>11</v>
      </c>
      <c r="C439" s="841" t="s">
        <v>6549</v>
      </c>
      <c r="D439" s="1801" t="s">
        <v>301</v>
      </c>
      <c r="E439" s="1801"/>
      <c r="F439" s="1801"/>
      <c r="G439" s="535" t="b">
        <f>IF(総括表!$B$4=総括表!$Q$4,基礎データ貼付用シート!E1504)</f>
        <v>0</v>
      </c>
      <c r="H439" s="596" t="s">
        <v>1439</v>
      </c>
      <c r="I439" s="862">
        <v>0.41399999999999998</v>
      </c>
      <c r="J439" s="863" t="s">
        <v>812</v>
      </c>
      <c r="K439" s="857">
        <f t="shared" si="21"/>
        <v>0</v>
      </c>
      <c r="L439" s="340" t="str">
        <f t="shared" si="22"/>
        <v>(ｻ)</v>
      </c>
      <c r="M439" s="467"/>
      <c r="N439" s="246" t="s">
        <v>856</v>
      </c>
      <c r="O439" s="149"/>
      <c r="P439" s="150"/>
      <c r="Q439" s="1841"/>
      <c r="R439" s="1841"/>
      <c r="S439" s="151"/>
      <c r="T439" s="1839"/>
      <c r="U439" s="1839"/>
      <c r="V439" s="153"/>
      <c r="W439" s="147"/>
      <c r="X439" s="148"/>
    </row>
    <row r="440" spans="1:24" ht="24" customHeight="1" x14ac:dyDescent="0.2">
      <c r="A440" s="467"/>
      <c r="B440" s="585">
        <v>12</v>
      </c>
      <c r="C440" s="841" t="s">
        <v>6550</v>
      </c>
      <c r="D440" s="1801" t="s">
        <v>301</v>
      </c>
      <c r="E440" s="1801"/>
      <c r="F440" s="1801"/>
      <c r="G440" s="535" t="b">
        <f>IF(総括表!$B$4=総括表!$Q$5,基礎データ貼付用シート!E1504)</f>
        <v>0</v>
      </c>
      <c r="H440" s="596" t="s">
        <v>1439</v>
      </c>
      <c r="I440" s="862">
        <v>0.39700000000000002</v>
      </c>
      <c r="J440" s="863" t="s">
        <v>812</v>
      </c>
      <c r="K440" s="857">
        <f t="shared" si="21"/>
        <v>0</v>
      </c>
      <c r="L440" s="340" t="str">
        <f t="shared" si="22"/>
        <v>(ｽ)</v>
      </c>
      <c r="M440" s="467"/>
      <c r="N440" s="246" t="s">
        <v>858</v>
      </c>
      <c r="O440" s="149"/>
      <c r="P440" s="150"/>
      <c r="Q440" s="1841"/>
      <c r="R440" s="1841"/>
      <c r="S440" s="151"/>
      <c r="T440" s="1839"/>
      <c r="U440" s="1839"/>
      <c r="V440" s="153"/>
      <c r="W440" s="147"/>
      <c r="X440" s="148"/>
    </row>
    <row r="441" spans="1:24" ht="24" customHeight="1" x14ac:dyDescent="0.2">
      <c r="A441" s="467"/>
      <c r="B441" s="585">
        <v>13</v>
      </c>
      <c r="C441" s="841" t="s">
        <v>6551</v>
      </c>
      <c r="D441" s="1801" t="s">
        <v>301</v>
      </c>
      <c r="E441" s="1801"/>
      <c r="F441" s="1801"/>
      <c r="G441" s="535" t="b">
        <f>IF(総括表!$B$4=総括表!$Q$4,基礎データ貼付用シート!E1505)</f>
        <v>0</v>
      </c>
      <c r="H441" s="596" t="s">
        <v>1439</v>
      </c>
      <c r="I441" s="862">
        <v>0.43099999999999999</v>
      </c>
      <c r="J441" s="863" t="s">
        <v>812</v>
      </c>
      <c r="K441" s="857">
        <f t="shared" si="21"/>
        <v>0</v>
      </c>
      <c r="L441" s="340" t="str">
        <f t="shared" si="22"/>
        <v>(ｿ)</v>
      </c>
      <c r="M441" s="467"/>
      <c r="N441" s="246" t="s">
        <v>860</v>
      </c>
      <c r="O441" s="149"/>
      <c r="P441" s="150"/>
      <c r="Q441" s="1841"/>
      <c r="R441" s="1841"/>
      <c r="S441" s="151"/>
      <c r="T441" s="1839"/>
      <c r="U441" s="1839"/>
      <c r="V441" s="153"/>
      <c r="W441" s="147"/>
      <c r="X441" s="148"/>
    </row>
    <row r="442" spans="1:24" ht="24" customHeight="1" x14ac:dyDescent="0.2">
      <c r="A442" s="467"/>
      <c r="B442" s="585">
        <v>14</v>
      </c>
      <c r="C442" s="841" t="s">
        <v>6552</v>
      </c>
      <c r="D442" s="1801" t="s">
        <v>301</v>
      </c>
      <c r="E442" s="1801"/>
      <c r="F442" s="1801"/>
      <c r="G442" s="535" t="b">
        <f>IF(総括表!$B$4=総括表!$Q$5,基礎データ貼付用シート!E1505)</f>
        <v>0</v>
      </c>
      <c r="H442" s="596" t="s">
        <v>1439</v>
      </c>
      <c r="I442" s="862">
        <v>0.41599999999999998</v>
      </c>
      <c r="J442" s="863" t="s">
        <v>812</v>
      </c>
      <c r="K442" s="857">
        <f t="shared" si="21"/>
        <v>0</v>
      </c>
      <c r="L442" s="340" t="str">
        <f t="shared" si="22"/>
        <v>(ﾁ)</v>
      </c>
      <c r="M442" s="467"/>
      <c r="N442" s="246" t="s">
        <v>862</v>
      </c>
      <c r="O442" s="149"/>
      <c r="P442" s="150"/>
      <c r="Q442" s="1841"/>
      <c r="R442" s="1841"/>
      <c r="S442" s="151"/>
      <c r="T442" s="1839"/>
      <c r="U442" s="1839"/>
      <c r="V442" s="153"/>
      <c r="W442" s="147"/>
      <c r="X442" s="148"/>
    </row>
    <row r="443" spans="1:24" ht="15" customHeight="1" x14ac:dyDescent="0.2">
      <c r="A443" s="467"/>
      <c r="B443" s="1813">
        <v>15</v>
      </c>
      <c r="C443" s="1812" t="s">
        <v>6553</v>
      </c>
      <c r="D443" s="1801" t="s">
        <v>301</v>
      </c>
      <c r="E443" s="1801"/>
      <c r="F443" s="1801"/>
      <c r="G443" s="535" t="b">
        <f>IF(総括表!$B$4=総括表!$Q$4,基礎データ貼付用シート!E1506)</f>
        <v>0</v>
      </c>
      <c r="H443" s="596" t="s">
        <v>1439</v>
      </c>
      <c r="I443" s="862">
        <v>0.44800000000000001</v>
      </c>
      <c r="J443" s="863" t="s">
        <v>812</v>
      </c>
      <c r="K443" s="857">
        <f t="shared" si="21"/>
        <v>0</v>
      </c>
      <c r="L443" s="340" t="str">
        <f t="shared" si="22"/>
        <v>(ﾃ)</v>
      </c>
      <c r="M443" s="467"/>
      <c r="N443" s="246" t="s">
        <v>864</v>
      </c>
      <c r="O443" s="149"/>
      <c r="P443" s="150"/>
      <c r="Q443" s="147"/>
      <c r="R443" s="147"/>
      <c r="S443" s="151"/>
      <c r="T443" s="147"/>
      <c r="U443" s="147"/>
      <c r="V443" s="152"/>
      <c r="W443" s="146"/>
      <c r="X443" s="148"/>
    </row>
    <row r="444" spans="1:24" ht="15" customHeight="1" x14ac:dyDescent="0.2">
      <c r="A444" s="467"/>
      <c r="B444" s="1813"/>
      <c r="C444" s="1774"/>
      <c r="D444" s="1801" t="s">
        <v>297</v>
      </c>
      <c r="E444" s="1801"/>
      <c r="F444" s="1801"/>
      <c r="G444" s="535" t="b">
        <f>IF(総括表!$B$4=総括表!$Q$4,基礎データ貼付用シート!E1507)</f>
        <v>0</v>
      </c>
      <c r="H444" s="596" t="s">
        <v>1439</v>
      </c>
      <c r="I444" s="862">
        <v>0.16800000000000001</v>
      </c>
      <c r="J444" s="863" t="s">
        <v>812</v>
      </c>
      <c r="K444" s="857">
        <f t="shared" si="21"/>
        <v>0</v>
      </c>
      <c r="L444" s="340" t="str">
        <f t="shared" si="22"/>
        <v>(ﾄ)</v>
      </c>
      <c r="M444" s="467"/>
      <c r="N444" s="246" t="s">
        <v>865</v>
      </c>
      <c r="O444" s="149"/>
      <c r="P444" s="150"/>
      <c r="Q444" s="147"/>
      <c r="R444" s="147"/>
      <c r="S444" s="151"/>
      <c r="T444" s="147"/>
      <c r="U444" s="147"/>
      <c r="V444" s="152"/>
      <c r="W444" s="146"/>
      <c r="X444" s="148"/>
    </row>
    <row r="445" spans="1:24" ht="15" customHeight="1" x14ac:dyDescent="0.2">
      <c r="A445" s="467"/>
      <c r="B445" s="1813">
        <v>16</v>
      </c>
      <c r="C445" s="1812" t="s">
        <v>6554</v>
      </c>
      <c r="D445" s="1801" t="s">
        <v>301</v>
      </c>
      <c r="E445" s="1801"/>
      <c r="F445" s="1801"/>
      <c r="G445" s="535" t="b">
        <f>IF(総括表!$B$4=総括表!$Q$5,基礎データ貼付用シート!E1506)</f>
        <v>0</v>
      </c>
      <c r="H445" s="596" t="s">
        <v>1439</v>
      </c>
      <c r="I445" s="862">
        <v>0.436</v>
      </c>
      <c r="J445" s="863" t="s">
        <v>812</v>
      </c>
      <c r="K445" s="857">
        <f t="shared" si="21"/>
        <v>0</v>
      </c>
      <c r="L445" s="340" t="str">
        <f t="shared" si="22"/>
        <v>(ﾅ)</v>
      </c>
      <c r="M445" s="467"/>
      <c r="N445" s="246" t="s">
        <v>866</v>
      </c>
      <c r="O445" s="149"/>
      <c r="P445" s="150"/>
      <c r="Q445" s="147"/>
      <c r="R445" s="147"/>
      <c r="S445" s="151"/>
      <c r="T445" s="147"/>
      <c r="U445" s="147"/>
      <c r="V445" s="152"/>
      <c r="W445" s="146"/>
      <c r="X445" s="148"/>
    </row>
    <row r="446" spans="1:24" ht="15" customHeight="1" x14ac:dyDescent="0.2">
      <c r="A446" s="467"/>
      <c r="B446" s="1813"/>
      <c r="C446" s="1774"/>
      <c r="D446" s="1801" t="s">
        <v>297</v>
      </c>
      <c r="E446" s="1801"/>
      <c r="F446" s="1801"/>
      <c r="G446" s="535" t="b">
        <f>IF(総括表!$B$4=総括表!$Q$5,基礎データ貼付用シート!E1507)</f>
        <v>0</v>
      </c>
      <c r="H446" s="596" t="s">
        <v>1439</v>
      </c>
      <c r="I446" s="862">
        <v>0.16700000000000001</v>
      </c>
      <c r="J446" s="863" t="s">
        <v>812</v>
      </c>
      <c r="K446" s="857">
        <f t="shared" si="21"/>
        <v>0</v>
      </c>
      <c r="L446" s="340" t="str">
        <f t="shared" si="22"/>
        <v>(ﾆ)</v>
      </c>
      <c r="M446" s="467"/>
      <c r="N446" s="246" t="s">
        <v>867</v>
      </c>
      <c r="O446" s="149"/>
      <c r="P446" s="150"/>
      <c r="Q446" s="147"/>
      <c r="R446" s="147"/>
      <c r="S446" s="151"/>
      <c r="T446" s="147"/>
      <c r="U446" s="147"/>
      <c r="V446" s="152"/>
      <c r="W446" s="146"/>
      <c r="X446" s="148"/>
    </row>
    <row r="447" spans="1:24" ht="15" customHeight="1" x14ac:dyDescent="0.2">
      <c r="A447" s="467"/>
      <c r="B447" s="1813">
        <v>17</v>
      </c>
      <c r="C447" s="1812" t="s">
        <v>6555</v>
      </c>
      <c r="D447" s="1801" t="s">
        <v>301</v>
      </c>
      <c r="E447" s="1801"/>
      <c r="F447" s="1801"/>
      <c r="G447" s="535" t="b">
        <f>IF(総括表!$B$4=総括表!$Q$4,基礎データ貼付用シート!E1508)</f>
        <v>0</v>
      </c>
      <c r="H447" s="596" t="s">
        <v>1439</v>
      </c>
      <c r="I447" s="862">
        <v>0.48099999999999998</v>
      </c>
      <c r="J447" s="863" t="s">
        <v>812</v>
      </c>
      <c r="K447" s="857">
        <f t="shared" si="21"/>
        <v>0</v>
      </c>
      <c r="L447" s="340" t="str">
        <f t="shared" si="22"/>
        <v>(ﾇ)</v>
      </c>
      <c r="M447" s="467"/>
      <c r="N447" s="246" t="s">
        <v>1446</v>
      </c>
      <c r="O447" s="149"/>
      <c r="P447" s="150"/>
      <c r="Q447" s="147"/>
      <c r="R447" s="147"/>
      <c r="S447" s="151"/>
      <c r="T447" s="147"/>
      <c r="U447" s="147"/>
      <c r="V447" s="152"/>
      <c r="W447" s="146"/>
      <c r="X447" s="148"/>
    </row>
    <row r="448" spans="1:24" ht="15" customHeight="1" x14ac:dyDescent="0.2">
      <c r="A448" s="467"/>
      <c r="B448" s="1813"/>
      <c r="C448" s="1774"/>
      <c r="D448" s="1801" t="s">
        <v>297</v>
      </c>
      <c r="E448" s="1801"/>
      <c r="F448" s="1801"/>
      <c r="G448" s="535" t="b">
        <f>IF(総括表!$B$4=総括表!$Q$4,基礎データ貼付用シート!E1509)</f>
        <v>0</v>
      </c>
      <c r="H448" s="596" t="s">
        <v>1439</v>
      </c>
      <c r="I448" s="862">
        <v>0.222</v>
      </c>
      <c r="J448" s="863" t="s">
        <v>812</v>
      </c>
      <c r="K448" s="857">
        <f t="shared" si="21"/>
        <v>0</v>
      </c>
      <c r="L448" s="340" t="str">
        <f t="shared" si="22"/>
        <v>(ﾈ)</v>
      </c>
      <c r="M448" s="467"/>
      <c r="N448" s="246" t="s">
        <v>1447</v>
      </c>
      <c r="O448" s="149"/>
      <c r="P448" s="150"/>
      <c r="Q448" s="147"/>
      <c r="R448" s="147"/>
      <c r="S448" s="151"/>
      <c r="T448" s="147"/>
      <c r="U448" s="147"/>
      <c r="V448" s="152"/>
      <c r="W448" s="146"/>
      <c r="X448" s="148"/>
    </row>
    <row r="449" spans="1:24" ht="15" customHeight="1" x14ac:dyDescent="0.2">
      <c r="A449" s="467"/>
      <c r="B449" s="1813">
        <v>18</v>
      </c>
      <c r="C449" s="1812" t="s">
        <v>6556</v>
      </c>
      <c r="D449" s="1801" t="s">
        <v>301</v>
      </c>
      <c r="E449" s="1801"/>
      <c r="F449" s="1801"/>
      <c r="G449" s="535" t="b">
        <f>IF(総括表!$B$4=総括表!$Q$5,基礎データ貼付用シート!E1508)</f>
        <v>0</v>
      </c>
      <c r="H449" s="596" t="s">
        <v>1439</v>
      </c>
      <c r="I449" s="862">
        <v>0.48099999999999998</v>
      </c>
      <c r="J449" s="863" t="s">
        <v>812</v>
      </c>
      <c r="K449" s="857">
        <f t="shared" si="21"/>
        <v>0</v>
      </c>
      <c r="L449" s="340" t="str">
        <f t="shared" si="22"/>
        <v>(ﾉ)</v>
      </c>
      <c r="M449" s="467"/>
      <c r="N449" s="246" t="s">
        <v>1448</v>
      </c>
      <c r="O449" s="149"/>
      <c r="P449" s="150"/>
      <c r="Q449" s="147"/>
      <c r="R449" s="147"/>
      <c r="S449" s="151"/>
      <c r="T449" s="147"/>
      <c r="U449" s="147"/>
      <c r="V449" s="152"/>
      <c r="W449" s="146"/>
      <c r="X449" s="148"/>
    </row>
    <row r="450" spans="1:24" ht="15" customHeight="1" x14ac:dyDescent="0.2">
      <c r="A450" s="467"/>
      <c r="B450" s="1813"/>
      <c r="C450" s="1774"/>
      <c r="D450" s="1801" t="s">
        <v>297</v>
      </c>
      <c r="E450" s="1801"/>
      <c r="F450" s="1801"/>
      <c r="G450" s="535" t="b">
        <f>IF(総括表!$B$4=総括表!$Q$5,基礎データ貼付用シート!E1509)</f>
        <v>0</v>
      </c>
      <c r="H450" s="596" t="s">
        <v>1439</v>
      </c>
      <c r="I450" s="862">
        <v>0.23400000000000001</v>
      </c>
      <c r="J450" s="863" t="s">
        <v>812</v>
      </c>
      <c r="K450" s="857">
        <f t="shared" si="21"/>
        <v>0</v>
      </c>
      <c r="L450" s="340" t="str">
        <f t="shared" si="22"/>
        <v>(ﾊ)</v>
      </c>
      <c r="M450" s="467"/>
      <c r="N450" s="246" t="s">
        <v>1449</v>
      </c>
      <c r="O450" s="149"/>
      <c r="P450" s="150"/>
      <c r="Q450" s="147"/>
      <c r="R450" s="147"/>
      <c r="S450" s="151"/>
      <c r="T450" s="147"/>
      <c r="U450" s="147"/>
      <c r="V450" s="152"/>
      <c r="W450" s="146"/>
      <c r="X450" s="148"/>
    </row>
    <row r="451" spans="1:24" ht="15" customHeight="1" x14ac:dyDescent="0.2">
      <c r="A451" s="467"/>
      <c r="B451" s="1813">
        <v>19</v>
      </c>
      <c r="C451" s="1812" t="s">
        <v>6557</v>
      </c>
      <c r="D451" s="1801" t="s">
        <v>301</v>
      </c>
      <c r="E451" s="1801"/>
      <c r="F451" s="1801"/>
      <c r="G451" s="535" t="b">
        <f>IF(総括表!$B$4=総括表!$Q$4,基礎データ貼付用シート!E1510)</f>
        <v>0</v>
      </c>
      <c r="H451" s="596" t="s">
        <v>1439</v>
      </c>
      <c r="I451" s="862">
        <v>0.5</v>
      </c>
      <c r="J451" s="863" t="s">
        <v>812</v>
      </c>
      <c r="K451" s="857">
        <f t="shared" si="21"/>
        <v>0</v>
      </c>
      <c r="L451" s="340" t="str">
        <f t="shared" si="22"/>
        <v>(ﾋ)</v>
      </c>
      <c r="M451" s="467"/>
      <c r="N451" s="246" t="s">
        <v>1450</v>
      </c>
      <c r="O451" s="149"/>
      <c r="P451" s="150"/>
      <c r="Q451" s="147"/>
      <c r="R451" s="147"/>
      <c r="S451" s="151"/>
      <c r="T451" s="147"/>
      <c r="U451" s="147"/>
      <c r="V451" s="152"/>
      <c r="W451" s="146"/>
      <c r="X451" s="148"/>
    </row>
    <row r="452" spans="1:24" ht="15" customHeight="1" x14ac:dyDescent="0.2">
      <c r="A452" s="467"/>
      <c r="B452" s="1813"/>
      <c r="C452" s="1774"/>
      <c r="D452" s="1801" t="s">
        <v>297</v>
      </c>
      <c r="E452" s="1801"/>
      <c r="F452" s="1801"/>
      <c r="G452" s="535" t="b">
        <f>IF(総括表!$B$4=総括表!$Q$4,基礎データ貼付用シート!E1511)</f>
        <v>0</v>
      </c>
      <c r="H452" s="596" t="s">
        <v>1439</v>
      </c>
      <c r="I452" s="862">
        <v>0.27800000000000002</v>
      </c>
      <c r="J452" s="863" t="s">
        <v>812</v>
      </c>
      <c r="K452" s="857">
        <f t="shared" si="21"/>
        <v>0</v>
      </c>
      <c r="L452" s="340" t="str">
        <f t="shared" si="22"/>
        <v>(ﾌ)</v>
      </c>
      <c r="M452" s="467"/>
      <c r="N452" s="246" t="s">
        <v>1451</v>
      </c>
      <c r="O452" s="149"/>
      <c r="P452" s="150"/>
      <c r="Q452" s="147"/>
      <c r="R452" s="147"/>
      <c r="S452" s="151"/>
      <c r="T452" s="147"/>
      <c r="U452" s="147"/>
      <c r="V452" s="152"/>
      <c r="W452" s="146"/>
      <c r="X452" s="148"/>
    </row>
    <row r="453" spans="1:24" ht="15" customHeight="1" x14ac:dyDescent="0.2">
      <c r="A453" s="467"/>
      <c r="B453" s="1813">
        <v>20</v>
      </c>
      <c r="C453" s="1812" t="s">
        <v>6558</v>
      </c>
      <c r="D453" s="1801" t="s">
        <v>301</v>
      </c>
      <c r="E453" s="1801"/>
      <c r="F453" s="1801"/>
      <c r="G453" s="535" t="b">
        <f>IF(総括表!$B$4=総括表!$Q$5,基礎データ貼付用シート!E1510)</f>
        <v>0</v>
      </c>
      <c r="H453" s="596" t="s">
        <v>1439</v>
      </c>
      <c r="I453" s="862">
        <v>0.5</v>
      </c>
      <c r="J453" s="863" t="s">
        <v>812</v>
      </c>
      <c r="K453" s="857">
        <f t="shared" si="21"/>
        <v>0</v>
      </c>
      <c r="L453" s="340" t="str">
        <f t="shared" si="22"/>
        <v>(ﾍ)</v>
      </c>
      <c r="M453" s="467"/>
      <c r="N453" s="246" t="s">
        <v>1452</v>
      </c>
      <c r="O453" s="149"/>
      <c r="P453" s="150"/>
      <c r="Q453" s="147"/>
      <c r="R453" s="147"/>
      <c r="S453" s="151"/>
      <c r="T453" s="147"/>
      <c r="U453" s="147"/>
      <c r="V453" s="152"/>
      <c r="W453" s="146"/>
      <c r="X453" s="148"/>
    </row>
    <row r="454" spans="1:24" ht="15" customHeight="1" x14ac:dyDescent="0.2">
      <c r="A454" s="467"/>
      <c r="B454" s="1813"/>
      <c r="C454" s="1774"/>
      <c r="D454" s="1801" t="s">
        <v>297</v>
      </c>
      <c r="E454" s="1801"/>
      <c r="F454" s="1801"/>
      <c r="G454" s="535" t="b">
        <f>IF(総括表!$B$4=総括表!$Q$5,基礎データ貼付用シート!E1511)</f>
        <v>0</v>
      </c>
      <c r="H454" s="596" t="s">
        <v>1439</v>
      </c>
      <c r="I454" s="871">
        <v>0.29299999999999998</v>
      </c>
      <c r="J454" s="596" t="s">
        <v>812</v>
      </c>
      <c r="K454" s="598">
        <f t="shared" si="21"/>
        <v>0</v>
      </c>
      <c r="L454" s="340" t="str">
        <f t="shared" si="22"/>
        <v>(ﾎ)</v>
      </c>
      <c r="M454" s="467"/>
      <c r="N454" s="246" t="s">
        <v>1453</v>
      </c>
      <c r="O454" s="149"/>
      <c r="P454" s="150"/>
      <c r="Q454" s="147"/>
      <c r="R454" s="147"/>
      <c r="S454" s="151"/>
      <c r="T454" s="147"/>
      <c r="U454" s="147"/>
      <c r="V454" s="152"/>
      <c r="W454" s="146"/>
      <c r="X454" s="148"/>
    </row>
    <row r="455" spans="1:24" ht="15" customHeight="1" x14ac:dyDescent="0.2">
      <c r="A455" s="467"/>
      <c r="B455" s="1819">
        <v>21</v>
      </c>
      <c r="C455" s="1802" t="s">
        <v>6559</v>
      </c>
      <c r="D455" s="1803" t="s">
        <v>301</v>
      </c>
      <c r="E455" s="1803"/>
      <c r="F455" s="1803"/>
      <c r="G455" s="535" t="b">
        <f>IF(総括表!$B$4=総括表!$Q$4,基礎データ貼付用シート!E1512)</f>
        <v>0</v>
      </c>
      <c r="H455" s="353" t="s">
        <v>4789</v>
      </c>
      <c r="I455" s="864">
        <v>0.5</v>
      </c>
      <c r="J455" s="355" t="s">
        <v>812</v>
      </c>
      <c r="K455" s="683">
        <f t="shared" si="21"/>
        <v>0</v>
      </c>
      <c r="L455" s="340" t="str">
        <f t="shared" si="22"/>
        <v>(ﾏ)</v>
      </c>
      <c r="M455" s="467"/>
      <c r="N455" s="246" t="s">
        <v>4801</v>
      </c>
      <c r="O455" s="149"/>
      <c r="P455" s="150"/>
      <c r="Q455" s="147"/>
      <c r="R455" s="147"/>
      <c r="S455" s="151"/>
      <c r="T455" s="147"/>
      <c r="U455" s="147"/>
      <c r="V455" s="152"/>
      <c r="W455" s="146"/>
      <c r="X455" s="148"/>
    </row>
    <row r="456" spans="1:24" ht="15" customHeight="1" x14ac:dyDescent="0.2">
      <c r="A456" s="467"/>
      <c r="B456" s="1819"/>
      <c r="C456" s="1732"/>
      <c r="D456" s="1803" t="s">
        <v>297</v>
      </c>
      <c r="E456" s="1803"/>
      <c r="F456" s="1803"/>
      <c r="G456" s="535" t="b">
        <f>IF(総括表!$B$4=総括表!$Q$4,基礎データ貼付用シート!E1513)</f>
        <v>0</v>
      </c>
      <c r="H456" s="353" t="s">
        <v>117</v>
      </c>
      <c r="I456" s="864">
        <v>0.33400000000000002</v>
      </c>
      <c r="J456" s="355" t="s">
        <v>812</v>
      </c>
      <c r="K456" s="683">
        <f t="shared" si="21"/>
        <v>0</v>
      </c>
      <c r="L456" s="340" t="str">
        <f t="shared" si="22"/>
        <v>(ﾐ)</v>
      </c>
      <c r="M456" s="467"/>
      <c r="N456" s="246" t="s">
        <v>4802</v>
      </c>
      <c r="O456" s="149"/>
      <c r="P456" s="150"/>
      <c r="Q456" s="147"/>
      <c r="R456" s="147"/>
      <c r="S456" s="151"/>
      <c r="T456" s="147"/>
      <c r="U456" s="147"/>
      <c r="V456" s="152"/>
      <c r="W456" s="146"/>
      <c r="X456" s="148"/>
    </row>
    <row r="457" spans="1:24" ht="15" customHeight="1" x14ac:dyDescent="0.2">
      <c r="A457" s="467"/>
      <c r="B457" s="1819">
        <v>22</v>
      </c>
      <c r="C457" s="1802" t="s">
        <v>6560</v>
      </c>
      <c r="D457" s="1803" t="s">
        <v>301</v>
      </c>
      <c r="E457" s="1803"/>
      <c r="F457" s="1803"/>
      <c r="G457" s="535" t="b">
        <f>IF(総括表!$B$4=総括表!$Q$5,基礎データ貼付用シート!E1512)</f>
        <v>0</v>
      </c>
      <c r="H457" s="353" t="s">
        <v>117</v>
      </c>
      <c r="I457" s="864">
        <v>0.5</v>
      </c>
      <c r="J457" s="355" t="s">
        <v>812</v>
      </c>
      <c r="K457" s="683">
        <f t="shared" si="21"/>
        <v>0</v>
      </c>
      <c r="L457" s="340" t="str">
        <f t="shared" si="22"/>
        <v>(ﾑ)</v>
      </c>
      <c r="M457" s="467"/>
      <c r="N457" s="246" t="s">
        <v>4781</v>
      </c>
      <c r="O457" s="149"/>
      <c r="P457" s="150"/>
      <c r="Q457" s="147"/>
      <c r="R457" s="147"/>
      <c r="S457" s="151"/>
      <c r="T457" s="147"/>
      <c r="U457" s="147"/>
      <c r="V457" s="152"/>
      <c r="W457" s="146"/>
      <c r="X457" s="148"/>
    </row>
    <row r="458" spans="1:24" ht="15" customHeight="1" x14ac:dyDescent="0.2">
      <c r="A458" s="467"/>
      <c r="B458" s="1819"/>
      <c r="C458" s="1732"/>
      <c r="D458" s="1803" t="s">
        <v>297</v>
      </c>
      <c r="E458" s="1803"/>
      <c r="F458" s="1803"/>
      <c r="G458" s="535" t="b">
        <f>IF(総括表!$B$4=総括表!$Q$5,基礎データ貼付用シート!E1513)</f>
        <v>0</v>
      </c>
      <c r="H458" s="353" t="s">
        <v>117</v>
      </c>
      <c r="I458" s="872">
        <v>0.35399999999999998</v>
      </c>
      <c r="J458" s="353" t="s">
        <v>812</v>
      </c>
      <c r="K458" s="354">
        <f t="shared" si="21"/>
        <v>0</v>
      </c>
      <c r="L458" s="340" t="str">
        <f t="shared" si="22"/>
        <v>(ﾒ)</v>
      </c>
      <c r="M458" s="467"/>
      <c r="N458" s="246" t="s">
        <v>4782</v>
      </c>
      <c r="O458" s="149"/>
      <c r="P458" s="150"/>
      <c r="Q458" s="147"/>
      <c r="R458" s="147"/>
      <c r="S458" s="151"/>
      <c r="T458" s="147"/>
      <c r="U458" s="147"/>
      <c r="V458" s="152"/>
      <c r="W458" s="146"/>
      <c r="X458" s="148"/>
    </row>
    <row r="459" spans="1:24" ht="15" customHeight="1" x14ac:dyDescent="0.2">
      <c r="A459" s="467"/>
      <c r="B459" s="1819">
        <v>23</v>
      </c>
      <c r="C459" s="1802" t="s">
        <v>6561</v>
      </c>
      <c r="D459" s="1803" t="s">
        <v>301</v>
      </c>
      <c r="E459" s="1803"/>
      <c r="F459" s="1803"/>
      <c r="G459" s="535" t="b">
        <f>IF(総括表!$B$4=総括表!$Q$4,基礎データ貼付用シート!E1514)</f>
        <v>0</v>
      </c>
      <c r="H459" s="353" t="s">
        <v>117</v>
      </c>
      <c r="I459" s="864">
        <v>0.5</v>
      </c>
      <c r="J459" s="355" t="s">
        <v>812</v>
      </c>
      <c r="K459" s="683">
        <f t="shared" ref="K459:K470" si="23">ROUND(G459*I459,0)</f>
        <v>0</v>
      </c>
      <c r="L459" s="340" t="str">
        <f t="shared" ref="L459:L470" si="24">$N$135&amp;N459&amp;O459&amp;$O$135</f>
        <v>(ﾓ)</v>
      </c>
      <c r="M459" s="467"/>
      <c r="N459" s="246" t="s">
        <v>4800</v>
      </c>
      <c r="O459" s="149"/>
      <c r="P459" s="150"/>
      <c r="Q459" s="147"/>
      <c r="R459" s="147"/>
      <c r="S459" s="151"/>
      <c r="T459" s="147"/>
      <c r="U459" s="147"/>
      <c r="V459" s="152"/>
      <c r="W459" s="146"/>
      <c r="X459" s="148"/>
    </row>
    <row r="460" spans="1:24" ht="15" customHeight="1" x14ac:dyDescent="0.2">
      <c r="A460" s="467"/>
      <c r="B460" s="1819"/>
      <c r="C460" s="1732"/>
      <c r="D460" s="1803" t="s">
        <v>297</v>
      </c>
      <c r="E460" s="1803"/>
      <c r="F460" s="1803"/>
      <c r="G460" s="535" t="b">
        <f>IF(総括表!$B$4=総括表!$Q$4,基礎データ貼付用シート!E1515)</f>
        <v>0</v>
      </c>
      <c r="H460" s="353" t="s">
        <v>117</v>
      </c>
      <c r="I460" s="864">
        <v>0.38900000000000001</v>
      </c>
      <c r="J460" s="355" t="s">
        <v>812</v>
      </c>
      <c r="K460" s="683">
        <f t="shared" si="23"/>
        <v>0</v>
      </c>
      <c r="L460" s="340" t="str">
        <f t="shared" si="24"/>
        <v>(ﾔ)</v>
      </c>
      <c r="M460" s="467"/>
      <c r="N460" s="246" t="s">
        <v>835</v>
      </c>
      <c r="O460" s="149"/>
      <c r="P460" s="150"/>
      <c r="Q460" s="147"/>
      <c r="R460" s="147"/>
      <c r="S460" s="151"/>
      <c r="T460" s="147"/>
      <c r="U460" s="147"/>
      <c r="V460" s="152"/>
      <c r="W460" s="146"/>
      <c r="X460" s="148"/>
    </row>
    <row r="461" spans="1:24" ht="15" customHeight="1" x14ac:dyDescent="0.2">
      <c r="A461" s="467"/>
      <c r="B461" s="1819">
        <v>24</v>
      </c>
      <c r="C461" s="1802" t="s">
        <v>6562</v>
      </c>
      <c r="D461" s="1803" t="s">
        <v>301</v>
      </c>
      <c r="E461" s="1803"/>
      <c r="F461" s="1803"/>
      <c r="G461" s="535" t="b">
        <f>IF(総括表!$B$4=総括表!$Q$5,基礎データ貼付用シート!E1514)</f>
        <v>0</v>
      </c>
      <c r="H461" s="353" t="s">
        <v>117</v>
      </c>
      <c r="I461" s="864">
        <v>0.5</v>
      </c>
      <c r="J461" s="355" t="s">
        <v>812</v>
      </c>
      <c r="K461" s="683">
        <f t="shared" si="23"/>
        <v>0</v>
      </c>
      <c r="L461" s="340" t="str">
        <f t="shared" si="24"/>
        <v>(ﾕ)</v>
      </c>
      <c r="M461" s="467"/>
      <c r="N461" s="246" t="s">
        <v>836</v>
      </c>
      <c r="O461" s="149"/>
      <c r="P461" s="150"/>
      <c r="Q461" s="147"/>
      <c r="R461" s="147"/>
      <c r="S461" s="151"/>
      <c r="T461" s="147"/>
      <c r="U461" s="147"/>
      <c r="V461" s="152"/>
      <c r="W461" s="146"/>
      <c r="X461" s="148"/>
    </row>
    <row r="462" spans="1:24" ht="15" customHeight="1" x14ac:dyDescent="0.2">
      <c r="A462" s="467"/>
      <c r="B462" s="1819"/>
      <c r="C462" s="1732"/>
      <c r="D462" s="1803" t="s">
        <v>297</v>
      </c>
      <c r="E462" s="1803"/>
      <c r="F462" s="1803"/>
      <c r="G462" s="535" t="b">
        <f>IF(総括表!$B$4=総括表!$Q$5,基礎データ貼付用シート!E1515)</f>
        <v>0</v>
      </c>
      <c r="H462" s="353" t="s">
        <v>117</v>
      </c>
      <c r="I462" s="872">
        <v>0.41399999999999998</v>
      </c>
      <c r="J462" s="353" t="s">
        <v>812</v>
      </c>
      <c r="K462" s="354">
        <f t="shared" si="23"/>
        <v>0</v>
      </c>
      <c r="L462" s="340" t="str">
        <f t="shared" si="24"/>
        <v>(ﾖ)</v>
      </c>
      <c r="M462" s="467"/>
      <c r="N462" s="246" t="s">
        <v>837</v>
      </c>
      <c r="O462" s="149"/>
      <c r="P462" s="150"/>
      <c r="Q462" s="147"/>
      <c r="R462" s="147"/>
      <c r="S462" s="151"/>
      <c r="T462" s="147"/>
      <c r="U462" s="147"/>
      <c r="V462" s="152"/>
      <c r="W462" s="146"/>
      <c r="X462" s="148"/>
    </row>
    <row r="463" spans="1:24" ht="15" customHeight="1" x14ac:dyDescent="0.2">
      <c r="A463" s="467"/>
      <c r="B463" s="1819">
        <v>25</v>
      </c>
      <c r="C463" s="1802" t="s">
        <v>6563</v>
      </c>
      <c r="D463" s="1803" t="s">
        <v>301</v>
      </c>
      <c r="E463" s="1803"/>
      <c r="F463" s="1803"/>
      <c r="G463" s="512" t="b">
        <f>IF(総括表!$B$4=総括表!$Q$4,基礎データ貼付用シート!E1516)</f>
        <v>0</v>
      </c>
      <c r="H463" s="353" t="s">
        <v>117</v>
      </c>
      <c r="I463" s="864">
        <v>0.5</v>
      </c>
      <c r="J463" s="355" t="s">
        <v>812</v>
      </c>
      <c r="K463" s="683">
        <f t="shared" si="23"/>
        <v>0</v>
      </c>
      <c r="L463" s="340" t="str">
        <f>$N$135&amp;N463&amp;O463&amp;$O$135</f>
        <v>(ﾗ)</v>
      </c>
      <c r="M463" s="467"/>
      <c r="N463" s="246" t="s">
        <v>838</v>
      </c>
      <c r="O463" s="149"/>
      <c r="P463" s="150"/>
      <c r="Q463" s="147"/>
      <c r="R463" s="147"/>
      <c r="S463" s="151"/>
      <c r="T463" s="147"/>
      <c r="U463" s="147"/>
      <c r="V463" s="152"/>
      <c r="W463" s="146"/>
      <c r="X463" s="148"/>
    </row>
    <row r="464" spans="1:24" ht="15" customHeight="1" x14ac:dyDescent="0.2">
      <c r="A464" s="467"/>
      <c r="B464" s="1819"/>
      <c r="C464" s="1732"/>
      <c r="D464" s="1803" t="s">
        <v>297</v>
      </c>
      <c r="E464" s="1803"/>
      <c r="F464" s="1803"/>
      <c r="G464" s="512" t="b">
        <f>IF(総括表!$B$4=総括表!$Q$4,基礎データ貼付用シート!E1517)</f>
        <v>0</v>
      </c>
      <c r="H464" s="353" t="s">
        <v>117</v>
      </c>
      <c r="I464" s="864">
        <v>0.44500000000000001</v>
      </c>
      <c r="J464" s="355" t="s">
        <v>812</v>
      </c>
      <c r="K464" s="683">
        <f t="shared" si="23"/>
        <v>0</v>
      </c>
      <c r="L464" s="340" t="str">
        <f t="shared" si="24"/>
        <v>(ﾘ)</v>
      </c>
      <c r="M464" s="467"/>
      <c r="N464" s="246" t="s">
        <v>839</v>
      </c>
      <c r="O464" s="149"/>
      <c r="P464" s="150"/>
      <c r="Q464" s="147"/>
      <c r="R464" s="147"/>
      <c r="S464" s="151"/>
      <c r="T464" s="147"/>
      <c r="U464" s="147"/>
      <c r="V464" s="152"/>
      <c r="W464" s="146"/>
      <c r="X464" s="148"/>
    </row>
    <row r="465" spans="1:25" ht="15" customHeight="1" x14ac:dyDescent="0.2">
      <c r="A465" s="467"/>
      <c r="B465" s="1819">
        <v>26</v>
      </c>
      <c r="C465" s="1802" t="s">
        <v>6564</v>
      </c>
      <c r="D465" s="1803" t="s">
        <v>301</v>
      </c>
      <c r="E465" s="1803"/>
      <c r="F465" s="1803"/>
      <c r="G465" s="512" t="b">
        <f>IF(総括表!$B$4=総括表!$Q$5,基礎データ貼付用シート!E1516)</f>
        <v>0</v>
      </c>
      <c r="H465" s="353" t="s">
        <v>117</v>
      </c>
      <c r="I465" s="864">
        <v>0.5</v>
      </c>
      <c r="J465" s="355" t="s">
        <v>812</v>
      </c>
      <c r="K465" s="683">
        <f t="shared" si="23"/>
        <v>0</v>
      </c>
      <c r="L465" s="340" t="str">
        <f t="shared" si="24"/>
        <v>(ﾙ)</v>
      </c>
      <c r="M465" s="467"/>
      <c r="N465" s="246" t="s">
        <v>840</v>
      </c>
      <c r="O465" s="149"/>
      <c r="P465" s="150"/>
      <c r="Q465" s="147"/>
      <c r="R465" s="147"/>
      <c r="S465" s="151"/>
      <c r="T465" s="147"/>
      <c r="U465" s="147"/>
      <c r="V465" s="152"/>
      <c r="W465" s="146"/>
      <c r="X465" s="148"/>
    </row>
    <row r="466" spans="1:25" ht="15" customHeight="1" x14ac:dyDescent="0.2">
      <c r="A466" s="467"/>
      <c r="B466" s="1819"/>
      <c r="C466" s="1732"/>
      <c r="D466" s="1803" t="s">
        <v>297</v>
      </c>
      <c r="E466" s="1803"/>
      <c r="F466" s="1803"/>
      <c r="G466" s="512" t="b">
        <f>IF(総括表!$B$4=総括表!$Q$5,基礎データ貼付用シート!E1517)</f>
        <v>0</v>
      </c>
      <c r="H466" s="353" t="s">
        <v>117</v>
      </c>
      <c r="I466" s="872">
        <v>0.47199999999999998</v>
      </c>
      <c r="J466" s="353" t="s">
        <v>812</v>
      </c>
      <c r="K466" s="354">
        <f t="shared" si="23"/>
        <v>0</v>
      </c>
      <c r="L466" s="340" t="str">
        <f t="shared" si="24"/>
        <v>(ﾚ)</v>
      </c>
      <c r="M466" s="467"/>
      <c r="N466" s="246" t="s">
        <v>841</v>
      </c>
      <c r="O466" s="149"/>
      <c r="P466" s="150"/>
      <c r="Q466" s="147"/>
      <c r="R466" s="147"/>
      <c r="S466" s="151"/>
      <c r="T466" s="147"/>
      <c r="U466" s="147"/>
      <c r="V466" s="152"/>
      <c r="W466" s="146"/>
      <c r="X466" s="148"/>
    </row>
    <row r="467" spans="1:25" s="199" customFormat="1" ht="15" customHeight="1" x14ac:dyDescent="0.2">
      <c r="A467" s="467"/>
      <c r="B467" s="1819">
        <v>27</v>
      </c>
      <c r="C467" s="1802" t="s">
        <v>6565</v>
      </c>
      <c r="D467" s="1820" t="s">
        <v>301</v>
      </c>
      <c r="E467" s="1820"/>
      <c r="F467" s="1820"/>
      <c r="G467" s="512" t="b">
        <f>IF(総括表!$B$4=総括表!$Q$4,基礎データ貼付用シート!E1518)</f>
        <v>0</v>
      </c>
      <c r="H467" s="685" t="s">
        <v>117</v>
      </c>
      <c r="I467" s="864">
        <v>0.5</v>
      </c>
      <c r="J467" s="355" t="s">
        <v>812</v>
      </c>
      <c r="K467" s="683">
        <f t="shared" si="23"/>
        <v>0</v>
      </c>
      <c r="L467" s="340" t="str">
        <f t="shared" si="24"/>
        <v>(ﾛ)</v>
      </c>
      <c r="M467" s="467"/>
      <c r="N467" s="246" t="s">
        <v>842</v>
      </c>
      <c r="O467" s="210"/>
      <c r="P467" s="211"/>
      <c r="Q467" s="205"/>
      <c r="R467" s="205"/>
      <c r="S467" s="206"/>
      <c r="T467" s="205"/>
      <c r="U467" s="205"/>
      <c r="V467" s="207"/>
      <c r="W467" s="208"/>
      <c r="X467" s="209"/>
    </row>
    <row r="468" spans="1:25" s="199" customFormat="1" ht="15" customHeight="1" x14ac:dyDescent="0.2">
      <c r="A468" s="467"/>
      <c r="B468" s="1819"/>
      <c r="C468" s="1732"/>
      <c r="D468" s="1820" t="s">
        <v>297</v>
      </c>
      <c r="E468" s="1820"/>
      <c r="F468" s="1820"/>
      <c r="G468" s="512" t="b">
        <f>IF(総括表!$B$4=総括表!$Q$4,基礎データ貼付用シート!E1519)</f>
        <v>0</v>
      </c>
      <c r="H468" s="685" t="s">
        <v>117</v>
      </c>
      <c r="I468" s="864">
        <v>0.44500000000000001</v>
      </c>
      <c r="J468" s="355" t="s">
        <v>812</v>
      </c>
      <c r="K468" s="683">
        <f t="shared" si="23"/>
        <v>0</v>
      </c>
      <c r="L468" s="340" t="str">
        <f t="shared" si="24"/>
        <v>(ﾜ)</v>
      </c>
      <c r="M468" s="467"/>
      <c r="N468" s="246" t="s">
        <v>843</v>
      </c>
      <c r="O468" s="210"/>
      <c r="P468" s="211"/>
      <c r="Q468" s="205"/>
      <c r="R468" s="205"/>
      <c r="S468" s="206"/>
      <c r="T468" s="205"/>
      <c r="U468" s="205"/>
      <c r="V468" s="207"/>
      <c r="W468" s="208"/>
      <c r="X468" s="209"/>
    </row>
    <row r="469" spans="1:25" s="199" customFormat="1" ht="15" customHeight="1" x14ac:dyDescent="0.2">
      <c r="A469" s="467"/>
      <c r="B469" s="1819">
        <v>28</v>
      </c>
      <c r="C469" s="1802" t="s">
        <v>6566</v>
      </c>
      <c r="D469" s="1820" t="s">
        <v>301</v>
      </c>
      <c r="E469" s="1820"/>
      <c r="F469" s="1820"/>
      <c r="G469" s="512" t="b">
        <f>IF(総括表!$B$4=総括表!$Q$5,基礎データ貼付用シート!E1518)</f>
        <v>0</v>
      </c>
      <c r="H469" s="685" t="s">
        <v>117</v>
      </c>
      <c r="I469" s="864">
        <v>0.5</v>
      </c>
      <c r="J469" s="355" t="s">
        <v>812</v>
      </c>
      <c r="K469" s="683">
        <f t="shared" si="23"/>
        <v>0</v>
      </c>
      <c r="L469" s="340" t="str">
        <f t="shared" si="24"/>
        <v>(ｦ)</v>
      </c>
      <c r="M469" s="467"/>
      <c r="N469" s="246" t="s">
        <v>844</v>
      </c>
      <c r="O469" s="210"/>
      <c r="P469" s="211"/>
      <c r="Q469" s="205"/>
      <c r="R469" s="205"/>
      <c r="S469" s="206"/>
      <c r="T469" s="205"/>
      <c r="U469" s="205"/>
      <c r="V469" s="207"/>
      <c r="W469" s="208"/>
      <c r="X469" s="209"/>
    </row>
    <row r="470" spans="1:25" s="199" customFormat="1" ht="15" customHeight="1" thickBot="1" x14ac:dyDescent="0.25">
      <c r="A470" s="467"/>
      <c r="B470" s="1819"/>
      <c r="C470" s="1732"/>
      <c r="D470" s="1820" t="s">
        <v>297</v>
      </c>
      <c r="E470" s="1820"/>
      <c r="F470" s="1820"/>
      <c r="G470" s="512" t="b">
        <f>IF(総括表!$B$4=総括表!$Q$5,基礎データ貼付用シート!E1519)</f>
        <v>0</v>
      </c>
      <c r="H470" s="685" t="s">
        <v>117</v>
      </c>
      <c r="I470" s="872">
        <v>0.45900000000000002</v>
      </c>
      <c r="J470" s="685" t="s">
        <v>812</v>
      </c>
      <c r="K470" s="686">
        <f t="shared" si="23"/>
        <v>0</v>
      </c>
      <c r="L470" s="340" t="str">
        <f t="shared" si="24"/>
        <v>(ﾝ)</v>
      </c>
      <c r="M470" s="467"/>
      <c r="N470" s="246" t="s">
        <v>6228</v>
      </c>
      <c r="O470" s="210"/>
      <c r="P470" s="1463"/>
      <c r="Q470" s="205"/>
      <c r="R470" s="205"/>
      <c r="S470" s="206"/>
      <c r="T470" s="205"/>
      <c r="U470" s="205"/>
      <c r="V470" s="207"/>
      <c r="W470" s="208"/>
      <c r="X470" s="209"/>
    </row>
    <row r="471" spans="1:25" ht="15" customHeight="1" x14ac:dyDescent="0.2">
      <c r="A471" s="467"/>
      <c r="B471" s="772"/>
      <c r="C471" s="345"/>
      <c r="D471" s="837"/>
      <c r="E471" s="837"/>
      <c r="F471" s="837"/>
      <c r="G471" s="58"/>
      <c r="H471" s="345"/>
      <c r="I471" s="1683" t="s">
        <v>6567</v>
      </c>
      <c r="J471" s="1684"/>
      <c r="K471" s="346"/>
      <c r="L471" s="340"/>
      <c r="M471" s="467"/>
      <c r="N471" s="247"/>
      <c r="O471" s="157"/>
      <c r="P471" s="150"/>
      <c r="Q471" s="147"/>
      <c r="R471" s="147"/>
      <c r="S471" s="151"/>
      <c r="T471" s="147"/>
      <c r="U471" s="147"/>
      <c r="V471" s="152"/>
      <c r="W471" s="146"/>
      <c r="X471" s="148"/>
    </row>
    <row r="472" spans="1:25" ht="13.5" customHeight="1" thickBot="1" x14ac:dyDescent="0.25">
      <c r="A472" s="467"/>
      <c r="B472" s="772"/>
      <c r="C472" s="345"/>
      <c r="D472" s="837"/>
      <c r="E472" s="837"/>
      <c r="F472" s="837"/>
      <c r="G472" s="58"/>
      <c r="H472" s="345"/>
      <c r="I472" s="1727" t="s">
        <v>118</v>
      </c>
      <c r="J472" s="1728"/>
      <c r="K472" s="870">
        <f>SUM(K429:K470)</f>
        <v>0</v>
      </c>
      <c r="L472" s="340" t="s">
        <v>4803</v>
      </c>
      <c r="M472" s="855" t="s">
        <v>4784</v>
      </c>
      <c r="N472" s="247"/>
      <c r="O472" s="157"/>
      <c r="P472" s="150"/>
      <c r="Q472" s="147"/>
      <c r="R472" s="147"/>
      <c r="S472" s="151"/>
      <c r="T472" s="147"/>
      <c r="U472" s="147"/>
      <c r="V472" s="152"/>
      <c r="W472" s="146"/>
      <c r="X472" s="148"/>
    </row>
    <row r="473" spans="1:25" ht="19.5" customHeight="1" x14ac:dyDescent="0.2">
      <c r="A473" s="787">
        <v>8</v>
      </c>
      <c r="B473" s="805" t="s">
        <v>714</v>
      </c>
      <c r="C473" s="467"/>
      <c r="D473" s="467"/>
      <c r="E473" s="467"/>
      <c r="F473" s="467"/>
      <c r="G473" s="517"/>
      <c r="H473" s="467"/>
      <c r="I473" s="474"/>
      <c r="J473" s="467"/>
      <c r="K473" s="517"/>
      <c r="L473" s="467"/>
      <c r="M473" s="467"/>
      <c r="N473" s="246"/>
      <c r="O473" s="1876"/>
      <c r="P473" s="150"/>
      <c r="Q473" s="147"/>
      <c r="R473" s="147"/>
      <c r="S473" s="151"/>
      <c r="T473" s="1839"/>
      <c r="U473" s="1839"/>
      <c r="V473" s="152"/>
      <c r="W473" s="146"/>
      <c r="X473" s="148"/>
    </row>
    <row r="474" spans="1:25" ht="11.25" customHeight="1" x14ac:dyDescent="0.2">
      <c r="A474" s="786"/>
      <c r="B474" s="806"/>
      <c r="C474" s="467"/>
      <c r="D474" s="467"/>
      <c r="E474" s="467"/>
      <c r="F474" s="580"/>
      <c r="G474" s="517"/>
      <c r="H474" s="467"/>
      <c r="I474" s="471"/>
      <c r="J474" s="467"/>
      <c r="K474" s="664"/>
      <c r="L474" s="467"/>
      <c r="M474" s="467"/>
      <c r="N474" s="246"/>
      <c r="O474" s="1876"/>
      <c r="P474" s="145"/>
      <c r="Q474" s="146"/>
      <c r="R474" s="146"/>
      <c r="S474" s="146"/>
      <c r="T474" s="146"/>
      <c r="U474" s="146"/>
      <c r="V474" s="146"/>
      <c r="W474" s="147"/>
      <c r="X474" s="148"/>
    </row>
    <row r="475" spans="1:25" ht="19.5" customHeight="1" thickBot="1" x14ac:dyDescent="0.25">
      <c r="A475" s="786"/>
      <c r="B475" s="1705" t="s">
        <v>7145</v>
      </c>
      <c r="C475" s="1705"/>
      <c r="D475" s="1705"/>
      <c r="E475" s="1705"/>
      <c r="F475" s="1705"/>
      <c r="G475" s="518"/>
      <c r="H475" s="458"/>
      <c r="I475" s="458" t="s">
        <v>159</v>
      </c>
      <c r="J475" s="458"/>
      <c r="K475" s="518"/>
      <c r="L475" s="458"/>
      <c r="M475" s="467"/>
      <c r="N475" s="246"/>
      <c r="O475" s="1876"/>
      <c r="P475" s="145"/>
      <c r="Q475" s="145"/>
      <c r="R475" s="146"/>
      <c r="S475" s="146"/>
      <c r="T475" s="146"/>
      <c r="U475" s="146"/>
      <c r="V475" s="146"/>
      <c r="W475" s="146"/>
      <c r="X475" s="147"/>
      <c r="Y475" s="148"/>
    </row>
    <row r="476" spans="1:25" ht="19.5" customHeight="1" thickTop="1" thickBot="1" x14ac:dyDescent="0.25">
      <c r="A476" s="786"/>
      <c r="B476" s="1705"/>
      <c r="C476" s="1705"/>
      <c r="D476" s="1705"/>
      <c r="E476" s="1705"/>
      <c r="F476" s="1705"/>
      <c r="G476" s="223"/>
      <c r="H476" s="1197" t="s">
        <v>1439</v>
      </c>
      <c r="I476" s="514">
        <v>0.4</v>
      </c>
      <c r="J476" s="1197" t="s">
        <v>4780</v>
      </c>
      <c r="K476" s="534">
        <f>ROUND(G476*I476,0)</f>
        <v>0</v>
      </c>
      <c r="L476" s="340" t="s">
        <v>4804</v>
      </c>
      <c r="M476" s="855" t="s">
        <v>4805</v>
      </c>
      <c r="N476" s="246"/>
      <c r="O476" s="1876"/>
      <c r="P476" s="145"/>
      <c r="Q476" s="145"/>
      <c r="R476" s="146"/>
      <c r="S476" s="146"/>
      <c r="T476" s="146"/>
      <c r="U476" s="146"/>
      <c r="V476" s="146"/>
      <c r="W476" s="146"/>
      <c r="X476" s="147"/>
      <c r="Y476" s="148"/>
    </row>
    <row r="477" spans="1:25" ht="11.25" customHeight="1" thickTop="1" x14ac:dyDescent="0.2">
      <c r="A477" s="467"/>
      <c r="B477" s="467"/>
      <c r="C477" s="467"/>
      <c r="D477" s="467"/>
      <c r="E477" s="467"/>
      <c r="F477" s="580"/>
      <c r="G477" s="58"/>
      <c r="H477" s="494"/>
      <c r="I477" s="496"/>
      <c r="J477" s="494"/>
      <c r="K477" s="519" t="s">
        <v>177</v>
      </c>
      <c r="L477" s="467"/>
      <c r="M477" s="467"/>
      <c r="N477" s="246"/>
      <c r="O477" s="1876"/>
      <c r="P477" s="150"/>
      <c r="Q477" s="147"/>
      <c r="R477" s="147"/>
      <c r="S477" s="151"/>
      <c r="T477" s="1839"/>
      <c r="U477" s="1839"/>
      <c r="V477" s="152"/>
      <c r="W477" s="146"/>
      <c r="X477" s="148"/>
    </row>
    <row r="478" spans="1:25" ht="9" customHeight="1" x14ac:dyDescent="0.2">
      <c r="A478" s="467"/>
      <c r="B478" s="467"/>
      <c r="C478" s="467"/>
      <c r="D478" s="467"/>
      <c r="E478" s="467"/>
      <c r="F478" s="580"/>
      <c r="G478" s="58"/>
      <c r="H478" s="494"/>
      <c r="I478" s="496"/>
      <c r="J478" s="494"/>
      <c r="K478" s="519"/>
      <c r="L478" s="467"/>
      <c r="M478" s="467"/>
      <c r="N478" s="246"/>
      <c r="O478" s="149"/>
      <c r="P478" s="150"/>
      <c r="Q478" s="147"/>
      <c r="R478" s="147"/>
      <c r="S478" s="151"/>
      <c r="T478" s="147"/>
      <c r="U478" s="147"/>
      <c r="V478" s="152"/>
      <c r="W478" s="146"/>
      <c r="X478" s="148"/>
    </row>
    <row r="479" spans="1:25" ht="19.5" customHeight="1" x14ac:dyDescent="0.2">
      <c r="A479" s="787">
        <v>9</v>
      </c>
      <c r="B479" s="805" t="s">
        <v>715</v>
      </c>
      <c r="C479" s="467"/>
      <c r="D479" s="467"/>
      <c r="E479" s="467"/>
      <c r="F479" s="467"/>
      <c r="G479" s="517"/>
      <c r="H479" s="467"/>
      <c r="I479" s="471"/>
      <c r="J479" s="467"/>
      <c r="K479" s="517"/>
      <c r="L479" s="467"/>
      <c r="M479" s="467"/>
      <c r="N479" s="246"/>
      <c r="O479" s="149"/>
      <c r="P479" s="150"/>
      <c r="Q479" s="147"/>
      <c r="R479" s="147"/>
      <c r="S479" s="151"/>
      <c r="T479" s="1839"/>
      <c r="U479" s="1839"/>
      <c r="V479" s="152"/>
      <c r="W479" s="146"/>
      <c r="X479" s="148"/>
    </row>
    <row r="480" spans="1:25" ht="7.5" customHeight="1" x14ac:dyDescent="0.2">
      <c r="A480" s="786"/>
      <c r="B480" s="806"/>
      <c r="C480" s="467"/>
      <c r="D480" s="467"/>
      <c r="E480" s="467"/>
      <c r="F480" s="580"/>
      <c r="G480" s="517"/>
      <c r="H480" s="467"/>
      <c r="I480" s="471"/>
      <c r="J480" s="467"/>
      <c r="K480" s="664"/>
      <c r="L480" s="467"/>
      <c r="M480" s="467"/>
      <c r="N480" s="246"/>
      <c r="O480" s="149"/>
      <c r="P480" s="145"/>
      <c r="Q480" s="146"/>
      <c r="R480" s="146"/>
      <c r="S480" s="146"/>
      <c r="T480" s="146"/>
      <c r="U480" s="146"/>
      <c r="V480" s="146"/>
      <c r="W480" s="147"/>
      <c r="X480" s="148"/>
    </row>
    <row r="481" spans="1:24" ht="19.5" customHeight="1" x14ac:dyDescent="0.2">
      <c r="A481" s="467"/>
      <c r="B481" s="1861" t="s">
        <v>140</v>
      </c>
      <c r="C481" s="1804"/>
      <c r="D481" s="1807" t="s">
        <v>323</v>
      </c>
      <c r="E481" s="1808"/>
      <c r="F481" s="1809"/>
      <c r="G481" s="807" t="s">
        <v>322</v>
      </c>
      <c r="H481" s="808"/>
      <c r="I481" s="797" t="s">
        <v>137</v>
      </c>
      <c r="J481" s="796"/>
      <c r="K481" s="795" t="s">
        <v>89</v>
      </c>
      <c r="L481" s="467"/>
      <c r="M481" s="467"/>
      <c r="N481" s="246"/>
      <c r="O481" s="149"/>
      <c r="P481" s="150"/>
      <c r="Q481" s="147"/>
      <c r="R481" s="147"/>
      <c r="S481" s="151"/>
      <c r="T481" s="1839"/>
      <c r="U481" s="1839"/>
      <c r="V481" s="152"/>
      <c r="W481" s="146"/>
      <c r="X481" s="148"/>
    </row>
    <row r="482" spans="1:24" ht="19.5" customHeight="1" x14ac:dyDescent="0.2">
      <c r="A482" s="467"/>
      <c r="B482" s="480"/>
      <c r="C482" s="342"/>
      <c r="D482" s="673"/>
      <c r="E482" s="809"/>
      <c r="F482" s="810"/>
      <c r="G482" s="811"/>
      <c r="H482" s="676"/>
      <c r="I482" s="483"/>
      <c r="J482" s="482"/>
      <c r="K482" s="525" t="s">
        <v>1369</v>
      </c>
      <c r="L482" s="467"/>
      <c r="M482" s="467"/>
      <c r="N482" s="246"/>
      <c r="O482" s="149"/>
      <c r="P482" s="150"/>
      <c r="Q482" s="147"/>
      <c r="R482" s="147"/>
      <c r="S482" s="151"/>
      <c r="T482" s="147"/>
      <c r="U482" s="147"/>
      <c r="V482" s="152"/>
      <c r="W482" s="146"/>
      <c r="X482" s="148"/>
    </row>
    <row r="483" spans="1:24" ht="12.75" customHeight="1" x14ac:dyDescent="0.2">
      <c r="A483" s="467"/>
      <c r="B483" s="1807">
        <v>1</v>
      </c>
      <c r="C483" s="1804" t="s">
        <v>125</v>
      </c>
      <c r="D483" s="1806" t="s">
        <v>301</v>
      </c>
      <c r="E483" s="1810" t="s">
        <v>296</v>
      </c>
      <c r="F483" s="1811"/>
      <c r="G483" s="861">
        <f>+基礎データ貼付用シート!E1302</f>
        <v>0</v>
      </c>
      <c r="H483" s="596" t="s">
        <v>1454</v>
      </c>
      <c r="I483" s="862">
        <v>0.192</v>
      </c>
      <c r="J483" s="863" t="s">
        <v>1455</v>
      </c>
      <c r="K483" s="857">
        <f t="shared" ref="K483:K503" si="25">ROUND(G483*I483,0)</f>
        <v>0</v>
      </c>
      <c r="L483" s="340" t="str">
        <f t="shared" ref="L483:L503" si="26">$N$135&amp;N483&amp;O483&amp;$O$135</f>
        <v>(ｱ)</v>
      </c>
      <c r="M483" s="467"/>
      <c r="N483" s="246" t="s">
        <v>846</v>
      </c>
      <c r="O483" s="149"/>
      <c r="P483" s="150"/>
      <c r="Q483" s="1841"/>
      <c r="R483" s="1841"/>
      <c r="S483" s="151"/>
      <c r="T483" s="1839"/>
      <c r="U483" s="1839"/>
      <c r="V483" s="153"/>
      <c r="W483" s="147"/>
      <c r="X483" s="148"/>
    </row>
    <row r="484" spans="1:24" ht="12.75" customHeight="1" x14ac:dyDescent="0.2">
      <c r="A484" s="467"/>
      <c r="B484" s="1845"/>
      <c r="C484" s="1805"/>
      <c r="D484" s="1760"/>
      <c r="E484" s="1810" t="s">
        <v>294</v>
      </c>
      <c r="F484" s="1811"/>
      <c r="G484" s="873">
        <f>+基礎データ貼付用シート!E1303</f>
        <v>0</v>
      </c>
      <c r="H484" s="596" t="s">
        <v>1454</v>
      </c>
      <c r="I484" s="862">
        <v>0.14399999999999999</v>
      </c>
      <c r="J484" s="863" t="s">
        <v>1455</v>
      </c>
      <c r="K484" s="857">
        <f t="shared" si="25"/>
        <v>0</v>
      </c>
      <c r="L484" s="340" t="str">
        <f t="shared" si="26"/>
        <v>(ｲ)</v>
      </c>
      <c r="M484" s="467"/>
      <c r="N484" s="246" t="s">
        <v>847</v>
      </c>
      <c r="O484" s="149"/>
      <c r="P484" s="150"/>
      <c r="Q484" s="147"/>
      <c r="R484" s="147"/>
      <c r="S484" s="151"/>
      <c r="T484" s="1839"/>
      <c r="U484" s="1839"/>
      <c r="V484" s="152"/>
      <c r="W484" s="146"/>
      <c r="X484" s="148"/>
    </row>
    <row r="485" spans="1:24" ht="12.75" customHeight="1" x14ac:dyDescent="0.2">
      <c r="A485" s="467"/>
      <c r="B485" s="1845"/>
      <c r="C485" s="1805"/>
      <c r="D485" s="1761"/>
      <c r="E485" s="1810" t="s">
        <v>292</v>
      </c>
      <c r="F485" s="1811"/>
      <c r="G485" s="873">
        <f>+基礎データ貼付用シート!E1301</f>
        <v>0</v>
      </c>
      <c r="H485" s="596" t="s">
        <v>1454</v>
      </c>
      <c r="I485" s="862">
        <v>0.108</v>
      </c>
      <c r="J485" s="863" t="s">
        <v>1455</v>
      </c>
      <c r="K485" s="857">
        <f t="shared" si="25"/>
        <v>0</v>
      </c>
      <c r="L485" s="340" t="str">
        <f t="shared" si="26"/>
        <v>(ｳ)</v>
      </c>
      <c r="M485" s="467"/>
      <c r="N485" s="246" t="s">
        <v>848</v>
      </c>
      <c r="O485" s="149"/>
      <c r="P485" s="158"/>
      <c r="Q485" s="147"/>
      <c r="R485" s="147"/>
      <c r="S485" s="151"/>
      <c r="T485" s="1839"/>
      <c r="U485" s="1839"/>
      <c r="V485" s="152"/>
      <c r="W485" s="146"/>
      <c r="X485" s="148"/>
    </row>
    <row r="486" spans="1:24" ht="12.75" customHeight="1" x14ac:dyDescent="0.2">
      <c r="A486" s="467"/>
      <c r="B486" s="1807">
        <v>2</v>
      </c>
      <c r="C486" s="1804" t="s">
        <v>124</v>
      </c>
      <c r="D486" s="1806" t="s">
        <v>301</v>
      </c>
      <c r="E486" s="1810" t="s">
        <v>296</v>
      </c>
      <c r="F486" s="1811"/>
      <c r="G486" s="861">
        <f>+基礎データ貼付用シート!E1312</f>
        <v>0</v>
      </c>
      <c r="H486" s="596" t="s">
        <v>1454</v>
      </c>
      <c r="I486" s="862">
        <v>0.17100000000000001</v>
      </c>
      <c r="J486" s="863" t="s">
        <v>1455</v>
      </c>
      <c r="K486" s="857">
        <f t="shared" si="25"/>
        <v>0</v>
      </c>
      <c r="L486" s="340" t="str">
        <f t="shared" si="26"/>
        <v>(ｴ)</v>
      </c>
      <c r="M486" s="467"/>
      <c r="N486" s="246" t="s">
        <v>849</v>
      </c>
      <c r="O486" s="149"/>
      <c r="P486" s="150"/>
      <c r="Q486" s="1841"/>
      <c r="R486" s="1841"/>
      <c r="S486" s="151"/>
      <c r="T486" s="1839"/>
      <c r="U486" s="1839"/>
      <c r="V486" s="153"/>
      <c r="W486" s="147"/>
      <c r="X486" s="148"/>
    </row>
    <row r="487" spans="1:24" ht="12.75" customHeight="1" x14ac:dyDescent="0.2">
      <c r="A487" s="467"/>
      <c r="B487" s="1845"/>
      <c r="C487" s="1805"/>
      <c r="D487" s="1760"/>
      <c r="E487" s="1810" t="s">
        <v>294</v>
      </c>
      <c r="F487" s="1811"/>
      <c r="G487" s="861">
        <f>+基礎データ貼付用シート!E1313</f>
        <v>0</v>
      </c>
      <c r="H487" s="596" t="s">
        <v>1454</v>
      </c>
      <c r="I487" s="862">
        <v>0.128</v>
      </c>
      <c r="J487" s="863" t="s">
        <v>1455</v>
      </c>
      <c r="K487" s="857">
        <f t="shared" si="25"/>
        <v>0</v>
      </c>
      <c r="L487" s="340" t="str">
        <f t="shared" si="26"/>
        <v>(ｵ)</v>
      </c>
      <c r="M487" s="467"/>
      <c r="N487" s="246" t="s">
        <v>850</v>
      </c>
      <c r="O487" s="149"/>
      <c r="P487" s="150"/>
      <c r="Q487" s="147"/>
      <c r="R487" s="147"/>
      <c r="S487" s="151"/>
      <c r="T487" s="1839"/>
      <c r="U487" s="1839"/>
      <c r="V487" s="152"/>
      <c r="W487" s="146"/>
      <c r="X487" s="148"/>
    </row>
    <row r="488" spans="1:24" ht="12.75" customHeight="1" x14ac:dyDescent="0.2">
      <c r="A488" s="467"/>
      <c r="B488" s="1845"/>
      <c r="C488" s="1805"/>
      <c r="D488" s="1761"/>
      <c r="E488" s="1810" t="s">
        <v>292</v>
      </c>
      <c r="F488" s="1811"/>
      <c r="G488" s="873">
        <f>+基礎データ貼付用シート!E1311</f>
        <v>0</v>
      </c>
      <c r="H488" s="596" t="s">
        <v>1454</v>
      </c>
      <c r="I488" s="862">
        <v>9.6000000000000002E-2</v>
      </c>
      <c r="J488" s="863" t="s">
        <v>1455</v>
      </c>
      <c r="K488" s="857">
        <f t="shared" si="25"/>
        <v>0</v>
      </c>
      <c r="L488" s="340" t="str">
        <f t="shared" si="26"/>
        <v>(ｶ)</v>
      </c>
      <c r="M488" s="467"/>
      <c r="N488" s="246" t="s">
        <v>851</v>
      </c>
      <c r="O488" s="149"/>
      <c r="P488" s="158"/>
      <c r="Q488" s="147"/>
      <c r="R488" s="147"/>
      <c r="S488" s="151"/>
      <c r="T488" s="1839"/>
      <c r="U488" s="1839"/>
      <c r="V488" s="152"/>
      <c r="W488" s="146"/>
      <c r="X488" s="148"/>
    </row>
    <row r="489" spans="1:24" ht="12.75" customHeight="1" x14ac:dyDescent="0.2">
      <c r="A489" s="467"/>
      <c r="B489" s="1813">
        <v>3</v>
      </c>
      <c r="C489" s="1812" t="s">
        <v>6568</v>
      </c>
      <c r="D489" s="1800" t="s">
        <v>301</v>
      </c>
      <c r="E489" s="1810" t="s">
        <v>296</v>
      </c>
      <c r="F489" s="1811"/>
      <c r="G489" s="535" t="b">
        <f>IF(総括表!$B$4=総括表!$Q$4,基礎データ貼付用シート!E1322)</f>
        <v>0</v>
      </c>
      <c r="H489" s="596" t="s">
        <v>1454</v>
      </c>
      <c r="I489" s="862">
        <v>0.192</v>
      </c>
      <c r="J489" s="863" t="s">
        <v>1455</v>
      </c>
      <c r="K489" s="857">
        <f t="shared" si="25"/>
        <v>0</v>
      </c>
      <c r="L489" s="340" t="str">
        <f t="shared" si="26"/>
        <v>(ｷ)</v>
      </c>
      <c r="M489" s="467"/>
      <c r="N489" s="246" t="s">
        <v>852</v>
      </c>
      <c r="O489" s="149"/>
      <c r="P489" s="150"/>
      <c r="Q489" s="1841"/>
      <c r="R489" s="1841"/>
      <c r="S489" s="151"/>
      <c r="T489" s="1839"/>
      <c r="U489" s="1839"/>
      <c r="V489" s="153"/>
      <c r="W489" s="147"/>
      <c r="X489" s="148"/>
    </row>
    <row r="490" spans="1:24" ht="12.75" customHeight="1" x14ac:dyDescent="0.2">
      <c r="A490" s="467"/>
      <c r="B490" s="1813"/>
      <c r="C490" s="1774"/>
      <c r="D490" s="1800"/>
      <c r="E490" s="1810" t="s">
        <v>294</v>
      </c>
      <c r="F490" s="1811"/>
      <c r="G490" s="535" t="b">
        <f>IF(総括表!$B$4=総括表!$Q$4,基礎データ貼付用シート!E1323)</f>
        <v>0</v>
      </c>
      <c r="H490" s="596" t="s">
        <v>1454</v>
      </c>
      <c r="I490" s="862">
        <v>0.14399999999999999</v>
      </c>
      <c r="J490" s="863" t="s">
        <v>1455</v>
      </c>
      <c r="K490" s="857">
        <f t="shared" si="25"/>
        <v>0</v>
      </c>
      <c r="L490" s="340" t="str">
        <f t="shared" si="26"/>
        <v>(ｸ)</v>
      </c>
      <c r="M490" s="467"/>
      <c r="N490" s="246" t="s">
        <v>853</v>
      </c>
      <c r="O490" s="149"/>
      <c r="P490" s="150"/>
      <c r="Q490" s="147"/>
      <c r="R490" s="147"/>
      <c r="S490" s="151"/>
      <c r="T490" s="1839"/>
      <c r="U490" s="1839"/>
      <c r="V490" s="152"/>
      <c r="W490" s="146"/>
      <c r="X490" s="148"/>
    </row>
    <row r="491" spans="1:24" ht="12.75" customHeight="1" x14ac:dyDescent="0.2">
      <c r="A491" s="467"/>
      <c r="B491" s="1813"/>
      <c r="C491" s="1774"/>
      <c r="D491" s="1800"/>
      <c r="E491" s="1810" t="s">
        <v>292</v>
      </c>
      <c r="F491" s="1811"/>
      <c r="G491" s="599" t="b">
        <f>IF(総括表!$B$4=総括表!$Q$4,基礎データ貼付用シート!E1321)</f>
        <v>0</v>
      </c>
      <c r="H491" s="596" t="s">
        <v>1454</v>
      </c>
      <c r="I491" s="862">
        <v>0.108</v>
      </c>
      <c r="J491" s="863" t="s">
        <v>1455</v>
      </c>
      <c r="K491" s="857">
        <f t="shared" si="25"/>
        <v>0</v>
      </c>
      <c r="L491" s="340" t="str">
        <f t="shared" si="26"/>
        <v>(ｹ)</v>
      </c>
      <c r="M491" s="467"/>
      <c r="N491" s="246" t="s">
        <v>854</v>
      </c>
      <c r="O491" s="149"/>
      <c r="P491" s="158"/>
      <c r="Q491" s="147"/>
      <c r="R491" s="147"/>
      <c r="S491" s="151"/>
      <c r="T491" s="1839"/>
      <c r="U491" s="1839"/>
      <c r="V491" s="152"/>
      <c r="W491" s="146"/>
      <c r="X491" s="148"/>
    </row>
    <row r="492" spans="1:24" ht="12.75" customHeight="1" x14ac:dyDescent="0.2">
      <c r="A492" s="467"/>
      <c r="B492" s="1813">
        <v>4</v>
      </c>
      <c r="C492" s="1812" t="s">
        <v>6506</v>
      </c>
      <c r="D492" s="1800" t="s">
        <v>301</v>
      </c>
      <c r="E492" s="1810" t="s">
        <v>296</v>
      </c>
      <c r="F492" s="1811"/>
      <c r="G492" s="535" t="b">
        <f>IF(総括表!$B$4=総括表!$Q$5,基礎データ貼付用シート!E1322)</f>
        <v>0</v>
      </c>
      <c r="H492" s="596" t="s">
        <v>1454</v>
      </c>
      <c r="I492" s="862">
        <v>0.16800000000000001</v>
      </c>
      <c r="J492" s="863" t="s">
        <v>1455</v>
      </c>
      <c r="K492" s="857">
        <f t="shared" si="25"/>
        <v>0</v>
      </c>
      <c r="L492" s="340" t="str">
        <f t="shared" si="26"/>
        <v>(ｺ)</v>
      </c>
      <c r="M492" s="467"/>
      <c r="N492" s="246" t="s">
        <v>855</v>
      </c>
      <c r="O492" s="149"/>
      <c r="P492" s="150"/>
      <c r="Q492" s="1841"/>
      <c r="R492" s="1841"/>
      <c r="S492" s="151"/>
      <c r="T492" s="1839"/>
      <c r="U492" s="1839"/>
      <c r="V492" s="153"/>
      <c r="W492" s="147"/>
      <c r="X492" s="148"/>
    </row>
    <row r="493" spans="1:24" ht="12.75" customHeight="1" x14ac:dyDescent="0.2">
      <c r="A493" s="467"/>
      <c r="B493" s="1813"/>
      <c r="C493" s="1774"/>
      <c r="D493" s="1800"/>
      <c r="E493" s="1810" t="s">
        <v>294</v>
      </c>
      <c r="F493" s="1811"/>
      <c r="G493" s="535" t="b">
        <f>IF(総括表!$B$4=総括表!$Q$5,基礎データ貼付用シート!E1323)</f>
        <v>0</v>
      </c>
      <c r="H493" s="596" t="s">
        <v>1454</v>
      </c>
      <c r="I493" s="862">
        <v>0.126</v>
      </c>
      <c r="J493" s="863" t="s">
        <v>1455</v>
      </c>
      <c r="K493" s="857">
        <f t="shared" si="25"/>
        <v>0</v>
      </c>
      <c r="L493" s="340" t="str">
        <f t="shared" si="26"/>
        <v>(ｻ)</v>
      </c>
      <c r="M493" s="467"/>
      <c r="N493" s="246" t="s">
        <v>856</v>
      </c>
      <c r="O493" s="149"/>
      <c r="P493" s="150"/>
      <c r="Q493" s="147"/>
      <c r="R493" s="147"/>
      <c r="S493" s="151"/>
      <c r="T493" s="1839"/>
      <c r="U493" s="1839"/>
      <c r="V493" s="152"/>
      <c r="W493" s="146"/>
      <c r="X493" s="148"/>
    </row>
    <row r="494" spans="1:24" ht="12.75" customHeight="1" x14ac:dyDescent="0.2">
      <c r="A494" s="467"/>
      <c r="B494" s="1813"/>
      <c r="C494" s="1774"/>
      <c r="D494" s="1800"/>
      <c r="E494" s="1810" t="s">
        <v>292</v>
      </c>
      <c r="F494" s="1811"/>
      <c r="G494" s="599" t="b">
        <f>IF(総括表!$B$4=総括表!$Q$5,基礎データ貼付用シート!E1321)</f>
        <v>0</v>
      </c>
      <c r="H494" s="596" t="s">
        <v>1454</v>
      </c>
      <c r="I494" s="862">
        <v>9.5000000000000001E-2</v>
      </c>
      <c r="J494" s="863" t="s">
        <v>1455</v>
      </c>
      <c r="K494" s="857">
        <f t="shared" si="25"/>
        <v>0</v>
      </c>
      <c r="L494" s="340" t="str">
        <f t="shared" si="26"/>
        <v>(ｼ)</v>
      </c>
      <c r="M494" s="467"/>
      <c r="N494" s="246" t="s">
        <v>857</v>
      </c>
      <c r="O494" s="149"/>
      <c r="P494" s="158"/>
      <c r="Q494" s="147"/>
      <c r="R494" s="147"/>
      <c r="S494" s="151"/>
      <c r="T494" s="1839"/>
      <c r="U494" s="1839"/>
      <c r="V494" s="152"/>
      <c r="W494" s="146"/>
      <c r="X494" s="148"/>
    </row>
    <row r="495" spans="1:24" ht="12.75" customHeight="1" x14ac:dyDescent="0.2">
      <c r="A495" s="467"/>
      <c r="B495" s="1813">
        <v>5</v>
      </c>
      <c r="C495" s="1814" t="s">
        <v>6569</v>
      </c>
      <c r="D495" s="1800" t="s">
        <v>301</v>
      </c>
      <c r="E495" s="1810" t="s">
        <v>296</v>
      </c>
      <c r="F495" s="1811"/>
      <c r="G495" s="535" t="b">
        <f>IF(総括表!$B$4=総括表!$Q$4,基礎データ貼付用シート!E1333)</f>
        <v>0</v>
      </c>
      <c r="H495" s="596" t="s">
        <v>1454</v>
      </c>
      <c r="I495" s="862">
        <v>0.23200000000000001</v>
      </c>
      <c r="J495" s="863" t="s">
        <v>1455</v>
      </c>
      <c r="K495" s="857">
        <f t="shared" si="25"/>
        <v>0</v>
      </c>
      <c r="L495" s="340" t="str">
        <f t="shared" si="26"/>
        <v>(ｽ)</v>
      </c>
      <c r="M495" s="467"/>
      <c r="N495" s="246" t="s">
        <v>858</v>
      </c>
      <c r="O495" s="149"/>
      <c r="P495" s="150"/>
      <c r="Q495" s="1841"/>
      <c r="R495" s="1841"/>
      <c r="S495" s="151"/>
      <c r="T495" s="1839"/>
      <c r="U495" s="1839"/>
      <c r="V495" s="153"/>
      <c r="W495" s="147"/>
      <c r="X495" s="148"/>
    </row>
    <row r="496" spans="1:24" ht="12.75" customHeight="1" x14ac:dyDescent="0.2">
      <c r="A496" s="467"/>
      <c r="B496" s="1813"/>
      <c r="C496" s="1797"/>
      <c r="D496" s="1800"/>
      <c r="E496" s="1810" t="s">
        <v>294</v>
      </c>
      <c r="F496" s="1811"/>
      <c r="G496" s="535" t="b">
        <f>IF(総括表!$B$4=総括表!$Q$4,基礎データ貼付用シート!E1334)</f>
        <v>0</v>
      </c>
      <c r="H496" s="596" t="s">
        <v>1454</v>
      </c>
      <c r="I496" s="862">
        <v>0.17399999999999999</v>
      </c>
      <c r="J496" s="863" t="s">
        <v>1455</v>
      </c>
      <c r="K496" s="857">
        <f t="shared" si="25"/>
        <v>0</v>
      </c>
      <c r="L496" s="340" t="str">
        <f t="shared" si="26"/>
        <v>(ｾ)</v>
      </c>
      <c r="M496" s="467"/>
      <c r="N496" s="246" t="s">
        <v>859</v>
      </c>
      <c r="O496" s="149"/>
      <c r="P496" s="150"/>
      <c r="Q496" s="147"/>
      <c r="R496" s="147"/>
      <c r="S496" s="151"/>
      <c r="T496" s="1839"/>
      <c r="U496" s="1839"/>
      <c r="V496" s="152"/>
      <c r="W496" s="146"/>
      <c r="X496" s="148"/>
    </row>
    <row r="497" spans="1:24" ht="12.75" customHeight="1" x14ac:dyDescent="0.2">
      <c r="A497" s="467"/>
      <c r="B497" s="1813"/>
      <c r="C497" s="1798"/>
      <c r="D497" s="1800"/>
      <c r="E497" s="1810" t="s">
        <v>292</v>
      </c>
      <c r="F497" s="1811"/>
      <c r="G497" s="599" t="b">
        <f>IF(総括表!$B$4=総括表!$Q$4,基礎データ貼付用シート!E1332)</f>
        <v>0</v>
      </c>
      <c r="H497" s="596" t="s">
        <v>1454</v>
      </c>
      <c r="I497" s="862">
        <v>0.13</v>
      </c>
      <c r="J497" s="863" t="s">
        <v>1455</v>
      </c>
      <c r="K497" s="857">
        <f t="shared" si="25"/>
        <v>0</v>
      </c>
      <c r="L497" s="340" t="str">
        <f t="shared" si="26"/>
        <v>(ｿ)</v>
      </c>
      <c r="M497" s="467"/>
      <c r="N497" s="246" t="s">
        <v>860</v>
      </c>
      <c r="O497" s="149"/>
      <c r="P497" s="158"/>
      <c r="Q497" s="147"/>
      <c r="R497" s="147"/>
      <c r="S497" s="151"/>
      <c r="T497" s="1839"/>
      <c r="U497" s="1839"/>
      <c r="V497" s="152"/>
      <c r="W497" s="146"/>
      <c r="X497" s="148"/>
    </row>
    <row r="498" spans="1:24" ht="12.75" customHeight="1" x14ac:dyDescent="0.2">
      <c r="A498" s="467"/>
      <c r="B498" s="1813">
        <v>6</v>
      </c>
      <c r="C498" s="1814" t="s">
        <v>6508</v>
      </c>
      <c r="D498" s="1800" t="s">
        <v>301</v>
      </c>
      <c r="E498" s="1810" t="s">
        <v>296</v>
      </c>
      <c r="F498" s="1811"/>
      <c r="G498" s="535" t="b">
        <f>IF(総括表!$B$4=総括表!$Q$5,基礎データ貼付用シート!E1333)</f>
        <v>0</v>
      </c>
      <c r="H498" s="596" t="s">
        <v>1454</v>
      </c>
      <c r="I498" s="862">
        <v>0.17100000000000001</v>
      </c>
      <c r="J498" s="863" t="s">
        <v>1455</v>
      </c>
      <c r="K498" s="857">
        <f t="shared" si="25"/>
        <v>0</v>
      </c>
      <c r="L498" s="340" t="str">
        <f t="shared" si="26"/>
        <v>(ﾀ)</v>
      </c>
      <c r="M498" s="467"/>
      <c r="N498" s="246" t="s">
        <v>861</v>
      </c>
      <c r="O498" s="149"/>
      <c r="P498" s="150"/>
      <c r="Q498" s="1841"/>
      <c r="R498" s="1841"/>
      <c r="S498" s="151"/>
      <c r="T498" s="1839"/>
      <c r="U498" s="1839"/>
      <c r="V498" s="153"/>
      <c r="W498" s="147"/>
      <c r="X498" s="148"/>
    </row>
    <row r="499" spans="1:24" ht="12.75" customHeight="1" x14ac:dyDescent="0.2">
      <c r="A499" s="467"/>
      <c r="B499" s="1813"/>
      <c r="C499" s="1797"/>
      <c r="D499" s="1800"/>
      <c r="E499" s="1810" t="s">
        <v>294</v>
      </c>
      <c r="F499" s="1811"/>
      <c r="G499" s="535" t="b">
        <f>IF(総括表!$B$4=総括表!$Q$5,基礎データ貼付用シート!E1334)</f>
        <v>0</v>
      </c>
      <c r="H499" s="596" t="s">
        <v>1454</v>
      </c>
      <c r="I499" s="862">
        <v>0.128</v>
      </c>
      <c r="J499" s="863" t="s">
        <v>1455</v>
      </c>
      <c r="K499" s="857">
        <f t="shared" si="25"/>
        <v>0</v>
      </c>
      <c r="L499" s="340" t="str">
        <f t="shared" si="26"/>
        <v>(ﾁ)</v>
      </c>
      <c r="M499" s="467"/>
      <c r="N499" s="246" t="s">
        <v>862</v>
      </c>
      <c r="O499" s="149"/>
      <c r="P499" s="150"/>
      <c r="Q499" s="147"/>
      <c r="R499" s="147"/>
      <c r="S499" s="151"/>
      <c r="T499" s="1839"/>
      <c r="U499" s="1839"/>
      <c r="V499" s="152"/>
      <c r="W499" s="146"/>
      <c r="X499" s="148"/>
    </row>
    <row r="500" spans="1:24" ht="12.75" customHeight="1" x14ac:dyDescent="0.2">
      <c r="A500" s="467"/>
      <c r="B500" s="1813"/>
      <c r="C500" s="1798"/>
      <c r="D500" s="1800"/>
      <c r="E500" s="1810" t="s">
        <v>292</v>
      </c>
      <c r="F500" s="1811"/>
      <c r="G500" s="599" t="b">
        <f>IF(総括表!$B$4=総括表!$Q$5,基礎データ貼付用シート!E1332)</f>
        <v>0</v>
      </c>
      <c r="H500" s="596" t="s">
        <v>1454</v>
      </c>
      <c r="I500" s="862">
        <v>9.6000000000000002E-2</v>
      </c>
      <c r="J500" s="863" t="s">
        <v>1455</v>
      </c>
      <c r="K500" s="857">
        <f t="shared" si="25"/>
        <v>0</v>
      </c>
      <c r="L500" s="340" t="str">
        <f t="shared" si="26"/>
        <v>(ﾂ)</v>
      </c>
      <c r="M500" s="467"/>
      <c r="N500" s="246" t="s">
        <v>863</v>
      </c>
      <c r="O500" s="149"/>
      <c r="P500" s="158"/>
      <c r="Q500" s="147"/>
      <c r="R500" s="147"/>
      <c r="S500" s="151"/>
      <c r="T500" s="1839"/>
      <c r="U500" s="1839"/>
      <c r="V500" s="152"/>
      <c r="W500" s="146"/>
      <c r="X500" s="148"/>
    </row>
    <row r="501" spans="1:24" ht="12.75" customHeight="1" x14ac:dyDescent="0.2">
      <c r="A501" s="467"/>
      <c r="B501" s="1813">
        <v>7</v>
      </c>
      <c r="C501" s="1814" t="s">
        <v>6570</v>
      </c>
      <c r="D501" s="1800" t="s">
        <v>301</v>
      </c>
      <c r="E501" s="1810" t="s">
        <v>296</v>
      </c>
      <c r="F501" s="1811"/>
      <c r="G501" s="535" t="b">
        <f>IF(総括表!$B$4=総括表!$Q$4,基礎データ貼付用シート!E1343)</f>
        <v>0</v>
      </c>
      <c r="H501" s="596" t="s">
        <v>1454</v>
      </c>
      <c r="I501" s="862">
        <v>0.246</v>
      </c>
      <c r="J501" s="863" t="s">
        <v>1455</v>
      </c>
      <c r="K501" s="857">
        <f t="shared" si="25"/>
        <v>0</v>
      </c>
      <c r="L501" s="340" t="str">
        <f t="shared" si="26"/>
        <v>(ﾃ)</v>
      </c>
      <c r="M501" s="467"/>
      <c r="N501" s="246" t="s">
        <v>864</v>
      </c>
      <c r="O501" s="149"/>
      <c r="P501" s="150"/>
      <c r="Q501" s="1841"/>
      <c r="R501" s="1841"/>
      <c r="S501" s="151"/>
      <c r="T501" s="1839"/>
      <c r="U501" s="1839"/>
      <c r="V501" s="153"/>
      <c r="W501" s="147"/>
      <c r="X501" s="148"/>
    </row>
    <row r="502" spans="1:24" ht="12.75" customHeight="1" x14ac:dyDescent="0.2">
      <c r="A502" s="467"/>
      <c r="B502" s="1813"/>
      <c r="C502" s="1797"/>
      <c r="D502" s="1800"/>
      <c r="E502" s="1810" t="s">
        <v>294</v>
      </c>
      <c r="F502" s="1811"/>
      <c r="G502" s="535" t="b">
        <f>IF(総括表!$B$4=総括表!$Q$4,基礎データ貼付用シート!E1344)</f>
        <v>0</v>
      </c>
      <c r="H502" s="596" t="s">
        <v>1454</v>
      </c>
      <c r="I502" s="862">
        <v>0.185</v>
      </c>
      <c r="J502" s="863" t="s">
        <v>1455</v>
      </c>
      <c r="K502" s="857">
        <f t="shared" si="25"/>
        <v>0</v>
      </c>
      <c r="L502" s="340" t="str">
        <f t="shared" si="26"/>
        <v>(ﾄ)</v>
      </c>
      <c r="M502" s="467"/>
      <c r="N502" s="246" t="s">
        <v>865</v>
      </c>
      <c r="O502" s="149"/>
      <c r="P502" s="150"/>
      <c r="Q502" s="147"/>
      <c r="R502" s="147"/>
      <c r="S502" s="151"/>
      <c r="T502" s="1839"/>
      <c r="U502" s="1839"/>
      <c r="V502" s="152"/>
      <c r="W502" s="146"/>
      <c r="X502" s="148"/>
    </row>
    <row r="503" spans="1:24" ht="12.75" customHeight="1" x14ac:dyDescent="0.2">
      <c r="A503" s="467"/>
      <c r="B503" s="1813"/>
      <c r="C503" s="1798"/>
      <c r="D503" s="1800"/>
      <c r="E503" s="1810" t="s">
        <v>292</v>
      </c>
      <c r="F503" s="1811"/>
      <c r="G503" s="599" t="b">
        <f>IF(総括表!$B$4=総括表!$Q$4,基礎データ貼付用シート!E1342)</f>
        <v>0</v>
      </c>
      <c r="H503" s="596" t="s">
        <v>1454</v>
      </c>
      <c r="I503" s="862">
        <v>0.13900000000000001</v>
      </c>
      <c r="J503" s="863" t="s">
        <v>1455</v>
      </c>
      <c r="K503" s="857">
        <f t="shared" si="25"/>
        <v>0</v>
      </c>
      <c r="L503" s="340" t="str">
        <f t="shared" si="26"/>
        <v>(ﾅ)</v>
      </c>
      <c r="M503" s="467"/>
      <c r="N503" s="246" t="s">
        <v>866</v>
      </c>
      <c r="O503" s="149"/>
      <c r="P503" s="158"/>
      <c r="Q503" s="147"/>
      <c r="R503" s="147"/>
      <c r="S503" s="151"/>
      <c r="T503" s="1839"/>
      <c r="U503" s="1839"/>
      <c r="V503" s="152"/>
      <c r="W503" s="146"/>
      <c r="X503" s="148"/>
    </row>
    <row r="504" spans="1:24" s="159" customFormat="1" ht="12.75" customHeight="1" x14ac:dyDescent="0.2">
      <c r="A504" s="842"/>
      <c r="B504" s="843"/>
      <c r="C504" s="823"/>
      <c r="D504" s="823"/>
      <c r="E504" s="844"/>
      <c r="F504" s="844"/>
      <c r="G504" s="249"/>
      <c r="H504" s="823"/>
      <c r="I504" s="824"/>
      <c r="J504" s="823"/>
      <c r="K504" s="249"/>
      <c r="L504" s="530"/>
      <c r="M504" s="842"/>
      <c r="N504" s="250"/>
      <c r="O504" s="160"/>
      <c r="P504" s="161"/>
      <c r="Q504" s="162"/>
      <c r="R504" s="162"/>
      <c r="S504" s="163"/>
      <c r="T504" s="162"/>
      <c r="U504" s="162"/>
      <c r="V504" s="164"/>
      <c r="W504" s="165"/>
      <c r="X504" s="166"/>
    </row>
    <row r="505" spans="1:24" s="159" customFormat="1" ht="12.75" customHeight="1" x14ac:dyDescent="0.2">
      <c r="A505" s="842"/>
      <c r="B505" s="843"/>
      <c r="C505" s="494"/>
      <c r="D505" s="494"/>
      <c r="E505" s="845"/>
      <c r="F505" s="845"/>
      <c r="G505" s="58"/>
      <c r="H505" s="494"/>
      <c r="I505" s="496"/>
      <c r="J505" s="494"/>
      <c r="K505" s="58"/>
      <c r="L505" s="530"/>
      <c r="M505" s="842"/>
      <c r="N505" s="250"/>
      <c r="O505" s="160"/>
      <c r="P505" s="161"/>
      <c r="Q505" s="162"/>
      <c r="R505" s="162"/>
      <c r="S505" s="163"/>
      <c r="T505" s="162"/>
      <c r="U505" s="162"/>
      <c r="V505" s="164"/>
      <c r="W505" s="165"/>
      <c r="X505" s="166"/>
    </row>
    <row r="506" spans="1:24" s="159" customFormat="1" ht="12.75" customHeight="1" x14ac:dyDescent="0.2">
      <c r="A506" s="787">
        <v>9</v>
      </c>
      <c r="B506" s="805" t="s">
        <v>716</v>
      </c>
      <c r="C506" s="467"/>
      <c r="D506" s="494"/>
      <c r="E506" s="845"/>
      <c r="F506" s="845"/>
      <c r="G506" s="58"/>
      <c r="H506" s="494"/>
      <c r="I506" s="496"/>
      <c r="J506" s="494"/>
      <c r="K506" s="58"/>
      <c r="L506" s="530"/>
      <c r="M506" s="842"/>
      <c r="N506" s="250"/>
      <c r="O506" s="160"/>
      <c r="P506" s="161"/>
      <c r="Q506" s="162"/>
      <c r="R506" s="162"/>
      <c r="S506" s="163"/>
      <c r="T506" s="162"/>
      <c r="U506" s="162"/>
      <c r="V506" s="164"/>
      <c r="W506" s="165"/>
      <c r="X506" s="166"/>
    </row>
    <row r="507" spans="1:24" s="159" customFormat="1" ht="12.75" customHeight="1" x14ac:dyDescent="0.2">
      <c r="A507" s="842"/>
      <c r="B507" s="846"/>
      <c r="C507" s="820"/>
      <c r="D507" s="820"/>
      <c r="E507" s="847"/>
      <c r="F507" s="847"/>
      <c r="G507" s="35"/>
      <c r="H507" s="820"/>
      <c r="I507" s="828"/>
      <c r="J507" s="494"/>
      <c r="K507" s="58"/>
      <c r="L507" s="530"/>
      <c r="M507" s="842"/>
      <c r="N507" s="250"/>
      <c r="O507" s="160"/>
      <c r="P507" s="161"/>
      <c r="Q507" s="162"/>
      <c r="R507" s="162"/>
      <c r="S507" s="163"/>
      <c r="T507" s="162"/>
      <c r="U507" s="162"/>
      <c r="V507" s="164"/>
      <c r="W507" s="165"/>
      <c r="X507" s="166"/>
    </row>
    <row r="508" spans="1:24" ht="12.75" customHeight="1" x14ac:dyDescent="0.2">
      <c r="A508" s="467"/>
      <c r="B508" s="1813">
        <v>8</v>
      </c>
      <c r="C508" s="1814" t="s">
        <v>6510</v>
      </c>
      <c r="D508" s="1800" t="s">
        <v>301</v>
      </c>
      <c r="E508" s="1810" t="s">
        <v>296</v>
      </c>
      <c r="F508" s="1811"/>
      <c r="G508" s="535" t="b">
        <f>IF(総括表!$B$4=総括表!$Q$5,基礎データ貼付用シート!E1343)</f>
        <v>0</v>
      </c>
      <c r="H508" s="596" t="s">
        <v>1454</v>
      </c>
      <c r="I508" s="862">
        <v>0.17399999999999999</v>
      </c>
      <c r="J508" s="863" t="s">
        <v>1455</v>
      </c>
      <c r="K508" s="857">
        <f t="shared" ref="K508:K560" si="27">ROUND(G508*I508,0)</f>
        <v>0</v>
      </c>
      <c r="L508" s="340" t="str">
        <f t="shared" ref="L508:L560" si="28">$N$135&amp;N508&amp;O508&amp;$O$135</f>
        <v>(ﾆ)</v>
      </c>
      <c r="M508" s="467"/>
      <c r="N508" s="246" t="s">
        <v>867</v>
      </c>
      <c r="O508" s="149"/>
      <c r="P508" s="150"/>
      <c r="Q508" s="1841"/>
      <c r="R508" s="1841"/>
      <c r="S508" s="151"/>
      <c r="T508" s="1839"/>
      <c r="U508" s="1839"/>
      <c r="V508" s="153"/>
      <c r="W508" s="147"/>
      <c r="X508" s="148"/>
    </row>
    <row r="509" spans="1:24" ht="12.75" customHeight="1" x14ac:dyDescent="0.2">
      <c r="A509" s="467"/>
      <c r="B509" s="1813"/>
      <c r="C509" s="1797"/>
      <c r="D509" s="1800"/>
      <c r="E509" s="1810" t="s">
        <v>294</v>
      </c>
      <c r="F509" s="1811"/>
      <c r="G509" s="535" t="b">
        <f>IF(総括表!$B$4=総括表!$Q$5,基礎データ貼付用シート!E1344)</f>
        <v>0</v>
      </c>
      <c r="H509" s="596" t="s">
        <v>1454</v>
      </c>
      <c r="I509" s="862">
        <v>0.13</v>
      </c>
      <c r="J509" s="863" t="s">
        <v>1455</v>
      </c>
      <c r="K509" s="857">
        <f t="shared" si="27"/>
        <v>0</v>
      </c>
      <c r="L509" s="340" t="str">
        <f t="shared" si="28"/>
        <v>(ﾇ)</v>
      </c>
      <c r="M509" s="467"/>
      <c r="N509" s="246" t="s">
        <v>822</v>
      </c>
      <c r="O509" s="149"/>
      <c r="P509" s="150"/>
      <c r="Q509" s="147"/>
      <c r="R509" s="147"/>
      <c r="S509" s="151"/>
      <c r="T509" s="1839"/>
      <c r="U509" s="1839"/>
      <c r="V509" s="152"/>
      <c r="W509" s="146"/>
      <c r="X509" s="148"/>
    </row>
    <row r="510" spans="1:24" ht="12.75" customHeight="1" x14ac:dyDescent="0.2">
      <c r="A510" s="467"/>
      <c r="B510" s="1813"/>
      <c r="C510" s="1798"/>
      <c r="D510" s="1800"/>
      <c r="E510" s="1810" t="s">
        <v>292</v>
      </c>
      <c r="F510" s="1811"/>
      <c r="G510" s="599" t="b">
        <f>IF(総括表!$B$4=総括表!$Q$5,基礎データ貼付用シート!E1342)</f>
        <v>0</v>
      </c>
      <c r="H510" s="596" t="s">
        <v>1454</v>
      </c>
      <c r="I510" s="862">
        <v>9.8000000000000004E-2</v>
      </c>
      <c r="J510" s="863" t="s">
        <v>1455</v>
      </c>
      <c r="K510" s="857">
        <f t="shared" si="27"/>
        <v>0</v>
      </c>
      <c r="L510" s="340" t="str">
        <f t="shared" si="28"/>
        <v>(ﾈ)</v>
      </c>
      <c r="M510" s="467"/>
      <c r="N510" s="246" t="s">
        <v>823</v>
      </c>
      <c r="O510" s="149"/>
      <c r="P510" s="158"/>
      <c r="Q510" s="147"/>
      <c r="R510" s="147"/>
      <c r="S510" s="151"/>
      <c r="T510" s="1839"/>
      <c r="U510" s="1839"/>
      <c r="V510" s="152"/>
      <c r="W510" s="146"/>
      <c r="X510" s="148"/>
    </row>
    <row r="511" spans="1:24" ht="12.75" customHeight="1" x14ac:dyDescent="0.2">
      <c r="A511" s="467"/>
      <c r="B511" s="1813">
        <v>9</v>
      </c>
      <c r="C511" s="1812" t="s">
        <v>6571</v>
      </c>
      <c r="D511" s="1800" t="s">
        <v>301</v>
      </c>
      <c r="E511" s="1810" t="s">
        <v>296</v>
      </c>
      <c r="F511" s="1811"/>
      <c r="G511" s="535" t="b">
        <f>IF(総括表!$B$4=総括表!$Q$4,基礎データ貼付用シート!E1353)</f>
        <v>0</v>
      </c>
      <c r="H511" s="596" t="s">
        <v>1454</v>
      </c>
      <c r="I511" s="862">
        <v>0.255</v>
      </c>
      <c r="J511" s="863" t="s">
        <v>1455</v>
      </c>
      <c r="K511" s="857">
        <f t="shared" si="27"/>
        <v>0</v>
      </c>
      <c r="L511" s="340" t="str">
        <f t="shared" si="28"/>
        <v>(ﾉ)</v>
      </c>
      <c r="M511" s="340"/>
      <c r="N511" s="246" t="s">
        <v>824</v>
      </c>
      <c r="O511" s="149"/>
      <c r="P511" s="150"/>
      <c r="Q511" s="1841"/>
      <c r="R511" s="1841"/>
      <c r="S511" s="151"/>
      <c r="T511" s="1839"/>
      <c r="U511" s="1839"/>
      <c r="V511" s="153"/>
      <c r="W511" s="147"/>
      <c r="X511" s="148"/>
    </row>
    <row r="512" spans="1:24" ht="12.75" customHeight="1" x14ac:dyDescent="0.2">
      <c r="A512" s="467"/>
      <c r="B512" s="1813"/>
      <c r="C512" s="1774"/>
      <c r="D512" s="1800"/>
      <c r="E512" s="1810" t="s">
        <v>294</v>
      </c>
      <c r="F512" s="1811"/>
      <c r="G512" s="535" t="b">
        <f>IF(総括表!$B$4=総括表!$Q$4,基礎データ貼付用シート!E1354)</f>
        <v>0</v>
      </c>
      <c r="H512" s="596" t="s">
        <v>1454</v>
      </c>
      <c r="I512" s="862">
        <v>0.191</v>
      </c>
      <c r="J512" s="863" t="s">
        <v>1455</v>
      </c>
      <c r="K512" s="857">
        <f t="shared" si="27"/>
        <v>0</v>
      </c>
      <c r="L512" s="340" t="str">
        <f t="shared" si="28"/>
        <v>(ﾊ)</v>
      </c>
      <c r="M512" s="340"/>
      <c r="N512" s="246" t="s">
        <v>825</v>
      </c>
      <c r="O512" s="149"/>
      <c r="P512" s="150"/>
      <c r="Q512" s="147"/>
      <c r="R512" s="147"/>
      <c r="S512" s="151"/>
      <c r="T512" s="1839"/>
      <c r="U512" s="1839"/>
      <c r="V512" s="152"/>
      <c r="W512" s="146"/>
      <c r="X512" s="148"/>
    </row>
    <row r="513" spans="1:24" ht="12.75" customHeight="1" x14ac:dyDescent="0.2">
      <c r="A513" s="467"/>
      <c r="B513" s="1813"/>
      <c r="C513" s="1774"/>
      <c r="D513" s="1800"/>
      <c r="E513" s="1810" t="s">
        <v>292</v>
      </c>
      <c r="F513" s="1811"/>
      <c r="G513" s="599" t="b">
        <f>IF(総括表!$B$4=総括表!$Q$4,基礎データ貼付用シート!E1352)</f>
        <v>0</v>
      </c>
      <c r="H513" s="596" t="s">
        <v>1454</v>
      </c>
      <c r="I513" s="862">
        <v>0.14299999999999999</v>
      </c>
      <c r="J513" s="863" t="s">
        <v>1455</v>
      </c>
      <c r="K513" s="857">
        <f t="shared" si="27"/>
        <v>0</v>
      </c>
      <c r="L513" s="340" t="str">
        <f t="shared" si="28"/>
        <v>(ﾋ)</v>
      </c>
      <c r="M513" s="340"/>
      <c r="N513" s="246" t="s">
        <v>826</v>
      </c>
      <c r="O513" s="149"/>
      <c r="P513" s="158"/>
      <c r="Q513" s="147"/>
      <c r="R513" s="147"/>
      <c r="S513" s="151"/>
      <c r="T513" s="1839"/>
      <c r="U513" s="1839"/>
      <c r="V513" s="152"/>
      <c r="W513" s="146"/>
      <c r="X513" s="148"/>
    </row>
    <row r="514" spans="1:24" ht="12.75" customHeight="1" x14ac:dyDescent="0.2">
      <c r="A514" s="467"/>
      <c r="B514" s="1840">
        <v>10</v>
      </c>
      <c r="C514" s="1812" t="s">
        <v>6512</v>
      </c>
      <c r="D514" s="1800" t="s">
        <v>301</v>
      </c>
      <c r="E514" s="1810" t="s">
        <v>296</v>
      </c>
      <c r="F514" s="1811"/>
      <c r="G514" s="535" t="b">
        <f>IF(総括表!$B$4=総括表!$Q$5,基礎データ貼付用シート!E1353)</f>
        <v>0</v>
      </c>
      <c r="H514" s="596" t="s">
        <v>1454</v>
      </c>
      <c r="I514" s="862">
        <v>0.23</v>
      </c>
      <c r="J514" s="863" t="s">
        <v>1455</v>
      </c>
      <c r="K514" s="857">
        <f t="shared" si="27"/>
        <v>0</v>
      </c>
      <c r="L514" s="340" t="str">
        <f t="shared" si="28"/>
        <v>(ﾌ)</v>
      </c>
      <c r="M514" s="848"/>
      <c r="N514" s="246" t="s">
        <v>827</v>
      </c>
      <c r="O514" s="149"/>
      <c r="P514" s="150"/>
      <c r="Q514" s="1841"/>
      <c r="R514" s="1841"/>
      <c r="S514" s="151"/>
      <c r="T514" s="1839"/>
      <c r="U514" s="1839"/>
      <c r="V514" s="153"/>
      <c r="W514" s="147"/>
      <c r="X514" s="148"/>
    </row>
    <row r="515" spans="1:24" ht="12.75" customHeight="1" x14ac:dyDescent="0.2">
      <c r="A515" s="467"/>
      <c r="B515" s="1821"/>
      <c r="C515" s="1774"/>
      <c r="D515" s="1800"/>
      <c r="E515" s="1810" t="s">
        <v>294</v>
      </c>
      <c r="F515" s="1811"/>
      <c r="G515" s="535" t="b">
        <f>IF(総括表!$B$4=総括表!$Q$5,基礎データ貼付用シート!E1354)</f>
        <v>0</v>
      </c>
      <c r="H515" s="596" t="s">
        <v>1454</v>
      </c>
      <c r="I515" s="862">
        <v>0.17199999999999999</v>
      </c>
      <c r="J515" s="863" t="s">
        <v>1455</v>
      </c>
      <c r="K515" s="857">
        <f t="shared" si="27"/>
        <v>0</v>
      </c>
      <c r="L515" s="340" t="str">
        <f t="shared" si="28"/>
        <v>(ﾍ)</v>
      </c>
      <c r="M515" s="848"/>
      <c r="N515" s="246" t="s">
        <v>828</v>
      </c>
      <c r="O515" s="149"/>
      <c r="P515" s="150"/>
      <c r="Q515" s="147"/>
      <c r="R515" s="147"/>
      <c r="S515" s="151"/>
      <c r="T515" s="1839"/>
      <c r="U515" s="1839"/>
      <c r="V515" s="152"/>
      <c r="W515" s="146"/>
      <c r="X515" s="148"/>
    </row>
    <row r="516" spans="1:24" ht="12.75" customHeight="1" x14ac:dyDescent="0.2">
      <c r="A516" s="467"/>
      <c r="B516" s="1821"/>
      <c r="C516" s="1774"/>
      <c r="D516" s="1800"/>
      <c r="E516" s="1810" t="s">
        <v>292</v>
      </c>
      <c r="F516" s="1811"/>
      <c r="G516" s="599" t="b">
        <f>IF(総括表!$B$4=総括表!$Q$5,基礎データ貼付用シート!E1352)</f>
        <v>0</v>
      </c>
      <c r="H516" s="596" t="s">
        <v>1454</v>
      </c>
      <c r="I516" s="862">
        <v>0.129</v>
      </c>
      <c r="J516" s="863" t="s">
        <v>1455</v>
      </c>
      <c r="K516" s="857">
        <f t="shared" si="27"/>
        <v>0</v>
      </c>
      <c r="L516" s="340" t="str">
        <f t="shared" si="28"/>
        <v>(ﾎ)</v>
      </c>
      <c r="M516" s="848"/>
      <c r="N516" s="246" t="s">
        <v>829</v>
      </c>
      <c r="O516" s="149"/>
      <c r="P516" s="158"/>
      <c r="Q516" s="147"/>
      <c r="R516" s="147"/>
      <c r="S516" s="151"/>
      <c r="T516" s="1839"/>
      <c r="U516" s="1839"/>
      <c r="V516" s="152"/>
      <c r="W516" s="146"/>
      <c r="X516" s="148"/>
    </row>
    <row r="517" spans="1:24" ht="12.75" customHeight="1" x14ac:dyDescent="0.2">
      <c r="A517" s="467"/>
      <c r="B517" s="1813">
        <v>11</v>
      </c>
      <c r="C517" s="1812" t="s">
        <v>6572</v>
      </c>
      <c r="D517" s="1800" t="s">
        <v>301</v>
      </c>
      <c r="E517" s="1810" t="s">
        <v>296</v>
      </c>
      <c r="F517" s="1811"/>
      <c r="G517" s="535" t="b">
        <f>IF(総括表!$B$4=総括表!$Q$4,基礎データ貼付用シート!E1364)</f>
        <v>0</v>
      </c>
      <c r="H517" s="596" t="s">
        <v>1454</v>
      </c>
      <c r="I517" s="862">
        <v>0.27500000000000002</v>
      </c>
      <c r="J517" s="863" t="s">
        <v>1455</v>
      </c>
      <c r="K517" s="857">
        <f t="shared" si="27"/>
        <v>0</v>
      </c>
      <c r="L517" s="340" t="str">
        <f t="shared" si="28"/>
        <v>(ﾏ)</v>
      </c>
      <c r="M517" s="814"/>
      <c r="N517" s="246" t="s">
        <v>830</v>
      </c>
      <c r="O517" s="149"/>
      <c r="P517" s="150"/>
      <c r="Q517" s="1841"/>
      <c r="R517" s="1841"/>
      <c r="S517" s="151"/>
      <c r="T517" s="1839"/>
      <c r="U517" s="1839"/>
      <c r="V517" s="153"/>
      <c r="W517" s="147"/>
      <c r="X517" s="148"/>
    </row>
    <row r="518" spans="1:24" ht="12.75" customHeight="1" x14ac:dyDescent="0.2">
      <c r="A518" s="467"/>
      <c r="B518" s="1813"/>
      <c r="C518" s="1774"/>
      <c r="D518" s="1800"/>
      <c r="E518" s="1810" t="s">
        <v>294</v>
      </c>
      <c r="F518" s="1811"/>
      <c r="G518" s="535" t="b">
        <f>IF(総括表!$B$4=総括表!$Q$4,基礎データ貼付用シート!E1365)</f>
        <v>0</v>
      </c>
      <c r="H518" s="596" t="s">
        <v>1454</v>
      </c>
      <c r="I518" s="862">
        <v>0.20699999999999999</v>
      </c>
      <c r="J518" s="863" t="s">
        <v>1455</v>
      </c>
      <c r="K518" s="857">
        <f t="shared" si="27"/>
        <v>0</v>
      </c>
      <c r="L518" s="340" t="str">
        <f t="shared" si="28"/>
        <v>(ﾐ)</v>
      </c>
      <c r="M518" s="814"/>
      <c r="N518" s="246" t="s">
        <v>831</v>
      </c>
      <c r="O518" s="149"/>
      <c r="P518" s="150"/>
      <c r="Q518" s="147"/>
      <c r="R518" s="147"/>
      <c r="S518" s="151"/>
      <c r="T518" s="1839"/>
      <c r="U518" s="1839"/>
      <c r="V518" s="152"/>
      <c r="W518" s="146"/>
      <c r="X518" s="148"/>
    </row>
    <row r="519" spans="1:24" ht="12.75" customHeight="1" x14ac:dyDescent="0.2">
      <c r="A519" s="467"/>
      <c r="B519" s="1813"/>
      <c r="C519" s="1774"/>
      <c r="D519" s="1800"/>
      <c r="E519" s="1810" t="s">
        <v>292</v>
      </c>
      <c r="F519" s="1811"/>
      <c r="G519" s="599" t="b">
        <f>IF(総括表!$B$4=総括表!$Q$4,基礎データ貼付用シート!E1363)</f>
        <v>0</v>
      </c>
      <c r="H519" s="596" t="s">
        <v>1454</v>
      </c>
      <c r="I519" s="862">
        <v>0.155</v>
      </c>
      <c r="J519" s="863" t="s">
        <v>1455</v>
      </c>
      <c r="K519" s="857">
        <f t="shared" si="27"/>
        <v>0</v>
      </c>
      <c r="L519" s="340" t="str">
        <f t="shared" si="28"/>
        <v>(ﾑ)</v>
      </c>
      <c r="M519" s="814"/>
      <c r="N519" s="246" t="s">
        <v>832</v>
      </c>
      <c r="O519" s="149"/>
      <c r="P519" s="158"/>
      <c r="Q519" s="147"/>
      <c r="R519" s="147"/>
      <c r="S519" s="151"/>
      <c r="T519" s="1839"/>
      <c r="U519" s="1839"/>
      <c r="V519" s="152"/>
      <c r="W519" s="146"/>
      <c r="X519" s="148"/>
    </row>
    <row r="520" spans="1:24" ht="12.75" customHeight="1" x14ac:dyDescent="0.2">
      <c r="A520" s="467"/>
      <c r="B520" s="1840">
        <v>12</v>
      </c>
      <c r="C520" s="1812" t="s">
        <v>6514</v>
      </c>
      <c r="D520" s="1800" t="s">
        <v>301</v>
      </c>
      <c r="E520" s="1810" t="s">
        <v>296</v>
      </c>
      <c r="F520" s="1811"/>
      <c r="G520" s="535" t="b">
        <f>IF(総括表!$B$4=総括表!$Q$5,基礎データ貼付用シート!E1364)</f>
        <v>0</v>
      </c>
      <c r="H520" s="596" t="s">
        <v>1454</v>
      </c>
      <c r="I520" s="862">
        <v>0.255</v>
      </c>
      <c r="J520" s="863" t="s">
        <v>1455</v>
      </c>
      <c r="K520" s="857">
        <f t="shared" si="27"/>
        <v>0</v>
      </c>
      <c r="L520" s="340" t="str">
        <f t="shared" si="28"/>
        <v>(ﾒ)</v>
      </c>
      <c r="M520" s="814"/>
      <c r="N520" s="246" t="s">
        <v>833</v>
      </c>
      <c r="O520" s="149"/>
      <c r="P520" s="150"/>
      <c r="Q520" s="1841"/>
      <c r="R520" s="1841"/>
      <c r="S520" s="151"/>
      <c r="T520" s="1839"/>
      <c r="U520" s="1839"/>
      <c r="V520" s="153"/>
      <c r="W520" s="147"/>
      <c r="X520" s="148"/>
    </row>
    <row r="521" spans="1:24" ht="12.75" customHeight="1" x14ac:dyDescent="0.2">
      <c r="A521" s="467"/>
      <c r="B521" s="1821"/>
      <c r="C521" s="1774"/>
      <c r="D521" s="1800"/>
      <c r="E521" s="1810" t="s">
        <v>294</v>
      </c>
      <c r="F521" s="1811"/>
      <c r="G521" s="535" t="b">
        <f>IF(総括表!$B$4=総括表!$Q$5,基礎データ貼付用シート!E1365)</f>
        <v>0</v>
      </c>
      <c r="H521" s="596" t="s">
        <v>1454</v>
      </c>
      <c r="I521" s="862">
        <v>0.191</v>
      </c>
      <c r="J521" s="863" t="s">
        <v>1455</v>
      </c>
      <c r="K521" s="857">
        <f t="shared" si="27"/>
        <v>0</v>
      </c>
      <c r="L521" s="340" t="str">
        <f t="shared" si="28"/>
        <v>(ﾓ)</v>
      </c>
      <c r="M521" s="814"/>
      <c r="N521" s="246" t="s">
        <v>834</v>
      </c>
      <c r="O521" s="149"/>
      <c r="P521" s="150"/>
      <c r="Q521" s="147"/>
      <c r="R521" s="147"/>
      <c r="S521" s="151"/>
      <c r="T521" s="1839"/>
      <c r="U521" s="1839"/>
      <c r="V521" s="152"/>
      <c r="W521" s="146"/>
      <c r="X521" s="148"/>
    </row>
    <row r="522" spans="1:24" ht="12.75" customHeight="1" x14ac:dyDescent="0.2">
      <c r="A522" s="467"/>
      <c r="B522" s="1821"/>
      <c r="C522" s="1774"/>
      <c r="D522" s="1800"/>
      <c r="E522" s="1810" t="s">
        <v>292</v>
      </c>
      <c r="F522" s="1811"/>
      <c r="G522" s="599" t="b">
        <f>IF(総括表!$B$4=総括表!$Q$5,基礎データ貼付用シート!E1363)</f>
        <v>0</v>
      </c>
      <c r="H522" s="596" t="s">
        <v>1454</v>
      </c>
      <c r="I522" s="862">
        <v>0.14299999999999999</v>
      </c>
      <c r="J522" s="863" t="s">
        <v>1455</v>
      </c>
      <c r="K522" s="857">
        <f t="shared" si="27"/>
        <v>0</v>
      </c>
      <c r="L522" s="340" t="str">
        <f t="shared" si="28"/>
        <v>(ﾔ)</v>
      </c>
      <c r="M522" s="814"/>
      <c r="N522" s="246" t="s">
        <v>835</v>
      </c>
      <c r="O522" s="149"/>
      <c r="P522" s="158"/>
      <c r="Q522" s="147"/>
      <c r="R522" s="147"/>
      <c r="S522" s="151"/>
      <c r="T522" s="1839"/>
      <c r="U522" s="1839"/>
      <c r="V522" s="152"/>
      <c r="W522" s="146"/>
      <c r="X522" s="148"/>
    </row>
    <row r="523" spans="1:24" ht="12.75" customHeight="1" x14ac:dyDescent="0.2">
      <c r="A523" s="467"/>
      <c r="B523" s="1813">
        <v>13</v>
      </c>
      <c r="C523" s="1812" t="s">
        <v>6573</v>
      </c>
      <c r="D523" s="1800" t="s">
        <v>301</v>
      </c>
      <c r="E523" s="1810" t="s">
        <v>296</v>
      </c>
      <c r="F523" s="1811"/>
      <c r="G523" s="535" t="b">
        <f>IF(総括表!$B$4=総括表!$Q$4,基礎データ貼付用シート!E1375)</f>
        <v>0</v>
      </c>
      <c r="H523" s="596" t="s">
        <v>1454</v>
      </c>
      <c r="I523" s="862">
        <v>0.28899999999999998</v>
      </c>
      <c r="J523" s="863" t="s">
        <v>1455</v>
      </c>
      <c r="K523" s="857">
        <f t="shared" si="27"/>
        <v>0</v>
      </c>
      <c r="L523" s="340" t="str">
        <f t="shared" si="28"/>
        <v>(ﾕ)</v>
      </c>
      <c r="M523" s="814"/>
      <c r="N523" s="246" t="s">
        <v>836</v>
      </c>
      <c r="O523" s="143"/>
      <c r="P523" s="150"/>
      <c r="Q523" s="1841"/>
      <c r="R523" s="1841"/>
      <c r="S523" s="151"/>
      <c r="T523" s="1839"/>
      <c r="U523" s="1839"/>
      <c r="V523" s="153"/>
      <c r="W523" s="147"/>
      <c r="X523" s="148"/>
    </row>
    <row r="524" spans="1:24" ht="12.75" customHeight="1" x14ac:dyDescent="0.2">
      <c r="A524" s="467"/>
      <c r="B524" s="1813"/>
      <c r="C524" s="1774"/>
      <c r="D524" s="1800"/>
      <c r="E524" s="1810" t="s">
        <v>294</v>
      </c>
      <c r="F524" s="1811"/>
      <c r="G524" s="535" t="b">
        <f>IF(総括表!$B$4=総括表!$Q$4,基礎データ貼付用シート!E1376)</f>
        <v>0</v>
      </c>
      <c r="H524" s="596" t="s">
        <v>1454</v>
      </c>
      <c r="I524" s="862">
        <v>0.217</v>
      </c>
      <c r="J524" s="863" t="s">
        <v>1455</v>
      </c>
      <c r="K524" s="857">
        <f t="shared" si="27"/>
        <v>0</v>
      </c>
      <c r="L524" s="340" t="str">
        <f t="shared" si="28"/>
        <v>(ﾖ)</v>
      </c>
      <c r="M524" s="814"/>
      <c r="N524" s="246" t="s">
        <v>837</v>
      </c>
      <c r="O524" s="143"/>
      <c r="P524" s="150"/>
      <c r="Q524" s="147"/>
      <c r="R524" s="147"/>
      <c r="S524" s="151"/>
      <c r="T524" s="1839"/>
      <c r="U524" s="1839"/>
      <c r="V524" s="152"/>
      <c r="W524" s="146"/>
      <c r="X524" s="148"/>
    </row>
    <row r="525" spans="1:24" ht="12.75" customHeight="1" x14ac:dyDescent="0.2">
      <c r="A525" s="467"/>
      <c r="B525" s="1813"/>
      <c r="C525" s="1774"/>
      <c r="D525" s="1800"/>
      <c r="E525" s="1810" t="s">
        <v>292</v>
      </c>
      <c r="F525" s="1811"/>
      <c r="G525" s="599" t="b">
        <f>IF(総括表!$B$4=総括表!$Q$4,基礎データ貼付用シート!E1374)</f>
        <v>0</v>
      </c>
      <c r="H525" s="596" t="s">
        <v>1454</v>
      </c>
      <c r="I525" s="862">
        <v>0.16300000000000001</v>
      </c>
      <c r="J525" s="863" t="s">
        <v>1455</v>
      </c>
      <c r="K525" s="857">
        <f t="shared" si="27"/>
        <v>0</v>
      </c>
      <c r="L525" s="340" t="str">
        <f t="shared" si="28"/>
        <v>(ﾗ)</v>
      </c>
      <c r="M525" s="814"/>
      <c r="N525" s="246" t="s">
        <v>838</v>
      </c>
      <c r="O525" s="143"/>
      <c r="P525" s="158"/>
      <c r="Q525" s="147"/>
      <c r="R525" s="147"/>
      <c r="S525" s="151"/>
      <c r="T525" s="1839"/>
      <c r="U525" s="1839"/>
      <c r="V525" s="152"/>
      <c r="W525" s="146"/>
      <c r="X525" s="148"/>
    </row>
    <row r="526" spans="1:24" ht="12.75" customHeight="1" x14ac:dyDescent="0.2">
      <c r="A526" s="467"/>
      <c r="B526" s="1840">
        <v>14</v>
      </c>
      <c r="C526" s="1812" t="s">
        <v>6516</v>
      </c>
      <c r="D526" s="1800" t="s">
        <v>301</v>
      </c>
      <c r="E526" s="1810" t="s">
        <v>296</v>
      </c>
      <c r="F526" s="1811"/>
      <c r="G526" s="535" t="b">
        <f>IF(総括表!$B$4=総括表!$Q$5,基礎データ貼付用シート!E1375)</f>
        <v>0</v>
      </c>
      <c r="H526" s="596" t="s">
        <v>1454</v>
      </c>
      <c r="I526" s="862">
        <v>0.27100000000000002</v>
      </c>
      <c r="J526" s="863" t="s">
        <v>1455</v>
      </c>
      <c r="K526" s="857">
        <f t="shared" si="27"/>
        <v>0</v>
      </c>
      <c r="L526" s="340" t="str">
        <f t="shared" si="28"/>
        <v>(ﾘ)</v>
      </c>
      <c r="M526" s="814"/>
      <c r="N526" s="246" t="s">
        <v>839</v>
      </c>
      <c r="O526" s="143"/>
      <c r="P526" s="150"/>
      <c r="Q526" s="1841"/>
      <c r="R526" s="1841"/>
      <c r="S526" s="151"/>
      <c r="T526" s="1839"/>
      <c r="U526" s="1839"/>
      <c r="V526" s="153"/>
      <c r="W526" s="147"/>
      <c r="X526" s="148"/>
    </row>
    <row r="527" spans="1:24" ht="12.75" customHeight="1" x14ac:dyDescent="0.2">
      <c r="A527" s="467"/>
      <c r="B527" s="1821"/>
      <c r="C527" s="1774"/>
      <c r="D527" s="1800"/>
      <c r="E527" s="1810" t="s">
        <v>294</v>
      </c>
      <c r="F527" s="1811"/>
      <c r="G527" s="535" t="b">
        <f>IF(総括表!$B$4=総括表!$Q$5,基礎データ貼付用シート!E1376)</f>
        <v>0</v>
      </c>
      <c r="H527" s="596" t="s">
        <v>1454</v>
      </c>
      <c r="I527" s="862">
        <v>0.20300000000000001</v>
      </c>
      <c r="J527" s="863" t="s">
        <v>1455</v>
      </c>
      <c r="K527" s="857">
        <f t="shared" si="27"/>
        <v>0</v>
      </c>
      <c r="L527" s="340" t="str">
        <f t="shared" si="28"/>
        <v>(ﾙ)</v>
      </c>
      <c r="M527" s="814"/>
      <c r="N527" s="246" t="s">
        <v>840</v>
      </c>
      <c r="O527" s="143"/>
      <c r="P527" s="150"/>
      <c r="Q527" s="147"/>
      <c r="R527" s="147"/>
      <c r="S527" s="151"/>
      <c r="T527" s="1839"/>
      <c r="U527" s="1839"/>
      <c r="V527" s="152"/>
      <c r="W527" s="146"/>
      <c r="X527" s="148"/>
    </row>
    <row r="528" spans="1:24" ht="12.75" customHeight="1" x14ac:dyDescent="0.2">
      <c r="A528" s="467"/>
      <c r="B528" s="1821"/>
      <c r="C528" s="1774"/>
      <c r="D528" s="1800"/>
      <c r="E528" s="1810" t="s">
        <v>292</v>
      </c>
      <c r="F528" s="1811"/>
      <c r="G528" s="599" t="b">
        <f>IF(総括表!$B$4=総括表!$Q$5,基礎データ貼付用シート!E1374)</f>
        <v>0</v>
      </c>
      <c r="H528" s="596" t="s">
        <v>1454</v>
      </c>
      <c r="I528" s="862">
        <v>0.152</v>
      </c>
      <c r="J528" s="863" t="s">
        <v>1455</v>
      </c>
      <c r="K528" s="857">
        <f t="shared" si="27"/>
        <v>0</v>
      </c>
      <c r="L528" s="340" t="str">
        <f t="shared" si="28"/>
        <v>(ﾚ)</v>
      </c>
      <c r="M528" s="814"/>
      <c r="N528" s="246" t="s">
        <v>841</v>
      </c>
      <c r="O528" s="143"/>
      <c r="P528" s="158"/>
      <c r="Q528" s="147"/>
      <c r="R528" s="147"/>
      <c r="S528" s="151"/>
      <c r="T528" s="1839"/>
      <c r="U528" s="1839"/>
      <c r="V528" s="152"/>
      <c r="W528" s="146"/>
      <c r="X528" s="148"/>
    </row>
    <row r="529" spans="1:24" ht="12.75" customHeight="1" x14ac:dyDescent="0.2">
      <c r="A529" s="467"/>
      <c r="B529" s="1813">
        <v>15</v>
      </c>
      <c r="C529" s="1812" t="s">
        <v>6574</v>
      </c>
      <c r="D529" s="1800" t="s">
        <v>301</v>
      </c>
      <c r="E529" s="1810" t="s">
        <v>296</v>
      </c>
      <c r="F529" s="1811"/>
      <c r="G529" s="535" t="b">
        <f>IF(総括表!$B$4=総括表!$Q$4,基礎データ貼付用シート!E1386)</f>
        <v>0</v>
      </c>
      <c r="H529" s="596" t="s">
        <v>1454</v>
      </c>
      <c r="I529" s="862">
        <v>0.30299999999999999</v>
      </c>
      <c r="J529" s="863" t="s">
        <v>1455</v>
      </c>
      <c r="K529" s="857">
        <f t="shared" si="27"/>
        <v>0</v>
      </c>
      <c r="L529" s="340" t="str">
        <f t="shared" si="28"/>
        <v>(ﾛ)</v>
      </c>
      <c r="M529" s="814"/>
      <c r="N529" s="246" t="s">
        <v>842</v>
      </c>
      <c r="O529" s="143"/>
      <c r="P529" s="150"/>
      <c r="Q529" s="1841"/>
      <c r="R529" s="1841"/>
      <c r="S529" s="151"/>
      <c r="T529" s="1839"/>
      <c r="U529" s="1839"/>
      <c r="V529" s="153"/>
      <c r="W529" s="147"/>
      <c r="X529" s="148"/>
    </row>
    <row r="530" spans="1:24" ht="12.75" customHeight="1" x14ac:dyDescent="0.2">
      <c r="A530" s="467"/>
      <c r="B530" s="1813"/>
      <c r="C530" s="1774"/>
      <c r="D530" s="1800"/>
      <c r="E530" s="1810" t="s">
        <v>294</v>
      </c>
      <c r="F530" s="1811"/>
      <c r="G530" s="535" t="b">
        <f>IF(総括表!$B$4=総括表!$Q$4,基礎データ貼付用シート!E1387)</f>
        <v>0</v>
      </c>
      <c r="H530" s="596" t="s">
        <v>1454</v>
      </c>
      <c r="I530" s="862">
        <v>0.22700000000000001</v>
      </c>
      <c r="J530" s="863" t="s">
        <v>1455</v>
      </c>
      <c r="K530" s="857">
        <f t="shared" si="27"/>
        <v>0</v>
      </c>
      <c r="L530" s="340" t="str">
        <f t="shared" si="28"/>
        <v>(ﾜ)</v>
      </c>
      <c r="M530" s="814"/>
      <c r="N530" s="246" t="s">
        <v>843</v>
      </c>
      <c r="O530" s="143"/>
      <c r="P530" s="150"/>
      <c r="Q530" s="147"/>
      <c r="R530" s="147"/>
      <c r="S530" s="151"/>
      <c r="T530" s="1839"/>
      <c r="U530" s="1839"/>
      <c r="V530" s="152"/>
      <c r="W530" s="146"/>
      <c r="X530" s="148"/>
    </row>
    <row r="531" spans="1:24" ht="12.75" customHeight="1" x14ac:dyDescent="0.2">
      <c r="A531" s="467"/>
      <c r="B531" s="1813"/>
      <c r="C531" s="1774"/>
      <c r="D531" s="1800"/>
      <c r="E531" s="1810" t="s">
        <v>292</v>
      </c>
      <c r="F531" s="1811"/>
      <c r="G531" s="599" t="b">
        <f>IF(総括表!$B$4=総括表!$Q$4,基礎データ貼付用シート!E1385)</f>
        <v>0</v>
      </c>
      <c r="H531" s="596" t="s">
        <v>1454</v>
      </c>
      <c r="I531" s="862">
        <v>0.17</v>
      </c>
      <c r="J531" s="863" t="s">
        <v>1455</v>
      </c>
      <c r="K531" s="857">
        <f t="shared" si="27"/>
        <v>0</v>
      </c>
      <c r="L531" s="340" t="str">
        <f t="shared" si="28"/>
        <v>(ｦ)</v>
      </c>
      <c r="M531" s="814"/>
      <c r="N531" s="246" t="s">
        <v>844</v>
      </c>
      <c r="O531" s="143"/>
      <c r="P531" s="158"/>
      <c r="Q531" s="147"/>
      <c r="R531" s="147"/>
      <c r="S531" s="151"/>
      <c r="T531" s="1839"/>
      <c r="U531" s="1839"/>
      <c r="V531" s="152"/>
      <c r="W531" s="146"/>
      <c r="X531" s="148"/>
    </row>
    <row r="532" spans="1:24" ht="12.75" customHeight="1" x14ac:dyDescent="0.2">
      <c r="A532" s="467"/>
      <c r="B532" s="1840">
        <v>16</v>
      </c>
      <c r="C532" s="1812" t="s">
        <v>6518</v>
      </c>
      <c r="D532" s="1800" t="s">
        <v>301</v>
      </c>
      <c r="E532" s="1810" t="s">
        <v>296</v>
      </c>
      <c r="F532" s="1811"/>
      <c r="G532" s="535" t="b">
        <f>IF(総括表!$B$4=総括表!$Q$5,基礎データ貼付用シート!E1386)</f>
        <v>0</v>
      </c>
      <c r="H532" s="596" t="s">
        <v>1454</v>
      </c>
      <c r="I532" s="862">
        <v>0.28599999999999998</v>
      </c>
      <c r="J532" s="863" t="s">
        <v>1455</v>
      </c>
      <c r="K532" s="857">
        <f t="shared" si="27"/>
        <v>0</v>
      </c>
      <c r="L532" s="340" t="str">
        <f t="shared" si="28"/>
        <v>(ﾝ)</v>
      </c>
      <c r="M532" s="814"/>
      <c r="N532" s="246" t="s">
        <v>845</v>
      </c>
      <c r="O532" s="143"/>
      <c r="P532" s="150"/>
      <c r="Q532" s="1841"/>
      <c r="R532" s="1841"/>
      <c r="S532" s="151"/>
      <c r="T532" s="1839"/>
      <c r="U532" s="1839"/>
      <c r="V532" s="153"/>
      <c r="W532" s="147"/>
      <c r="X532" s="148"/>
    </row>
    <row r="533" spans="1:24" ht="12.75" customHeight="1" x14ac:dyDescent="0.2">
      <c r="A533" s="467"/>
      <c r="B533" s="1821"/>
      <c r="C533" s="1774"/>
      <c r="D533" s="1800"/>
      <c r="E533" s="1810" t="s">
        <v>294</v>
      </c>
      <c r="F533" s="1811"/>
      <c r="G533" s="535" t="b">
        <f>IF(総括表!$B$4=総括表!$Q$5,基礎データ貼付用シート!E1387)</f>
        <v>0</v>
      </c>
      <c r="H533" s="596" t="s">
        <v>1454</v>
      </c>
      <c r="I533" s="862">
        <v>0.214</v>
      </c>
      <c r="J533" s="863" t="s">
        <v>1455</v>
      </c>
      <c r="K533" s="857">
        <f t="shared" si="27"/>
        <v>0</v>
      </c>
      <c r="L533" s="340" t="str">
        <f t="shared" si="28"/>
        <v>(ｱｱ)</v>
      </c>
      <c r="M533" s="814"/>
      <c r="N533" s="246" t="s">
        <v>846</v>
      </c>
      <c r="O533" s="143" t="s">
        <v>846</v>
      </c>
      <c r="P533" s="150"/>
      <c r="Q533" s="147"/>
      <c r="R533" s="147"/>
      <c r="S533" s="151"/>
      <c r="T533" s="1839"/>
      <c r="U533" s="1839"/>
      <c r="V533" s="152"/>
      <c r="W533" s="146"/>
      <c r="X533" s="148"/>
    </row>
    <row r="534" spans="1:24" ht="12.75" customHeight="1" x14ac:dyDescent="0.2">
      <c r="A534" s="467"/>
      <c r="B534" s="1821"/>
      <c r="C534" s="1774"/>
      <c r="D534" s="1800"/>
      <c r="E534" s="1810" t="s">
        <v>292</v>
      </c>
      <c r="F534" s="1811"/>
      <c r="G534" s="599" t="b">
        <f>IF(総括表!$B$4=総括表!$Q$5,基礎データ貼付用シート!E1385)</f>
        <v>0</v>
      </c>
      <c r="H534" s="596" t="s">
        <v>1439</v>
      </c>
      <c r="I534" s="862">
        <v>0.161</v>
      </c>
      <c r="J534" s="863" t="s">
        <v>1440</v>
      </c>
      <c r="K534" s="857">
        <f t="shared" si="27"/>
        <v>0</v>
      </c>
      <c r="L534" s="340" t="str">
        <f t="shared" si="28"/>
        <v>(ｱｲ)</v>
      </c>
      <c r="M534" s="814"/>
      <c r="N534" s="246" t="s">
        <v>846</v>
      </c>
      <c r="O534" s="143" t="s">
        <v>847</v>
      </c>
      <c r="P534" s="158"/>
      <c r="Q534" s="147"/>
      <c r="R534" s="147"/>
      <c r="S534" s="151"/>
      <c r="T534" s="1839"/>
      <c r="U534" s="1839"/>
      <c r="V534" s="152"/>
      <c r="W534" s="146"/>
      <c r="X534" s="148"/>
    </row>
    <row r="535" spans="1:24" ht="12.75" customHeight="1" x14ac:dyDescent="0.2">
      <c r="A535" s="467"/>
      <c r="B535" s="1813">
        <v>17</v>
      </c>
      <c r="C535" s="1812" t="s">
        <v>6575</v>
      </c>
      <c r="D535" s="1800" t="s">
        <v>301</v>
      </c>
      <c r="E535" s="1810" t="s">
        <v>296</v>
      </c>
      <c r="F535" s="1811"/>
      <c r="G535" s="535" t="b">
        <f>IF(総括表!$B$4=総括表!$Q$4,基礎データ貼付用シート!E1397)</f>
        <v>0</v>
      </c>
      <c r="H535" s="596" t="s">
        <v>1432</v>
      </c>
      <c r="I535" s="862">
        <v>0.316</v>
      </c>
      <c r="J535" s="863" t="s">
        <v>1433</v>
      </c>
      <c r="K535" s="857">
        <f t="shared" si="27"/>
        <v>0</v>
      </c>
      <c r="L535" s="340" t="str">
        <f t="shared" si="28"/>
        <v>(ｱｳ)</v>
      </c>
      <c r="M535" s="814"/>
      <c r="N535" s="246" t="s">
        <v>846</v>
      </c>
      <c r="O535" s="143" t="s">
        <v>848</v>
      </c>
      <c r="P535" s="150"/>
      <c r="Q535" s="1841"/>
      <c r="R535" s="1841"/>
      <c r="S535" s="151"/>
      <c r="T535" s="1839"/>
      <c r="U535" s="1839"/>
      <c r="V535" s="153"/>
      <c r="W535" s="147"/>
      <c r="X535" s="148"/>
    </row>
    <row r="536" spans="1:24" ht="12.75" customHeight="1" x14ac:dyDescent="0.2">
      <c r="A536" s="467"/>
      <c r="B536" s="1813"/>
      <c r="C536" s="1774"/>
      <c r="D536" s="1800"/>
      <c r="E536" s="1810" t="s">
        <v>294</v>
      </c>
      <c r="F536" s="1811"/>
      <c r="G536" s="535" t="b">
        <f>IF(総括表!$B$4=総括表!$Q$4,基礎データ貼付用シート!E1398)</f>
        <v>0</v>
      </c>
      <c r="H536" s="596" t="s">
        <v>1432</v>
      </c>
      <c r="I536" s="862">
        <v>0.23699999999999999</v>
      </c>
      <c r="J536" s="863" t="s">
        <v>1433</v>
      </c>
      <c r="K536" s="857">
        <f t="shared" si="27"/>
        <v>0</v>
      </c>
      <c r="L536" s="340" t="str">
        <f t="shared" si="28"/>
        <v>(ｱｴ)</v>
      </c>
      <c r="M536" s="814"/>
      <c r="N536" s="246" t="s">
        <v>846</v>
      </c>
      <c r="O536" s="143" t="s">
        <v>849</v>
      </c>
      <c r="P536" s="150"/>
      <c r="Q536" s="147"/>
      <c r="R536" s="147"/>
      <c r="S536" s="151"/>
      <c r="T536" s="1839"/>
      <c r="U536" s="1839"/>
      <c r="V536" s="152"/>
      <c r="W536" s="146"/>
      <c r="X536" s="148"/>
    </row>
    <row r="537" spans="1:24" ht="12.75" customHeight="1" x14ac:dyDescent="0.2">
      <c r="A537" s="467"/>
      <c r="B537" s="1813"/>
      <c r="C537" s="1774"/>
      <c r="D537" s="1800"/>
      <c r="E537" s="1810" t="s">
        <v>292</v>
      </c>
      <c r="F537" s="1811"/>
      <c r="G537" s="599" t="b">
        <f>IF(総括表!$B$4=総括表!$Q$4,基礎データ貼付用シート!E1396)</f>
        <v>0</v>
      </c>
      <c r="H537" s="596" t="s">
        <v>1432</v>
      </c>
      <c r="I537" s="862">
        <v>0.17799999999999999</v>
      </c>
      <c r="J537" s="863" t="s">
        <v>1433</v>
      </c>
      <c r="K537" s="857">
        <f t="shared" si="27"/>
        <v>0</v>
      </c>
      <c r="L537" s="340" t="str">
        <f t="shared" si="28"/>
        <v>(ｱｵ)</v>
      </c>
      <c r="M537" s="814"/>
      <c r="N537" s="246" t="s">
        <v>846</v>
      </c>
      <c r="O537" s="143" t="s">
        <v>850</v>
      </c>
      <c r="P537" s="158"/>
      <c r="Q537" s="147"/>
      <c r="R537" s="147"/>
      <c r="S537" s="151"/>
      <c r="T537" s="1839"/>
      <c r="U537" s="1839"/>
      <c r="V537" s="152"/>
      <c r="W537" s="146"/>
      <c r="X537" s="148"/>
    </row>
    <row r="538" spans="1:24" ht="12.75" customHeight="1" x14ac:dyDescent="0.2">
      <c r="A538" s="467"/>
      <c r="B538" s="1840">
        <v>18</v>
      </c>
      <c r="C538" s="1812" t="s">
        <v>6520</v>
      </c>
      <c r="D538" s="1800" t="s">
        <v>301</v>
      </c>
      <c r="E538" s="1810" t="s">
        <v>296</v>
      </c>
      <c r="F538" s="1811"/>
      <c r="G538" s="535" t="b">
        <f>IF(総括表!$B$4=総括表!$Q$5,基礎データ貼付用シート!E1397)</f>
        <v>0</v>
      </c>
      <c r="H538" s="596" t="s">
        <v>1432</v>
      </c>
      <c r="I538" s="862">
        <v>0.3</v>
      </c>
      <c r="J538" s="863" t="s">
        <v>1433</v>
      </c>
      <c r="K538" s="857">
        <f t="shared" si="27"/>
        <v>0</v>
      </c>
      <c r="L538" s="340" t="str">
        <f t="shared" si="28"/>
        <v>(ｱｶ)</v>
      </c>
      <c r="M538" s="814"/>
      <c r="N538" s="246" t="s">
        <v>846</v>
      </c>
      <c r="O538" s="143" t="s">
        <v>851</v>
      </c>
      <c r="P538" s="150"/>
      <c r="Q538" s="1841"/>
      <c r="R538" s="1841"/>
      <c r="S538" s="151"/>
      <c r="T538" s="1839"/>
      <c r="U538" s="1839"/>
      <c r="V538" s="153"/>
      <c r="W538" s="147"/>
      <c r="X538" s="148"/>
    </row>
    <row r="539" spans="1:24" ht="12.75" customHeight="1" x14ac:dyDescent="0.2">
      <c r="A539" s="467"/>
      <c r="B539" s="1821"/>
      <c r="C539" s="1774"/>
      <c r="D539" s="1800"/>
      <c r="E539" s="1810" t="s">
        <v>294</v>
      </c>
      <c r="F539" s="1811"/>
      <c r="G539" s="535" t="b">
        <f>IF(総括表!$B$4=総括表!$Q$5,基礎データ貼付用シート!E1398)</f>
        <v>0</v>
      </c>
      <c r="H539" s="596" t="s">
        <v>1432</v>
      </c>
      <c r="I539" s="862">
        <v>0.22500000000000001</v>
      </c>
      <c r="J539" s="863" t="s">
        <v>1433</v>
      </c>
      <c r="K539" s="857">
        <f t="shared" si="27"/>
        <v>0</v>
      </c>
      <c r="L539" s="340" t="str">
        <f t="shared" si="28"/>
        <v>(ｱｷ)</v>
      </c>
      <c r="M539" s="814"/>
      <c r="N539" s="246" t="s">
        <v>846</v>
      </c>
      <c r="O539" s="143" t="s">
        <v>852</v>
      </c>
      <c r="P539" s="150"/>
      <c r="Q539" s="147"/>
      <c r="R539" s="147"/>
      <c r="S539" s="151"/>
      <c r="T539" s="1839"/>
      <c r="U539" s="1839"/>
      <c r="V539" s="152"/>
      <c r="W539" s="146"/>
      <c r="X539" s="148"/>
    </row>
    <row r="540" spans="1:24" ht="12.75" customHeight="1" x14ac:dyDescent="0.2">
      <c r="A540" s="467"/>
      <c r="B540" s="1821"/>
      <c r="C540" s="1774"/>
      <c r="D540" s="1800"/>
      <c r="E540" s="1810" t="s">
        <v>292</v>
      </c>
      <c r="F540" s="1811"/>
      <c r="G540" s="599" t="b">
        <f>IF(総括表!$B$4=総括表!$Q$5,基礎データ貼付用シート!E1396)</f>
        <v>0</v>
      </c>
      <c r="H540" s="596" t="s">
        <v>1432</v>
      </c>
      <c r="I540" s="862">
        <v>0.16900000000000001</v>
      </c>
      <c r="J540" s="863" t="s">
        <v>1433</v>
      </c>
      <c r="K540" s="857">
        <f t="shared" si="27"/>
        <v>0</v>
      </c>
      <c r="L540" s="340" t="str">
        <f t="shared" si="28"/>
        <v>(ｱｸ)</v>
      </c>
      <c r="M540" s="814"/>
      <c r="N540" s="246" t="s">
        <v>846</v>
      </c>
      <c r="O540" s="143" t="s">
        <v>853</v>
      </c>
      <c r="P540" s="158"/>
      <c r="Q540" s="147"/>
      <c r="R540" s="147"/>
      <c r="S540" s="151"/>
      <c r="T540" s="1839"/>
      <c r="U540" s="1839"/>
      <c r="V540" s="152"/>
      <c r="W540" s="146"/>
      <c r="X540" s="148"/>
    </row>
    <row r="541" spans="1:24" ht="30.75" customHeight="1" x14ac:dyDescent="0.2">
      <c r="A541" s="467"/>
      <c r="B541" s="585">
        <v>19</v>
      </c>
      <c r="C541" s="849" t="s">
        <v>6576</v>
      </c>
      <c r="D541" s="551" t="s">
        <v>981</v>
      </c>
      <c r="E541" s="1810" t="s">
        <v>292</v>
      </c>
      <c r="F541" s="1811"/>
      <c r="G541" s="535" t="b">
        <f>IF(総括表!$B$4=総括表!$Q$4,基礎データ貼付用シート!E1402)</f>
        <v>0</v>
      </c>
      <c r="H541" s="596" t="s">
        <v>1432</v>
      </c>
      <c r="I541" s="862">
        <v>0.186</v>
      </c>
      <c r="J541" s="863" t="s">
        <v>1433</v>
      </c>
      <c r="K541" s="857">
        <f t="shared" si="27"/>
        <v>0</v>
      </c>
      <c r="L541" s="340" t="str">
        <f t="shared" si="28"/>
        <v>(ｱｹ)</v>
      </c>
      <c r="M541" s="814"/>
      <c r="N541" s="246" t="s">
        <v>846</v>
      </c>
      <c r="O541" s="143" t="s">
        <v>854</v>
      </c>
      <c r="P541" s="150"/>
      <c r="Q541" s="147"/>
      <c r="R541" s="147"/>
      <c r="S541" s="151"/>
      <c r="T541" s="1839"/>
      <c r="U541" s="1839"/>
      <c r="V541" s="152"/>
      <c r="W541" s="146"/>
      <c r="X541" s="148"/>
    </row>
    <row r="542" spans="1:24" ht="30.75" customHeight="1" x14ac:dyDescent="0.2">
      <c r="A542" s="467"/>
      <c r="B542" s="766">
        <v>20</v>
      </c>
      <c r="C542" s="849" t="s">
        <v>6577</v>
      </c>
      <c r="D542" s="551" t="s">
        <v>301</v>
      </c>
      <c r="E542" s="1810" t="s">
        <v>292</v>
      </c>
      <c r="F542" s="1811"/>
      <c r="G542" s="535" t="b">
        <f>IF(総括表!$B$4=総括表!$Q$5,基礎データ貼付用シート!E1402)</f>
        <v>0</v>
      </c>
      <c r="H542" s="596" t="s">
        <v>1432</v>
      </c>
      <c r="I542" s="862">
        <v>0.17899999999999999</v>
      </c>
      <c r="J542" s="863" t="s">
        <v>1433</v>
      </c>
      <c r="K542" s="857">
        <f t="shared" si="27"/>
        <v>0</v>
      </c>
      <c r="L542" s="340" t="str">
        <f t="shared" si="28"/>
        <v>(ｱｺ)</v>
      </c>
      <c r="M542" s="814"/>
      <c r="N542" s="246" t="s">
        <v>846</v>
      </c>
      <c r="O542" s="143" t="s">
        <v>855</v>
      </c>
      <c r="P542" s="150"/>
      <c r="Q542" s="147"/>
      <c r="R542" s="147"/>
      <c r="S542" s="151"/>
      <c r="T542" s="1839"/>
      <c r="U542" s="1839"/>
      <c r="V542" s="152"/>
      <c r="W542" s="146"/>
      <c r="X542" s="148"/>
    </row>
    <row r="543" spans="1:24" ht="24" customHeight="1" x14ac:dyDescent="0.2">
      <c r="A543" s="467"/>
      <c r="B543" s="585">
        <v>21</v>
      </c>
      <c r="C543" s="849" t="s">
        <v>6578</v>
      </c>
      <c r="D543" s="551" t="s">
        <v>981</v>
      </c>
      <c r="E543" s="1810" t="s">
        <v>292</v>
      </c>
      <c r="F543" s="1811"/>
      <c r="G543" s="535" t="b">
        <f>IF(総括表!$B$4=総括表!$Q$4,基礎データ貼付用シート!E1406)</f>
        <v>0</v>
      </c>
      <c r="H543" s="596" t="s">
        <v>1432</v>
      </c>
      <c r="I543" s="862">
        <v>0.19400000000000001</v>
      </c>
      <c r="J543" s="863" t="s">
        <v>1433</v>
      </c>
      <c r="K543" s="857">
        <f t="shared" si="27"/>
        <v>0</v>
      </c>
      <c r="L543" s="340" t="str">
        <f t="shared" si="28"/>
        <v>(ｱｻ)</v>
      </c>
      <c r="M543" s="814"/>
      <c r="N543" s="246" t="s">
        <v>846</v>
      </c>
      <c r="O543" s="143" t="s">
        <v>856</v>
      </c>
      <c r="P543" s="150"/>
      <c r="Q543" s="147"/>
      <c r="R543" s="147"/>
      <c r="S543" s="151"/>
      <c r="T543" s="1839"/>
      <c r="U543" s="1839"/>
      <c r="V543" s="152"/>
      <c r="W543" s="146"/>
      <c r="X543" s="148"/>
    </row>
    <row r="544" spans="1:24" ht="24" customHeight="1" x14ac:dyDescent="0.2">
      <c r="A544" s="467"/>
      <c r="B544" s="766">
        <v>22</v>
      </c>
      <c r="C544" s="849" t="s">
        <v>6579</v>
      </c>
      <c r="D544" s="551" t="s">
        <v>301</v>
      </c>
      <c r="E544" s="1810" t="s">
        <v>292</v>
      </c>
      <c r="F544" s="1811"/>
      <c r="G544" s="535" t="b">
        <f>IF(総括表!$B$4=総括表!$Q$5,基礎データ貼付用シート!E1406)</f>
        <v>0</v>
      </c>
      <c r="H544" s="596" t="s">
        <v>1432</v>
      </c>
      <c r="I544" s="862">
        <v>0.187</v>
      </c>
      <c r="J544" s="863" t="s">
        <v>1433</v>
      </c>
      <c r="K544" s="857">
        <f t="shared" si="27"/>
        <v>0</v>
      </c>
      <c r="L544" s="340" t="str">
        <f t="shared" si="28"/>
        <v>(ｱｼ)</v>
      </c>
      <c r="M544" s="814"/>
      <c r="N544" s="246" t="s">
        <v>846</v>
      </c>
      <c r="O544" s="143" t="s">
        <v>857</v>
      </c>
      <c r="P544" s="150"/>
      <c r="Q544" s="147"/>
      <c r="R544" s="147"/>
      <c r="S544" s="151"/>
      <c r="T544" s="1839"/>
      <c r="U544" s="1839"/>
      <c r="V544" s="152"/>
      <c r="W544" s="146"/>
      <c r="X544" s="148"/>
    </row>
    <row r="545" spans="1:24" ht="14.25" customHeight="1" x14ac:dyDescent="0.2">
      <c r="A545" s="467"/>
      <c r="B545" s="1813">
        <v>23</v>
      </c>
      <c r="C545" s="1814" t="s">
        <v>6580</v>
      </c>
      <c r="D545" s="551" t="s">
        <v>981</v>
      </c>
      <c r="E545" s="1810" t="s">
        <v>292</v>
      </c>
      <c r="F545" s="1811"/>
      <c r="G545" s="535" t="b">
        <f>IF(総括表!$B$4=総括表!$Q$4,基礎データ貼付用シート!E1412)</f>
        <v>0</v>
      </c>
      <c r="H545" s="596" t="s">
        <v>1432</v>
      </c>
      <c r="I545" s="862">
        <v>0.20100000000000001</v>
      </c>
      <c r="J545" s="863" t="s">
        <v>1433</v>
      </c>
      <c r="K545" s="857">
        <f t="shared" si="27"/>
        <v>0</v>
      </c>
      <c r="L545" s="340" t="str">
        <f t="shared" si="28"/>
        <v>(ｱｽ)</v>
      </c>
      <c r="M545" s="814"/>
      <c r="N545" s="246" t="s">
        <v>846</v>
      </c>
      <c r="O545" s="143" t="s">
        <v>858</v>
      </c>
      <c r="P545" s="150"/>
      <c r="Q545" s="147"/>
      <c r="R545" s="147"/>
      <c r="S545" s="151"/>
      <c r="T545" s="1839"/>
      <c r="U545" s="1839"/>
      <c r="V545" s="152"/>
      <c r="W545" s="146"/>
      <c r="X545" s="148"/>
    </row>
    <row r="546" spans="1:24" ht="14.25" customHeight="1" x14ac:dyDescent="0.2">
      <c r="A546" s="467"/>
      <c r="B546" s="1813"/>
      <c r="C546" s="1798"/>
      <c r="D546" s="551" t="s">
        <v>982</v>
      </c>
      <c r="E546" s="1810" t="s">
        <v>292</v>
      </c>
      <c r="F546" s="1811"/>
      <c r="G546" s="535" t="b">
        <f>IF(総括表!$B$4=総括表!$Q$4,基礎データ貼付用シート!E1418)</f>
        <v>0</v>
      </c>
      <c r="H546" s="596" t="s">
        <v>1432</v>
      </c>
      <c r="I546" s="862">
        <v>7.4999999999999997E-2</v>
      </c>
      <c r="J546" s="863" t="s">
        <v>1433</v>
      </c>
      <c r="K546" s="857">
        <f t="shared" si="27"/>
        <v>0</v>
      </c>
      <c r="L546" s="340" t="str">
        <f t="shared" si="28"/>
        <v>(ｱｾ)</v>
      </c>
      <c r="M546" s="814"/>
      <c r="N546" s="246" t="s">
        <v>846</v>
      </c>
      <c r="O546" s="143" t="s">
        <v>859</v>
      </c>
      <c r="P546" s="150"/>
      <c r="Q546" s="147"/>
      <c r="R546" s="147"/>
      <c r="S546" s="151"/>
      <c r="T546" s="147"/>
      <c r="U546" s="147"/>
      <c r="V546" s="152"/>
      <c r="W546" s="146"/>
      <c r="X546" s="148"/>
    </row>
    <row r="547" spans="1:24" ht="14.25" customHeight="1" x14ac:dyDescent="0.2">
      <c r="A547" s="467"/>
      <c r="B547" s="1821">
        <v>24</v>
      </c>
      <c r="C547" s="1814" t="s">
        <v>6581</v>
      </c>
      <c r="D547" s="551" t="s">
        <v>301</v>
      </c>
      <c r="E547" s="1810" t="s">
        <v>292</v>
      </c>
      <c r="F547" s="1811"/>
      <c r="G547" s="535" t="b">
        <f>IF(総括表!$B$4=総括表!$Q$5,基礎データ貼付用シート!E1412)</f>
        <v>0</v>
      </c>
      <c r="H547" s="596" t="s">
        <v>1432</v>
      </c>
      <c r="I547" s="862">
        <v>0.19600000000000001</v>
      </c>
      <c r="J547" s="863" t="s">
        <v>1433</v>
      </c>
      <c r="K547" s="857">
        <f t="shared" si="27"/>
        <v>0</v>
      </c>
      <c r="L547" s="340" t="str">
        <f t="shared" si="28"/>
        <v>(ｱｿ)</v>
      </c>
      <c r="M547" s="814"/>
      <c r="N547" s="246" t="s">
        <v>846</v>
      </c>
      <c r="O547" s="143" t="s">
        <v>860</v>
      </c>
      <c r="P547" s="150"/>
      <c r="Q547" s="147"/>
      <c r="R547" s="147"/>
      <c r="S547" s="151"/>
      <c r="T547" s="1839"/>
      <c r="U547" s="1839"/>
      <c r="V547" s="152"/>
      <c r="W547" s="146"/>
      <c r="X547" s="148"/>
    </row>
    <row r="548" spans="1:24" ht="14.25" customHeight="1" x14ac:dyDescent="0.2">
      <c r="A548" s="467"/>
      <c r="B548" s="1816"/>
      <c r="C548" s="1798"/>
      <c r="D548" s="551" t="s">
        <v>297</v>
      </c>
      <c r="E548" s="1810" t="s">
        <v>292</v>
      </c>
      <c r="F548" s="1811"/>
      <c r="G548" s="535" t="b">
        <f>IF(総括表!$B$4=総括表!$Q$5,基礎データ貼付用シート!E1418)</f>
        <v>0</v>
      </c>
      <c r="H548" s="596" t="s">
        <v>1432</v>
      </c>
      <c r="I548" s="862">
        <v>7.4999999999999997E-2</v>
      </c>
      <c r="J548" s="596" t="s">
        <v>1433</v>
      </c>
      <c r="K548" s="598">
        <f t="shared" si="27"/>
        <v>0</v>
      </c>
      <c r="L548" s="340" t="str">
        <f t="shared" si="28"/>
        <v>(ｱﾀ)</v>
      </c>
      <c r="M548" s="814"/>
      <c r="N548" s="246" t="s">
        <v>846</v>
      </c>
      <c r="O548" s="143" t="s">
        <v>861</v>
      </c>
      <c r="P548" s="150"/>
      <c r="Q548" s="147"/>
      <c r="R548" s="147"/>
      <c r="S548" s="151"/>
      <c r="T548" s="147"/>
      <c r="U548" s="147"/>
      <c r="V548" s="152"/>
      <c r="W548" s="146"/>
      <c r="X548" s="148"/>
    </row>
    <row r="549" spans="1:24" ht="14.25" customHeight="1" x14ac:dyDescent="0.2">
      <c r="A549" s="467"/>
      <c r="B549" s="1813">
        <v>25</v>
      </c>
      <c r="C549" s="1814" t="s">
        <v>6582</v>
      </c>
      <c r="D549" s="551" t="s">
        <v>981</v>
      </c>
      <c r="E549" s="1810" t="s">
        <v>292</v>
      </c>
      <c r="F549" s="1811"/>
      <c r="G549" s="535" t="b">
        <f>IF(総括表!$B$4=総括表!$Q$4,基礎データ貼付用シート!E1424)</f>
        <v>0</v>
      </c>
      <c r="H549" s="596" t="s">
        <v>1432</v>
      </c>
      <c r="I549" s="862">
        <v>0.217</v>
      </c>
      <c r="J549" s="863" t="s">
        <v>1433</v>
      </c>
      <c r="K549" s="857">
        <f t="shared" si="27"/>
        <v>0</v>
      </c>
      <c r="L549" s="340" t="str">
        <f t="shared" si="28"/>
        <v>(ｱﾁ)</v>
      </c>
      <c r="M549" s="814"/>
      <c r="N549" s="246" t="s">
        <v>846</v>
      </c>
      <c r="O549" s="143" t="s">
        <v>862</v>
      </c>
      <c r="P549" s="150"/>
      <c r="Q549" s="147"/>
      <c r="R549" s="147"/>
      <c r="S549" s="151"/>
      <c r="T549" s="1839"/>
      <c r="U549" s="1839"/>
      <c r="V549" s="152"/>
      <c r="W549" s="146"/>
      <c r="X549" s="148"/>
    </row>
    <row r="550" spans="1:24" ht="14.25" customHeight="1" x14ac:dyDescent="0.2">
      <c r="A550" s="467"/>
      <c r="B550" s="1813"/>
      <c r="C550" s="1798"/>
      <c r="D550" s="551" t="s">
        <v>982</v>
      </c>
      <c r="E550" s="1810" t="s">
        <v>292</v>
      </c>
      <c r="F550" s="1811"/>
      <c r="G550" s="535" t="b">
        <f>IF(総括表!$B$4=総括表!$Q$4,基礎データ貼付用シート!E1430)</f>
        <v>0</v>
      </c>
      <c r="H550" s="596" t="s">
        <v>1432</v>
      </c>
      <c r="I550" s="862">
        <v>0.1</v>
      </c>
      <c r="J550" s="863" t="s">
        <v>1433</v>
      </c>
      <c r="K550" s="857">
        <f t="shared" si="27"/>
        <v>0</v>
      </c>
      <c r="L550" s="340" t="str">
        <f t="shared" si="28"/>
        <v>(ｱﾂ)</v>
      </c>
      <c r="M550" s="814"/>
      <c r="N550" s="246" t="s">
        <v>846</v>
      </c>
      <c r="O550" s="143" t="s">
        <v>863</v>
      </c>
      <c r="P550" s="150"/>
      <c r="Q550" s="147"/>
      <c r="R550" s="147"/>
      <c r="S550" s="151"/>
      <c r="T550" s="147"/>
      <c r="U550" s="147"/>
      <c r="V550" s="152"/>
      <c r="W550" s="146"/>
      <c r="X550" s="148"/>
    </row>
    <row r="551" spans="1:24" ht="14.25" customHeight="1" x14ac:dyDescent="0.2">
      <c r="A551" s="467"/>
      <c r="B551" s="1821">
        <v>26</v>
      </c>
      <c r="C551" s="1814" t="s">
        <v>6583</v>
      </c>
      <c r="D551" s="551" t="s">
        <v>301</v>
      </c>
      <c r="E551" s="1810" t="s">
        <v>292</v>
      </c>
      <c r="F551" s="1811"/>
      <c r="G551" s="535" t="b">
        <f>IF(総括表!$B$4=総括表!$Q$5,基礎データ貼付用シート!E1424)</f>
        <v>0</v>
      </c>
      <c r="H551" s="596" t="s">
        <v>1432</v>
      </c>
      <c r="I551" s="862">
        <v>0.217</v>
      </c>
      <c r="J551" s="863" t="s">
        <v>1433</v>
      </c>
      <c r="K551" s="857">
        <f t="shared" si="27"/>
        <v>0</v>
      </c>
      <c r="L551" s="340" t="str">
        <f t="shared" si="28"/>
        <v>(ｱﾃ)</v>
      </c>
      <c r="M551" s="814"/>
      <c r="N551" s="246" t="s">
        <v>846</v>
      </c>
      <c r="O551" s="143" t="s">
        <v>864</v>
      </c>
      <c r="P551" s="150"/>
      <c r="Q551" s="147"/>
      <c r="R551" s="147"/>
      <c r="S551" s="151"/>
      <c r="T551" s="1839"/>
      <c r="U551" s="1839"/>
      <c r="V551" s="152"/>
      <c r="W551" s="146"/>
      <c r="X551" s="148"/>
    </row>
    <row r="552" spans="1:24" ht="14.25" customHeight="1" x14ac:dyDescent="0.2">
      <c r="A552" s="467"/>
      <c r="B552" s="1816"/>
      <c r="C552" s="1798"/>
      <c r="D552" s="551" t="s">
        <v>297</v>
      </c>
      <c r="E552" s="1810" t="s">
        <v>292</v>
      </c>
      <c r="F552" s="1811"/>
      <c r="G552" s="535" t="b">
        <f>IF(総括表!$B$4=総括表!$Q$5,基礎データ貼付用シート!E1430)</f>
        <v>0</v>
      </c>
      <c r="H552" s="596" t="s">
        <v>1432</v>
      </c>
      <c r="I552" s="862">
        <v>0.106</v>
      </c>
      <c r="J552" s="596" t="s">
        <v>1433</v>
      </c>
      <c r="K552" s="598">
        <f t="shared" si="27"/>
        <v>0</v>
      </c>
      <c r="L552" s="340" t="str">
        <f t="shared" si="28"/>
        <v>(ｱﾄ)</v>
      </c>
      <c r="M552" s="814"/>
      <c r="N552" s="246" t="s">
        <v>846</v>
      </c>
      <c r="O552" s="143" t="s">
        <v>865</v>
      </c>
      <c r="P552" s="150"/>
      <c r="Q552" s="147"/>
      <c r="R552" s="147"/>
      <c r="S552" s="151"/>
      <c r="T552" s="147"/>
      <c r="U552" s="147"/>
      <c r="V552" s="152"/>
      <c r="W552" s="146"/>
      <c r="X552" s="148"/>
    </row>
    <row r="553" spans="1:24" ht="14.25" customHeight="1" x14ac:dyDescent="0.2">
      <c r="A553" s="467"/>
      <c r="B553" s="1813">
        <v>27</v>
      </c>
      <c r="C553" s="1814" t="s">
        <v>6584</v>
      </c>
      <c r="D553" s="551" t="s">
        <v>981</v>
      </c>
      <c r="E553" s="1810" t="s">
        <v>292</v>
      </c>
      <c r="F553" s="1811"/>
      <c r="G553" s="535" t="b">
        <f>IF(総括表!$B$4=総括表!$Q$4,基礎データ貼付用シート!E1436)</f>
        <v>0</v>
      </c>
      <c r="H553" s="596" t="s">
        <v>1432</v>
      </c>
      <c r="I553" s="862">
        <v>0.22500000000000001</v>
      </c>
      <c r="J553" s="863" t="s">
        <v>1433</v>
      </c>
      <c r="K553" s="857">
        <f t="shared" si="27"/>
        <v>0</v>
      </c>
      <c r="L553" s="340" t="str">
        <f t="shared" si="28"/>
        <v>(ｱﾅ)</v>
      </c>
      <c r="M553" s="814"/>
      <c r="N553" s="246" t="s">
        <v>846</v>
      </c>
      <c r="O553" s="143" t="s">
        <v>866</v>
      </c>
      <c r="P553" s="150"/>
      <c r="Q553" s="147"/>
      <c r="R553" s="147"/>
      <c r="S553" s="151"/>
      <c r="T553" s="1839"/>
      <c r="U553" s="1839"/>
      <c r="V553" s="152"/>
      <c r="W553" s="146"/>
      <c r="X553" s="148"/>
    </row>
    <row r="554" spans="1:24" ht="14.25" customHeight="1" x14ac:dyDescent="0.2">
      <c r="A554" s="467"/>
      <c r="B554" s="1813"/>
      <c r="C554" s="1798"/>
      <c r="D554" s="551" t="s">
        <v>982</v>
      </c>
      <c r="E554" s="1810" t="s">
        <v>292</v>
      </c>
      <c r="F554" s="1811"/>
      <c r="G554" s="535" t="b">
        <f>IF(総括表!$B$4=総括表!$Q$4,基礎データ貼付用シート!E1442)</f>
        <v>0</v>
      </c>
      <c r="H554" s="596" t="s">
        <v>1432</v>
      </c>
      <c r="I554" s="862">
        <v>0.125</v>
      </c>
      <c r="J554" s="863" t="s">
        <v>1433</v>
      </c>
      <c r="K554" s="857">
        <f t="shared" si="27"/>
        <v>0</v>
      </c>
      <c r="L554" s="340" t="str">
        <f t="shared" si="28"/>
        <v>(ｱﾆ)</v>
      </c>
      <c r="M554" s="814"/>
      <c r="N554" s="246" t="s">
        <v>846</v>
      </c>
      <c r="O554" s="143" t="s">
        <v>867</v>
      </c>
      <c r="P554" s="150"/>
      <c r="Q554" s="147"/>
      <c r="R554" s="147"/>
      <c r="S554" s="151"/>
      <c r="T554" s="147"/>
      <c r="U554" s="147"/>
      <c r="V554" s="152"/>
      <c r="W554" s="146"/>
      <c r="X554" s="148"/>
    </row>
    <row r="555" spans="1:24" ht="14.25" customHeight="1" x14ac:dyDescent="0.2">
      <c r="A555" s="467"/>
      <c r="B555" s="1821">
        <v>28</v>
      </c>
      <c r="C555" s="1814" t="s">
        <v>6585</v>
      </c>
      <c r="D555" s="551" t="s">
        <v>301</v>
      </c>
      <c r="E555" s="1810" t="s">
        <v>292</v>
      </c>
      <c r="F555" s="1811"/>
      <c r="G555" s="535" t="b">
        <f>IF(総括表!$B$4=総括表!$Q$5,基礎データ貼付用シート!E1436)</f>
        <v>0</v>
      </c>
      <c r="H555" s="596" t="s">
        <v>1432</v>
      </c>
      <c r="I555" s="862">
        <v>0.22500000000000001</v>
      </c>
      <c r="J555" s="863" t="s">
        <v>1433</v>
      </c>
      <c r="K555" s="857">
        <f t="shared" si="27"/>
        <v>0</v>
      </c>
      <c r="L555" s="340" t="str">
        <f t="shared" si="28"/>
        <v>(ｱﾇ)</v>
      </c>
      <c r="M555" s="814"/>
      <c r="N555" s="246" t="s">
        <v>846</v>
      </c>
      <c r="O555" s="143" t="s">
        <v>822</v>
      </c>
      <c r="P555" s="150"/>
      <c r="Q555" s="147"/>
      <c r="R555" s="147"/>
      <c r="S555" s="151"/>
      <c r="T555" s="1839"/>
      <c r="U555" s="1839"/>
      <c r="V555" s="152"/>
      <c r="W555" s="146"/>
      <c r="X555" s="148"/>
    </row>
    <row r="556" spans="1:24" ht="14.25" customHeight="1" x14ac:dyDescent="0.2">
      <c r="A556" s="467"/>
      <c r="B556" s="1816"/>
      <c r="C556" s="1798"/>
      <c r="D556" s="551" t="s">
        <v>297</v>
      </c>
      <c r="E556" s="1810" t="s">
        <v>292</v>
      </c>
      <c r="F556" s="1811"/>
      <c r="G556" s="535" t="b">
        <f>IF(総括表!$B$4=総括表!$Q$5,基礎データ貼付用シート!E1442)</f>
        <v>0</v>
      </c>
      <c r="H556" s="596" t="s">
        <v>1432</v>
      </c>
      <c r="I556" s="862">
        <v>0.13200000000000001</v>
      </c>
      <c r="J556" s="596" t="s">
        <v>1433</v>
      </c>
      <c r="K556" s="598">
        <f t="shared" si="27"/>
        <v>0</v>
      </c>
      <c r="L556" s="340" t="str">
        <f t="shared" si="28"/>
        <v>(ｱﾈ)</v>
      </c>
      <c r="M556" s="814"/>
      <c r="N556" s="246" t="s">
        <v>846</v>
      </c>
      <c r="O556" s="143" t="s">
        <v>823</v>
      </c>
      <c r="P556" s="150"/>
      <c r="Q556" s="147"/>
      <c r="R556" s="147"/>
      <c r="S556" s="151"/>
      <c r="T556" s="147"/>
      <c r="U556" s="147"/>
      <c r="V556" s="152"/>
      <c r="W556" s="146"/>
      <c r="X556" s="148"/>
    </row>
    <row r="557" spans="1:24" ht="14.25" customHeight="1" x14ac:dyDescent="0.2">
      <c r="A557" s="467"/>
      <c r="B557" s="1821">
        <v>29</v>
      </c>
      <c r="C557" s="1796" t="s">
        <v>6586</v>
      </c>
      <c r="D557" s="339" t="s">
        <v>301</v>
      </c>
      <c r="E557" s="1817" t="s">
        <v>292</v>
      </c>
      <c r="F557" s="1818"/>
      <c r="G557" s="535" t="b">
        <f>IF(総括表!$B$4=総括表!$Q$4,基礎データ貼付用シート!E1448)</f>
        <v>0</v>
      </c>
      <c r="H557" s="353" t="s">
        <v>117</v>
      </c>
      <c r="I557" s="864">
        <v>0.22500000000000001</v>
      </c>
      <c r="J557" s="355" t="s">
        <v>119</v>
      </c>
      <c r="K557" s="683">
        <f t="shared" si="27"/>
        <v>0</v>
      </c>
      <c r="L557" s="340" t="str">
        <f t="shared" si="28"/>
        <v>(ｱﾉ)</v>
      </c>
      <c r="M557" s="814"/>
      <c r="N557" s="246" t="s">
        <v>846</v>
      </c>
      <c r="O557" s="143" t="s">
        <v>824</v>
      </c>
      <c r="P557" s="150"/>
      <c r="Q557" s="147"/>
      <c r="R557" s="147"/>
      <c r="S557" s="151"/>
      <c r="T557" s="147"/>
      <c r="U557" s="147"/>
      <c r="V557" s="152"/>
      <c r="W557" s="146"/>
      <c r="X557" s="148"/>
    </row>
    <row r="558" spans="1:24" ht="14.25" customHeight="1" x14ac:dyDescent="0.2">
      <c r="A558" s="467"/>
      <c r="B558" s="1816"/>
      <c r="C558" s="1798"/>
      <c r="D558" s="339" t="s">
        <v>297</v>
      </c>
      <c r="E558" s="1817" t="s">
        <v>292</v>
      </c>
      <c r="F558" s="1818"/>
      <c r="G558" s="535" t="b">
        <f>IF(総括表!$B$4=総括表!$Q$4,基礎データ貼付用シート!E1454)</f>
        <v>0</v>
      </c>
      <c r="H558" s="353" t="s">
        <v>117</v>
      </c>
      <c r="I558" s="864">
        <v>0.15</v>
      </c>
      <c r="J558" s="353" t="s">
        <v>119</v>
      </c>
      <c r="K558" s="874">
        <f t="shared" si="27"/>
        <v>0</v>
      </c>
      <c r="L558" s="340" t="str">
        <f t="shared" si="28"/>
        <v>(ｱﾊ)</v>
      </c>
      <c r="M558" s="814"/>
      <c r="N558" s="246" t="s">
        <v>846</v>
      </c>
      <c r="O558" s="143" t="s">
        <v>825</v>
      </c>
      <c r="P558" s="150"/>
      <c r="Q558" s="147"/>
      <c r="R558" s="147"/>
      <c r="S558" s="151"/>
      <c r="T558" s="147"/>
      <c r="U558" s="147"/>
      <c r="V558" s="152"/>
      <c r="W558" s="146"/>
      <c r="X558" s="148"/>
    </row>
    <row r="559" spans="1:24" ht="14.25" customHeight="1" x14ac:dyDescent="0.2">
      <c r="A559" s="467"/>
      <c r="B559" s="1821">
        <v>30</v>
      </c>
      <c r="C559" s="1796" t="s">
        <v>6587</v>
      </c>
      <c r="D559" s="339" t="s">
        <v>301</v>
      </c>
      <c r="E559" s="1817" t="s">
        <v>292</v>
      </c>
      <c r="F559" s="1818"/>
      <c r="G559" s="535" t="b">
        <f>IF(総括表!$B$4=総括表!$Q$5,基礎データ貼付用シート!E1448)</f>
        <v>0</v>
      </c>
      <c r="H559" s="353" t="s">
        <v>117</v>
      </c>
      <c r="I559" s="864">
        <v>0.22500000000000001</v>
      </c>
      <c r="J559" s="355" t="s">
        <v>119</v>
      </c>
      <c r="K559" s="683">
        <f t="shared" si="27"/>
        <v>0</v>
      </c>
      <c r="L559" s="340" t="str">
        <f t="shared" si="28"/>
        <v>(ｱﾋ)</v>
      </c>
      <c r="M559" s="814"/>
      <c r="N559" s="246" t="s">
        <v>846</v>
      </c>
      <c r="O559" s="143" t="s">
        <v>826</v>
      </c>
      <c r="P559" s="150"/>
      <c r="Q559" s="147"/>
      <c r="R559" s="147"/>
      <c r="S559" s="151"/>
      <c r="T559" s="147"/>
      <c r="U559" s="147"/>
      <c r="V559" s="152"/>
      <c r="W559" s="146"/>
      <c r="X559" s="148"/>
    </row>
    <row r="560" spans="1:24" ht="14.25" customHeight="1" x14ac:dyDescent="0.2">
      <c r="A560" s="467"/>
      <c r="B560" s="1816"/>
      <c r="C560" s="1798"/>
      <c r="D560" s="339" t="s">
        <v>297</v>
      </c>
      <c r="E560" s="1817" t="s">
        <v>292</v>
      </c>
      <c r="F560" s="1818"/>
      <c r="G560" s="535" t="b">
        <f>IF(総括表!$B$4=総括表!$Q$5,基礎データ貼付用シート!E1454)</f>
        <v>0</v>
      </c>
      <c r="H560" s="353" t="s">
        <v>117</v>
      </c>
      <c r="I560" s="864">
        <v>0.16</v>
      </c>
      <c r="J560" s="353" t="s">
        <v>119</v>
      </c>
      <c r="K560" s="354">
        <f t="shared" si="27"/>
        <v>0</v>
      </c>
      <c r="L560" s="340" t="str">
        <f t="shared" si="28"/>
        <v>(ｱﾌ)</v>
      </c>
      <c r="M560" s="814"/>
      <c r="N560" s="246" t="s">
        <v>846</v>
      </c>
      <c r="O560" s="143" t="s">
        <v>827</v>
      </c>
      <c r="P560" s="150"/>
      <c r="Q560" s="147"/>
      <c r="R560" s="147"/>
      <c r="S560" s="151"/>
      <c r="T560" s="147"/>
      <c r="U560" s="147"/>
      <c r="V560" s="152"/>
      <c r="W560" s="146"/>
      <c r="X560" s="148"/>
    </row>
    <row r="561" spans="1:24" ht="14.25" customHeight="1" x14ac:dyDescent="0.2">
      <c r="A561" s="467"/>
      <c r="B561" s="1821">
        <v>31</v>
      </c>
      <c r="C561" s="1796" t="s">
        <v>6588</v>
      </c>
      <c r="D561" s="339" t="s">
        <v>301</v>
      </c>
      <c r="E561" s="1817" t="s">
        <v>292</v>
      </c>
      <c r="F561" s="1818"/>
      <c r="G561" s="535" t="b">
        <f>IF(総括表!$B$4=総括表!$Q$4,基礎データ貼付用シート!E1460)</f>
        <v>0</v>
      </c>
      <c r="H561" s="353" t="s">
        <v>117</v>
      </c>
      <c r="I561" s="864">
        <v>0.22500000000000001</v>
      </c>
      <c r="J561" s="355" t="s">
        <v>119</v>
      </c>
      <c r="K561" s="683">
        <f t="shared" ref="K561:K572" si="29">ROUND(G561*I561,0)</f>
        <v>0</v>
      </c>
      <c r="L561" s="340" t="str">
        <f t="shared" ref="L561:L576" si="30">$N$135&amp;N561&amp;O561&amp;$O$135</f>
        <v>(ｱﾍ)</v>
      </c>
      <c r="M561" s="814"/>
      <c r="N561" s="246" t="s">
        <v>846</v>
      </c>
      <c r="O561" s="143" t="s">
        <v>828</v>
      </c>
      <c r="P561" s="150"/>
      <c r="Q561" s="147"/>
      <c r="R561" s="147"/>
      <c r="S561" s="151"/>
      <c r="T561" s="147"/>
      <c r="U561" s="147"/>
      <c r="V561" s="152"/>
      <c r="W561" s="146"/>
      <c r="X561" s="148"/>
    </row>
    <row r="562" spans="1:24" ht="14.25" customHeight="1" x14ac:dyDescent="0.2">
      <c r="A562" s="467"/>
      <c r="B562" s="1816"/>
      <c r="C562" s="1798"/>
      <c r="D562" s="339" t="s">
        <v>297</v>
      </c>
      <c r="E562" s="1817" t="s">
        <v>292</v>
      </c>
      <c r="F562" s="1818"/>
      <c r="G562" s="535" t="b">
        <f>IF(総括表!$B$4=総括表!$Q$4,基礎データ貼付用シート!E1466)</f>
        <v>0</v>
      </c>
      <c r="H562" s="353" t="s">
        <v>117</v>
      </c>
      <c r="I562" s="864">
        <v>0.17499999999999999</v>
      </c>
      <c r="J562" s="353" t="s">
        <v>119</v>
      </c>
      <c r="K562" s="354">
        <f t="shared" si="29"/>
        <v>0</v>
      </c>
      <c r="L562" s="340" t="str">
        <f t="shared" si="30"/>
        <v>(ｱﾎ)</v>
      </c>
      <c r="M562" s="814"/>
      <c r="N562" s="246" t="s">
        <v>846</v>
      </c>
      <c r="O562" s="143" t="s">
        <v>829</v>
      </c>
      <c r="P562" s="150"/>
      <c r="Q562" s="147"/>
      <c r="R562" s="147"/>
      <c r="S562" s="151"/>
      <c r="T562" s="147"/>
      <c r="U562" s="147"/>
      <c r="V562" s="152"/>
      <c r="W562" s="146"/>
      <c r="X562" s="148"/>
    </row>
    <row r="563" spans="1:24" ht="14.25" customHeight="1" x14ac:dyDescent="0.2">
      <c r="A563" s="467"/>
      <c r="B563" s="1821">
        <v>32</v>
      </c>
      <c r="C563" s="1796" t="s">
        <v>6589</v>
      </c>
      <c r="D563" s="339" t="s">
        <v>301</v>
      </c>
      <c r="E563" s="1817" t="s">
        <v>292</v>
      </c>
      <c r="F563" s="1818"/>
      <c r="G563" s="535" t="b">
        <f>IF(総括表!$B$4=総括表!$Q$5,基礎データ貼付用シート!E1460)</f>
        <v>0</v>
      </c>
      <c r="H563" s="353" t="s">
        <v>117</v>
      </c>
      <c r="I563" s="864">
        <v>0.22500000000000001</v>
      </c>
      <c r="J563" s="355" t="s">
        <v>119</v>
      </c>
      <c r="K563" s="683">
        <f t="shared" si="29"/>
        <v>0</v>
      </c>
      <c r="L563" s="340" t="str">
        <f t="shared" si="30"/>
        <v>(ｱﾏ)</v>
      </c>
      <c r="M563" s="814"/>
      <c r="N563" s="246" t="s">
        <v>846</v>
      </c>
      <c r="O563" s="143" t="s">
        <v>830</v>
      </c>
      <c r="P563" s="150"/>
      <c r="Q563" s="147"/>
      <c r="R563" s="147"/>
      <c r="S563" s="151"/>
      <c r="T563" s="147"/>
      <c r="U563" s="147"/>
      <c r="V563" s="152"/>
      <c r="W563" s="146"/>
      <c r="X563" s="148"/>
    </row>
    <row r="564" spans="1:24" ht="14.25" customHeight="1" x14ac:dyDescent="0.2">
      <c r="A564" s="467"/>
      <c r="B564" s="1816"/>
      <c r="C564" s="1798"/>
      <c r="D564" s="339" t="s">
        <v>297</v>
      </c>
      <c r="E564" s="1817" t="s">
        <v>292</v>
      </c>
      <c r="F564" s="1818"/>
      <c r="G564" s="535" t="b">
        <f>IF(総括表!$B$4=総括表!$Q$5,基礎データ貼付用シート!E1466)</f>
        <v>0</v>
      </c>
      <c r="H564" s="353" t="s">
        <v>117</v>
      </c>
      <c r="I564" s="864">
        <v>0.186</v>
      </c>
      <c r="J564" s="353" t="s">
        <v>119</v>
      </c>
      <c r="K564" s="354">
        <f t="shared" si="29"/>
        <v>0</v>
      </c>
      <c r="L564" s="340" t="str">
        <f t="shared" si="30"/>
        <v>(ｱﾐ)</v>
      </c>
      <c r="M564" s="814"/>
      <c r="N564" s="246" t="s">
        <v>846</v>
      </c>
      <c r="O564" s="143" t="s">
        <v>831</v>
      </c>
      <c r="P564" s="150"/>
      <c r="Q564" s="147"/>
      <c r="R564" s="147"/>
      <c r="S564" s="151"/>
      <c r="T564" s="147"/>
      <c r="U564" s="147"/>
      <c r="V564" s="152"/>
      <c r="W564" s="146"/>
      <c r="X564" s="148"/>
    </row>
    <row r="565" spans="1:24" ht="14.25" customHeight="1" x14ac:dyDescent="0.2">
      <c r="A565" s="467"/>
      <c r="B565" s="1815">
        <v>33</v>
      </c>
      <c r="C565" s="1796" t="s">
        <v>6590</v>
      </c>
      <c r="D565" s="339" t="s">
        <v>301</v>
      </c>
      <c r="E565" s="1817" t="s">
        <v>292</v>
      </c>
      <c r="F565" s="1818"/>
      <c r="G565" s="512" t="b">
        <f>IF(総括表!$B$4=総括表!$Q$4,基礎データ貼付用シート!E1472)</f>
        <v>0</v>
      </c>
      <c r="H565" s="353" t="s">
        <v>117</v>
      </c>
      <c r="I565" s="864">
        <v>0.22500000000000001</v>
      </c>
      <c r="J565" s="355" t="s">
        <v>119</v>
      </c>
      <c r="K565" s="683">
        <f t="shared" si="29"/>
        <v>0</v>
      </c>
      <c r="L565" s="340" t="str">
        <f t="shared" si="30"/>
        <v>(ｱﾑ)</v>
      </c>
      <c r="M565" s="814"/>
      <c r="N565" s="246" t="s">
        <v>846</v>
      </c>
      <c r="O565" s="143" t="s">
        <v>832</v>
      </c>
      <c r="P565" s="150"/>
      <c r="Q565" s="147"/>
      <c r="R565" s="147"/>
      <c r="S565" s="151"/>
      <c r="T565" s="147"/>
      <c r="U565" s="147"/>
      <c r="V565" s="152"/>
      <c r="W565" s="146"/>
      <c r="X565" s="148"/>
    </row>
    <row r="566" spans="1:24" ht="14.25" customHeight="1" x14ac:dyDescent="0.2">
      <c r="A566" s="467"/>
      <c r="B566" s="1816"/>
      <c r="C566" s="1798"/>
      <c r="D566" s="339" t="s">
        <v>297</v>
      </c>
      <c r="E566" s="1817" t="s">
        <v>292</v>
      </c>
      <c r="F566" s="1818"/>
      <c r="G566" s="512" t="b">
        <f>IF(総括表!$B$4=総括表!$Q$4,基礎データ貼付用シート!E1478)</f>
        <v>0</v>
      </c>
      <c r="H566" s="353" t="s">
        <v>117</v>
      </c>
      <c r="I566" s="864">
        <v>0.2</v>
      </c>
      <c r="J566" s="353" t="s">
        <v>119</v>
      </c>
      <c r="K566" s="354">
        <f t="shared" si="29"/>
        <v>0</v>
      </c>
      <c r="L566" s="340" t="str">
        <f t="shared" si="30"/>
        <v>(ｱﾒ)</v>
      </c>
      <c r="M566" s="814"/>
      <c r="N566" s="246" t="s">
        <v>846</v>
      </c>
      <c r="O566" s="143" t="s">
        <v>833</v>
      </c>
      <c r="P566" s="150"/>
      <c r="Q566" s="147"/>
      <c r="R566" s="147"/>
      <c r="S566" s="151"/>
      <c r="T566" s="147"/>
      <c r="U566" s="147"/>
      <c r="V566" s="152"/>
      <c r="W566" s="146"/>
      <c r="X566" s="148"/>
    </row>
    <row r="567" spans="1:24" ht="14.25" customHeight="1" x14ac:dyDescent="0.2">
      <c r="A567" s="467"/>
      <c r="B567" s="1815">
        <v>34</v>
      </c>
      <c r="C567" s="1796" t="s">
        <v>6591</v>
      </c>
      <c r="D567" s="339" t="s">
        <v>301</v>
      </c>
      <c r="E567" s="1817" t="s">
        <v>292</v>
      </c>
      <c r="F567" s="1818"/>
      <c r="G567" s="512" t="b">
        <f>IF(総括表!$B$4=総括表!$Q$5,基礎データ貼付用シート!E1472)</f>
        <v>0</v>
      </c>
      <c r="H567" s="353" t="s">
        <v>117</v>
      </c>
      <c r="I567" s="864">
        <v>0.22500000000000001</v>
      </c>
      <c r="J567" s="355" t="s">
        <v>119</v>
      </c>
      <c r="K567" s="683">
        <f t="shared" si="29"/>
        <v>0</v>
      </c>
      <c r="L567" s="340" t="str">
        <f t="shared" si="30"/>
        <v>(ｱﾓ)</v>
      </c>
      <c r="M567" s="814"/>
      <c r="N567" s="246" t="s">
        <v>846</v>
      </c>
      <c r="O567" s="143" t="s">
        <v>834</v>
      </c>
      <c r="P567" s="150"/>
      <c r="Q567" s="147"/>
      <c r="R567" s="147"/>
      <c r="S567" s="151"/>
      <c r="T567" s="147"/>
      <c r="U567" s="147"/>
      <c r="V567" s="152"/>
      <c r="W567" s="146"/>
      <c r="X567" s="148"/>
    </row>
    <row r="568" spans="1:24" ht="14.25" customHeight="1" x14ac:dyDescent="0.2">
      <c r="A568" s="467"/>
      <c r="B568" s="1816"/>
      <c r="C568" s="1798"/>
      <c r="D568" s="339" t="s">
        <v>297</v>
      </c>
      <c r="E568" s="1817" t="s">
        <v>292</v>
      </c>
      <c r="F568" s="1818"/>
      <c r="G568" s="512" t="b">
        <f>IF(総括表!$B$4=総括表!$Q$5,基礎データ貼付用シート!E1478)</f>
        <v>0</v>
      </c>
      <c r="H568" s="353" t="s">
        <v>117</v>
      </c>
      <c r="I568" s="864">
        <v>0.21199999999999999</v>
      </c>
      <c r="J568" s="353" t="s">
        <v>119</v>
      </c>
      <c r="K568" s="354">
        <f t="shared" si="29"/>
        <v>0</v>
      </c>
      <c r="L568" s="340" t="str">
        <f t="shared" si="30"/>
        <v>(ｱﾔ)</v>
      </c>
      <c r="M568" s="814"/>
      <c r="N568" s="246" t="s">
        <v>846</v>
      </c>
      <c r="O568" s="143" t="s">
        <v>835</v>
      </c>
      <c r="P568" s="150"/>
      <c r="Q568" s="147"/>
      <c r="R568" s="147"/>
      <c r="S568" s="151"/>
      <c r="T568" s="147"/>
      <c r="U568" s="147"/>
      <c r="V568" s="152"/>
      <c r="W568" s="146"/>
      <c r="X568" s="148"/>
    </row>
    <row r="569" spans="1:24" s="199" customFormat="1" ht="14.25" customHeight="1" x14ac:dyDescent="0.2">
      <c r="A569" s="467"/>
      <c r="B569" s="1815">
        <v>35</v>
      </c>
      <c r="C569" s="1796" t="s">
        <v>6592</v>
      </c>
      <c r="D569" s="666" t="s">
        <v>301</v>
      </c>
      <c r="E569" s="1817" t="s">
        <v>292</v>
      </c>
      <c r="F569" s="1818"/>
      <c r="G569" s="512" t="b">
        <f>IF(総括表!$B$4=総括表!$Q$4,基礎データ貼付用シート!E1484)</f>
        <v>0</v>
      </c>
      <c r="H569" s="685" t="s">
        <v>117</v>
      </c>
      <c r="I569" s="864">
        <v>0.22500000000000001</v>
      </c>
      <c r="J569" s="355" t="s">
        <v>119</v>
      </c>
      <c r="K569" s="683">
        <f t="shared" si="29"/>
        <v>0</v>
      </c>
      <c r="L569" s="340" t="str">
        <f t="shared" si="30"/>
        <v>(ｱﾕ)</v>
      </c>
      <c r="M569" s="814"/>
      <c r="N569" s="246" t="s">
        <v>1112</v>
      </c>
      <c r="O569" s="246" t="s">
        <v>836</v>
      </c>
      <c r="P569" s="211"/>
      <c r="Q569" s="205"/>
      <c r="R569" s="205"/>
      <c r="S569" s="206"/>
      <c r="T569" s="205"/>
      <c r="U569" s="205"/>
      <c r="V569" s="207"/>
      <c r="W569" s="208"/>
      <c r="X569" s="209"/>
    </row>
    <row r="570" spans="1:24" s="199" customFormat="1" ht="14.25" customHeight="1" x14ac:dyDescent="0.2">
      <c r="A570" s="467"/>
      <c r="B570" s="1816"/>
      <c r="C570" s="1798"/>
      <c r="D570" s="666" t="s">
        <v>297</v>
      </c>
      <c r="E570" s="1817" t="s">
        <v>292</v>
      </c>
      <c r="F570" s="1818"/>
      <c r="G570" s="512" t="b">
        <f>IF(総括表!$B$4=総括表!$Q$4,基礎データ貼付用シート!E1490)</f>
        <v>0</v>
      </c>
      <c r="H570" s="685" t="s">
        <v>117</v>
      </c>
      <c r="I570" s="864">
        <v>0.22500000000000001</v>
      </c>
      <c r="J570" s="685" t="s">
        <v>119</v>
      </c>
      <c r="K570" s="686">
        <f t="shared" si="29"/>
        <v>0</v>
      </c>
      <c r="L570" s="340" t="str">
        <f t="shared" si="30"/>
        <v>(ｱﾖ)</v>
      </c>
      <c r="M570" s="814"/>
      <c r="N570" s="246" t="s">
        <v>1112</v>
      </c>
      <c r="O570" s="246" t="s">
        <v>837</v>
      </c>
      <c r="P570" s="211"/>
      <c r="Q570" s="205"/>
      <c r="R570" s="205"/>
      <c r="S570" s="206"/>
      <c r="T570" s="205"/>
      <c r="U570" s="205"/>
      <c r="V570" s="207"/>
      <c r="W570" s="208"/>
      <c r="X570" s="209"/>
    </row>
    <row r="571" spans="1:24" s="199" customFormat="1" ht="14.25" customHeight="1" x14ac:dyDescent="0.2">
      <c r="A571" s="467"/>
      <c r="B571" s="1815">
        <v>36</v>
      </c>
      <c r="C571" s="1796" t="s">
        <v>6593</v>
      </c>
      <c r="D571" s="666" t="s">
        <v>301</v>
      </c>
      <c r="E571" s="1817" t="s">
        <v>292</v>
      </c>
      <c r="F571" s="1818"/>
      <c r="G571" s="512" t="b">
        <f>IF(総括表!$B$4=総括表!$Q$5,基礎データ貼付用シート!E1484)</f>
        <v>0</v>
      </c>
      <c r="H571" s="685" t="s">
        <v>117</v>
      </c>
      <c r="I571" s="864">
        <v>0.22500000000000001</v>
      </c>
      <c r="J571" s="355" t="s">
        <v>119</v>
      </c>
      <c r="K571" s="683">
        <f t="shared" si="29"/>
        <v>0</v>
      </c>
      <c r="L571" s="340" t="str">
        <f t="shared" si="30"/>
        <v>(ｱﾗ)</v>
      </c>
      <c r="M571" s="814"/>
      <c r="N571" s="246" t="s">
        <v>1112</v>
      </c>
      <c r="O571" s="246" t="s">
        <v>838</v>
      </c>
      <c r="P571" s="211"/>
      <c r="Q571" s="205"/>
      <c r="R571" s="205"/>
      <c r="S571" s="206"/>
      <c r="T571" s="205"/>
      <c r="U571" s="205"/>
      <c r="V571" s="207"/>
      <c r="W571" s="208"/>
      <c r="X571" s="209"/>
    </row>
    <row r="572" spans="1:24" s="199" customFormat="1" ht="14.25" customHeight="1" x14ac:dyDescent="0.2">
      <c r="A572" s="467"/>
      <c r="B572" s="1816"/>
      <c r="C572" s="1798"/>
      <c r="D572" s="666" t="s">
        <v>297</v>
      </c>
      <c r="E572" s="1817" t="s">
        <v>292</v>
      </c>
      <c r="F572" s="1818"/>
      <c r="G572" s="512" t="b">
        <f>IF(総括表!$B$4=総括表!$Q$5,基礎データ貼付用シート!E1490)</f>
        <v>0</v>
      </c>
      <c r="H572" s="685" t="s">
        <v>117</v>
      </c>
      <c r="I572" s="864">
        <v>0.22500000000000001</v>
      </c>
      <c r="J572" s="685" t="s">
        <v>119</v>
      </c>
      <c r="K572" s="686">
        <f t="shared" si="29"/>
        <v>0</v>
      </c>
      <c r="L572" s="340" t="str">
        <f t="shared" si="30"/>
        <v>(ｱﾘ)</v>
      </c>
      <c r="M572" s="814"/>
      <c r="N572" s="246" t="s">
        <v>1112</v>
      </c>
      <c r="O572" s="246" t="s">
        <v>839</v>
      </c>
      <c r="P572" s="211"/>
      <c r="Q572" s="205"/>
      <c r="R572" s="205"/>
      <c r="S572" s="206"/>
      <c r="T572" s="205"/>
      <c r="U572" s="205"/>
      <c r="V572" s="207"/>
      <c r="W572" s="208"/>
      <c r="X572" s="209"/>
    </row>
    <row r="573" spans="1:24" s="199" customFormat="1" ht="14.25" customHeight="1" x14ac:dyDescent="0.2">
      <c r="A573" s="467"/>
      <c r="B573" s="1815">
        <v>37</v>
      </c>
      <c r="C573" s="1796" t="s">
        <v>7150</v>
      </c>
      <c r="D573" s="1388" t="s">
        <v>301</v>
      </c>
      <c r="E573" s="1817" t="s">
        <v>292</v>
      </c>
      <c r="F573" s="1818"/>
      <c r="G573" s="512" t="b">
        <f>IF(総括表!$B$4=総括表!$Q$4,基礎データ貼付用シート!E1494)</f>
        <v>0</v>
      </c>
      <c r="H573" s="685" t="s">
        <v>117</v>
      </c>
      <c r="I573" s="864">
        <v>0.22500000000000001</v>
      </c>
      <c r="J573" s="355" t="s">
        <v>119</v>
      </c>
      <c r="K573" s="683">
        <f t="shared" ref="K573:K576" si="31">ROUND(G573*I573,0)</f>
        <v>0</v>
      </c>
      <c r="L573" s="48" t="str">
        <f t="shared" si="30"/>
        <v>(ｱﾙ)</v>
      </c>
      <c r="M573" s="1436"/>
      <c r="N573" s="246" t="s">
        <v>1112</v>
      </c>
      <c r="O573" s="246" t="s">
        <v>7146</v>
      </c>
      <c r="P573" s="211"/>
      <c r="Q573" s="205"/>
      <c r="R573" s="205"/>
      <c r="S573" s="206"/>
      <c r="T573" s="205"/>
      <c r="U573" s="205"/>
      <c r="V573" s="207"/>
      <c r="W573" s="208"/>
      <c r="X573" s="209"/>
    </row>
    <row r="574" spans="1:24" s="199" customFormat="1" ht="14.25" customHeight="1" x14ac:dyDescent="0.2">
      <c r="A574" s="467"/>
      <c r="B574" s="1816"/>
      <c r="C574" s="1798"/>
      <c r="D574" s="1388" t="s">
        <v>297</v>
      </c>
      <c r="E574" s="1817" t="s">
        <v>292</v>
      </c>
      <c r="F574" s="1818"/>
      <c r="G574" s="512" t="b">
        <f>IF(総括表!$B$4=総括表!$Q$4,基礎データ貼付用シート!E1498)</f>
        <v>0</v>
      </c>
      <c r="H574" s="685" t="s">
        <v>117</v>
      </c>
      <c r="I574" s="864">
        <v>0.22500000000000001</v>
      </c>
      <c r="J574" s="685" t="s">
        <v>119</v>
      </c>
      <c r="K574" s="686">
        <f t="shared" si="31"/>
        <v>0</v>
      </c>
      <c r="L574" s="48" t="str">
        <f t="shared" si="30"/>
        <v>(ｱﾚ)</v>
      </c>
      <c r="M574" s="1436"/>
      <c r="N574" s="246" t="s">
        <v>1112</v>
      </c>
      <c r="O574" s="246" t="s">
        <v>7147</v>
      </c>
      <c r="P574" s="211"/>
      <c r="Q574" s="205"/>
      <c r="R574" s="205"/>
      <c r="S574" s="206"/>
      <c r="T574" s="205"/>
      <c r="U574" s="205"/>
      <c r="V574" s="207"/>
      <c r="W574" s="208"/>
      <c r="X574" s="209"/>
    </row>
    <row r="575" spans="1:24" s="199" customFormat="1" ht="14.25" customHeight="1" x14ac:dyDescent="0.2">
      <c r="A575" s="467"/>
      <c r="B575" s="1815">
        <v>38</v>
      </c>
      <c r="C575" s="1796" t="s">
        <v>7151</v>
      </c>
      <c r="D575" s="1388" t="s">
        <v>301</v>
      </c>
      <c r="E575" s="1817" t="s">
        <v>292</v>
      </c>
      <c r="F575" s="1818"/>
      <c r="G575" s="512" t="b">
        <f>IF(総括表!$B$4=総括表!$Q$5,基礎データ貼付用シート!E1494)</f>
        <v>0</v>
      </c>
      <c r="H575" s="685" t="s">
        <v>117</v>
      </c>
      <c r="I575" s="864">
        <v>0.22500000000000001</v>
      </c>
      <c r="J575" s="355" t="s">
        <v>119</v>
      </c>
      <c r="K575" s="683">
        <f t="shared" si="31"/>
        <v>0</v>
      </c>
      <c r="L575" s="48" t="str">
        <f t="shared" si="30"/>
        <v>(ｱﾛ)</v>
      </c>
      <c r="M575" s="1436"/>
      <c r="N575" s="246" t="s">
        <v>1112</v>
      </c>
      <c r="O575" s="246" t="s">
        <v>7148</v>
      </c>
      <c r="P575" s="211"/>
      <c r="Q575" s="205"/>
      <c r="R575" s="205"/>
      <c r="S575" s="206"/>
      <c r="T575" s="205"/>
      <c r="U575" s="205"/>
      <c r="V575" s="207"/>
      <c r="W575" s="208"/>
      <c r="X575" s="209"/>
    </row>
    <row r="576" spans="1:24" s="199" customFormat="1" ht="14.25" customHeight="1" thickBot="1" x14ac:dyDescent="0.25">
      <c r="A576" s="467"/>
      <c r="B576" s="1816"/>
      <c r="C576" s="1798"/>
      <c r="D576" s="1388" t="s">
        <v>297</v>
      </c>
      <c r="E576" s="1817" t="s">
        <v>292</v>
      </c>
      <c r="F576" s="1818"/>
      <c r="G576" s="512" t="b">
        <f>IF(総括表!$B$4=総括表!$Q$5,基礎データ貼付用シート!E1498)</f>
        <v>0</v>
      </c>
      <c r="H576" s="685" t="s">
        <v>117</v>
      </c>
      <c r="I576" s="864">
        <v>0.22500000000000001</v>
      </c>
      <c r="J576" s="685" t="s">
        <v>119</v>
      </c>
      <c r="K576" s="686">
        <f t="shared" si="31"/>
        <v>0</v>
      </c>
      <c r="L576" s="48" t="str">
        <f t="shared" si="30"/>
        <v>(ｱﾜ)</v>
      </c>
      <c r="M576" s="1436"/>
      <c r="N576" s="246" t="s">
        <v>1112</v>
      </c>
      <c r="O576" s="246" t="s">
        <v>7149</v>
      </c>
      <c r="P576" s="211"/>
      <c r="Q576" s="205"/>
      <c r="R576" s="205"/>
      <c r="S576" s="206"/>
      <c r="T576" s="205"/>
      <c r="U576" s="205"/>
      <c r="V576" s="207"/>
      <c r="W576" s="208"/>
      <c r="X576" s="209"/>
    </row>
    <row r="577" spans="1:24" ht="14" x14ac:dyDescent="0.2">
      <c r="A577" s="467"/>
      <c r="B577" s="772"/>
      <c r="C577" s="345"/>
      <c r="D577" s="345"/>
      <c r="E577" s="837"/>
      <c r="F577" s="773"/>
      <c r="G577" s="58"/>
      <c r="H577" s="494"/>
      <c r="I577" s="1683" t="s">
        <v>7356</v>
      </c>
      <c r="J577" s="1684"/>
      <c r="K577" s="346"/>
      <c r="L577" s="340"/>
      <c r="M577" s="814"/>
      <c r="N577" s="246"/>
      <c r="O577" s="246"/>
      <c r="Q577" s="147"/>
      <c r="R577" s="147"/>
      <c r="S577" s="151"/>
      <c r="T577" s="147"/>
      <c r="U577" s="147"/>
      <c r="V577" s="152"/>
      <c r="W577" s="146"/>
      <c r="X577" s="148"/>
    </row>
    <row r="578" spans="1:24" ht="17.25" customHeight="1" thickBot="1" x14ac:dyDescent="0.25">
      <c r="A578" s="467"/>
      <c r="B578" s="772"/>
      <c r="C578" s="345"/>
      <c r="D578" s="345"/>
      <c r="E578" s="837"/>
      <c r="F578" s="773"/>
      <c r="G578" s="58"/>
      <c r="H578" s="494"/>
      <c r="I578" s="1727" t="s">
        <v>118</v>
      </c>
      <c r="J578" s="1728"/>
      <c r="K578" s="870">
        <f>SUM(K483:K576)</f>
        <v>0</v>
      </c>
      <c r="L578" s="340" t="s">
        <v>4806</v>
      </c>
      <c r="M578" s="855" t="s">
        <v>4784</v>
      </c>
      <c r="N578" s="246"/>
      <c r="O578" s="143"/>
      <c r="P578" s="112"/>
      <c r="Q578" s="147"/>
      <c r="R578" s="147"/>
      <c r="S578" s="151"/>
      <c r="T578" s="147"/>
      <c r="U578" s="147"/>
      <c r="V578" s="152"/>
      <c r="W578" s="146"/>
      <c r="X578" s="148"/>
    </row>
    <row r="579" spans="1:24" ht="17.25" customHeight="1" x14ac:dyDescent="0.2">
      <c r="A579" s="467"/>
      <c r="B579" s="772"/>
      <c r="C579" s="345"/>
      <c r="D579" s="345"/>
      <c r="E579" s="837"/>
      <c r="F579" s="773"/>
      <c r="G579" s="58"/>
      <c r="H579" s="1543"/>
      <c r="I579" s="1543"/>
      <c r="J579" s="1543"/>
      <c r="K579" s="1546"/>
      <c r="L579" s="340"/>
      <c r="M579" s="855"/>
      <c r="N579" s="246"/>
      <c r="O579" s="143"/>
      <c r="P579" s="112"/>
      <c r="Q579" s="1540"/>
      <c r="R579" s="1540"/>
      <c r="S579" s="151"/>
      <c r="T579" s="1540"/>
      <c r="U579" s="1540"/>
      <c r="V579" s="152"/>
      <c r="W579" s="1541"/>
      <c r="X579" s="148"/>
    </row>
    <row r="580" spans="1:24" ht="18.75" customHeight="1" x14ac:dyDescent="0.2">
      <c r="A580" s="468">
        <v>10</v>
      </c>
      <c r="B580" s="458" t="s">
        <v>7390</v>
      </c>
      <c r="C580" s="467"/>
      <c r="D580" s="467"/>
      <c r="E580" s="467"/>
      <c r="F580" s="517"/>
      <c r="G580" s="467"/>
      <c r="H580" s="467"/>
      <c r="I580" s="467"/>
      <c r="J580" s="517"/>
      <c r="K580" s="467"/>
      <c r="L580" s="467"/>
      <c r="M580" s="467"/>
      <c r="N580" s="56"/>
      <c r="O580" s="106"/>
    </row>
    <row r="581" spans="1:24" ht="18.75" customHeight="1" x14ac:dyDescent="0.2">
      <c r="A581" s="470"/>
      <c r="B581" s="1780" t="s">
        <v>163</v>
      </c>
      <c r="C581" s="1781"/>
      <c r="D581" s="1780" t="s">
        <v>139</v>
      </c>
      <c r="E581" s="1781"/>
      <c r="F581" s="1764" t="s">
        <v>178</v>
      </c>
      <c r="G581" s="1765"/>
      <c r="H581" s="1538"/>
      <c r="I581" s="1538" t="s">
        <v>137</v>
      </c>
      <c r="J581" s="627"/>
      <c r="K581" s="627" t="s">
        <v>89</v>
      </c>
      <c r="L581" s="467"/>
      <c r="M581" s="467"/>
      <c r="N581" s="56"/>
      <c r="O581" s="106"/>
    </row>
    <row r="582" spans="1:24" ht="15" customHeight="1" x14ac:dyDescent="0.2">
      <c r="A582" s="470"/>
      <c r="B582" s="1544"/>
      <c r="C582" s="1539"/>
      <c r="D582" s="1534"/>
      <c r="E582" s="1535"/>
      <c r="F582" s="1826"/>
      <c r="G582" s="1827"/>
      <c r="H582" s="1536"/>
      <c r="I582" s="1536"/>
      <c r="J582" s="525" t="s">
        <v>136</v>
      </c>
      <c r="K582" s="525" t="s">
        <v>136</v>
      </c>
      <c r="L582" s="467"/>
      <c r="M582" s="467"/>
      <c r="N582" s="56"/>
      <c r="O582" s="106"/>
    </row>
    <row r="583" spans="1:24" s="199" customFormat="1" ht="15" customHeight="1" x14ac:dyDescent="0.2">
      <c r="A583" s="470"/>
      <c r="B583" s="1542">
        <v>1</v>
      </c>
      <c r="C583" s="336" t="s">
        <v>6655</v>
      </c>
      <c r="D583" s="337" t="s">
        <v>533</v>
      </c>
      <c r="E583" s="338" t="s">
        <v>143</v>
      </c>
      <c r="F583" s="1828" t="b">
        <f>IF(総括表!$B$4=総括表!$Q$4,基礎データ貼付用シート!E1640)</f>
        <v>0</v>
      </c>
      <c r="G583" s="1829"/>
      <c r="H583" s="353" t="s">
        <v>117</v>
      </c>
      <c r="I583" s="513">
        <v>0.3</v>
      </c>
      <c r="J583" s="353" t="s">
        <v>119</v>
      </c>
      <c r="K583" s="354">
        <f>ROUND(F583*I583,0)</f>
        <v>0</v>
      </c>
      <c r="L583" s="340" t="s">
        <v>134</v>
      </c>
      <c r="M583" s="806"/>
      <c r="N583" s="47"/>
    </row>
    <row r="584" spans="1:24" s="199" customFormat="1" ht="15" customHeight="1" x14ac:dyDescent="0.2">
      <c r="A584" s="470"/>
      <c r="B584" s="341"/>
      <c r="C584" s="1535"/>
      <c r="D584" s="337" t="s">
        <v>529</v>
      </c>
      <c r="E584" s="338" t="s">
        <v>142</v>
      </c>
      <c r="F584" s="1828" t="b">
        <f>IF(総括表!$B$4=総括表!$Q$5,基礎データ貼付用シート!E1640)</f>
        <v>0</v>
      </c>
      <c r="G584" s="1829"/>
      <c r="H584" s="353" t="s">
        <v>117</v>
      </c>
      <c r="I584" s="513">
        <v>0.3</v>
      </c>
      <c r="J584" s="685" t="s">
        <v>119</v>
      </c>
      <c r="K584" s="686">
        <f>ROUND(F584*I584,0)</f>
        <v>0</v>
      </c>
      <c r="L584" s="340" t="s">
        <v>132</v>
      </c>
      <c r="M584" s="806"/>
      <c r="N584" s="47"/>
    </row>
    <row r="585" spans="1:24" ht="15" customHeight="1" thickBot="1" x14ac:dyDescent="0.25">
      <c r="A585" s="470"/>
      <c r="B585" s="1731" t="s">
        <v>146</v>
      </c>
      <c r="C585" s="1732"/>
      <c r="D585" s="1725"/>
      <c r="E585" s="1726"/>
      <c r="F585" s="1832"/>
      <c r="G585" s="1833"/>
      <c r="H585" s="960"/>
      <c r="I585" s="959"/>
      <c r="J585" s="959"/>
      <c r="K585" s="683">
        <f>SUM(K583:K584)</f>
        <v>0</v>
      </c>
      <c r="L585" s="340" t="s">
        <v>5031</v>
      </c>
      <c r="M585" s="806"/>
      <c r="N585" s="47"/>
      <c r="O585" s="106"/>
    </row>
    <row r="586" spans="1:24" s="112" customFormat="1" ht="13" x14ac:dyDescent="0.2">
      <c r="A586" s="458"/>
      <c r="B586" s="1752"/>
      <c r="C586" s="1754"/>
      <c r="D586" s="1752"/>
      <c r="E586" s="1754"/>
      <c r="F586" s="1830" t="s">
        <v>5874</v>
      </c>
      <c r="G586" s="1831"/>
      <c r="H586" s="1538"/>
      <c r="I586" s="987" t="s">
        <v>6645</v>
      </c>
      <c r="J586" s="1537"/>
      <c r="K586" s="346"/>
      <c r="L586" s="458"/>
      <c r="M586" s="458"/>
      <c r="N586" s="48"/>
    </row>
    <row r="587" spans="1:24" s="112" customFormat="1" ht="15" customHeight="1" x14ac:dyDescent="0.2">
      <c r="A587" s="458"/>
      <c r="B587" s="1776"/>
      <c r="C587" s="1777"/>
      <c r="D587" s="1776"/>
      <c r="E587" s="1777"/>
      <c r="F587" s="1834">
        <f>SUM(K585)</f>
        <v>0</v>
      </c>
      <c r="G587" s="1835"/>
      <c r="H587" s="868" t="s">
        <v>117</v>
      </c>
      <c r="I587" s="1022" t="e">
        <f>'●附表３（財政力指数）○'!S28</f>
        <v>#DIV/0!</v>
      </c>
      <c r="J587" s="1209" t="s">
        <v>119</v>
      </c>
      <c r="K587" s="963">
        <f>IFERROR(ROUND(F587*I587,0),0)</f>
        <v>0</v>
      </c>
      <c r="L587" s="340" t="s">
        <v>968</v>
      </c>
      <c r="M587" s="1006" t="s">
        <v>117</v>
      </c>
      <c r="N587" s="48"/>
    </row>
    <row r="588" spans="1:24" s="112" customFormat="1" ht="13.5" thickBot="1" x14ac:dyDescent="0.25">
      <c r="A588" s="458"/>
      <c r="B588" s="1755"/>
      <c r="C588" s="1757"/>
      <c r="D588" s="1755"/>
      <c r="E588" s="1757"/>
      <c r="F588" s="1836"/>
      <c r="G588" s="1837"/>
      <c r="H588" s="676"/>
      <c r="I588" s="953" t="s">
        <v>4952</v>
      </c>
      <c r="J588" s="954"/>
      <c r="K588" s="955"/>
      <c r="L588" s="458"/>
      <c r="M588" s="458"/>
      <c r="N588" s="49"/>
    </row>
    <row r="589" spans="1:24" ht="17.25" customHeight="1" x14ac:dyDescent="0.2">
      <c r="A589" s="467"/>
      <c r="B589" s="772"/>
      <c r="C589" s="345"/>
      <c r="D589" s="345"/>
      <c r="E589" s="837"/>
      <c r="F589" s="773"/>
      <c r="G589" s="58"/>
      <c r="H589" s="1543"/>
      <c r="I589" s="1543"/>
      <c r="J589" s="1543"/>
      <c r="K589" s="1546"/>
      <c r="L589" s="340"/>
      <c r="M589" s="855"/>
      <c r="N589" s="246"/>
      <c r="O589" s="143"/>
      <c r="P589" s="112"/>
      <c r="Q589" s="1540"/>
      <c r="R589" s="1540"/>
      <c r="S589" s="151"/>
      <c r="T589" s="1540"/>
      <c r="U589" s="1540"/>
      <c r="V589" s="152"/>
      <c r="W589" s="1541"/>
      <c r="X589" s="148"/>
    </row>
    <row r="590" spans="1:24" ht="18.75" customHeight="1" x14ac:dyDescent="0.2">
      <c r="A590" s="468">
        <v>11</v>
      </c>
      <c r="B590" s="458" t="s">
        <v>7393</v>
      </c>
      <c r="C590" s="467"/>
      <c r="D590" s="467"/>
      <c r="E590" s="467"/>
      <c r="F590" s="517"/>
      <c r="G590" s="467"/>
      <c r="H590" s="467"/>
      <c r="I590" s="467"/>
      <c r="J590" s="517"/>
      <c r="K590" s="467"/>
      <c r="L590" s="467"/>
      <c r="M590" s="467"/>
      <c r="N590" s="56"/>
      <c r="O590" s="106"/>
    </row>
    <row r="591" spans="1:24" ht="18.75" customHeight="1" x14ac:dyDescent="0.2">
      <c r="A591" s="470"/>
      <c r="B591" s="1780" t="s">
        <v>163</v>
      </c>
      <c r="C591" s="1781"/>
      <c r="D591" s="1780" t="s">
        <v>139</v>
      </c>
      <c r="E591" s="1781"/>
      <c r="F591" s="1764" t="s">
        <v>178</v>
      </c>
      <c r="G591" s="1765"/>
      <c r="H591" s="1538"/>
      <c r="I591" s="1538" t="s">
        <v>137</v>
      </c>
      <c r="J591" s="627"/>
      <c r="K591" s="627" t="s">
        <v>89</v>
      </c>
      <c r="L591" s="467"/>
      <c r="M591" s="467"/>
      <c r="N591" s="56"/>
      <c r="O591" s="106"/>
    </row>
    <row r="592" spans="1:24" ht="15" customHeight="1" x14ac:dyDescent="0.2">
      <c r="A592" s="470"/>
      <c r="B592" s="1544"/>
      <c r="C592" s="1539"/>
      <c r="D592" s="1534"/>
      <c r="E592" s="1535"/>
      <c r="F592" s="1826"/>
      <c r="G592" s="1827"/>
      <c r="H592" s="1536"/>
      <c r="I592" s="1536"/>
      <c r="J592" s="525" t="s">
        <v>136</v>
      </c>
      <c r="K592" s="525" t="s">
        <v>136</v>
      </c>
      <c r="L592" s="467"/>
      <c r="M592" s="467"/>
      <c r="N592" s="56"/>
      <c r="O592" s="106"/>
    </row>
    <row r="593" spans="1:15" s="199" customFormat="1" ht="15" customHeight="1" x14ac:dyDescent="0.2">
      <c r="A593" s="470"/>
      <c r="B593" s="1542">
        <v>1</v>
      </c>
      <c r="C593" s="336" t="s">
        <v>6655</v>
      </c>
      <c r="D593" s="337" t="s">
        <v>533</v>
      </c>
      <c r="E593" s="338" t="s">
        <v>143</v>
      </c>
      <c r="F593" s="1828" t="b">
        <f>IF(総括表!$B$4=総括表!$Q$4,基礎データ貼付用シート!E1641)</f>
        <v>0</v>
      </c>
      <c r="G593" s="1829"/>
      <c r="H593" s="353" t="s">
        <v>117</v>
      </c>
      <c r="I593" s="513">
        <v>0.3</v>
      </c>
      <c r="J593" s="353" t="s">
        <v>119</v>
      </c>
      <c r="K593" s="354">
        <f>ROUND(F593*I593,0)</f>
        <v>0</v>
      </c>
      <c r="L593" s="340" t="s">
        <v>134</v>
      </c>
      <c r="M593" s="806"/>
      <c r="N593" s="47"/>
    </row>
    <row r="594" spans="1:15" s="199" customFormat="1" ht="15" customHeight="1" x14ac:dyDescent="0.2">
      <c r="A594" s="470"/>
      <c r="B594" s="341"/>
      <c r="C594" s="1535"/>
      <c r="D594" s="337" t="s">
        <v>529</v>
      </c>
      <c r="E594" s="338" t="s">
        <v>142</v>
      </c>
      <c r="F594" s="1828" t="b">
        <f>IF(総括表!$B$4=総括表!$Q$5,基礎データ貼付用シート!E1641)</f>
        <v>0</v>
      </c>
      <c r="G594" s="1829"/>
      <c r="H594" s="353" t="s">
        <v>117</v>
      </c>
      <c r="I594" s="513">
        <v>0.3</v>
      </c>
      <c r="J594" s="685" t="s">
        <v>119</v>
      </c>
      <c r="K594" s="686">
        <f>ROUND(F594*I594,0)</f>
        <v>0</v>
      </c>
      <c r="L594" s="340" t="s">
        <v>132</v>
      </c>
      <c r="M594" s="806"/>
      <c r="N594" s="47"/>
    </row>
    <row r="595" spans="1:15" ht="15" customHeight="1" thickBot="1" x14ac:dyDescent="0.25">
      <c r="A595" s="470"/>
      <c r="B595" s="1731" t="s">
        <v>146</v>
      </c>
      <c r="C595" s="1732"/>
      <c r="D595" s="1725"/>
      <c r="E595" s="1726"/>
      <c r="F595" s="1832"/>
      <c r="G595" s="1833"/>
      <c r="H595" s="960"/>
      <c r="I595" s="959"/>
      <c r="J595" s="959"/>
      <c r="K595" s="683">
        <f>SUM(K593:K594)</f>
        <v>0</v>
      </c>
      <c r="L595" s="340" t="s">
        <v>5031</v>
      </c>
      <c r="M595" s="806"/>
      <c r="N595" s="47"/>
      <c r="O595" s="106"/>
    </row>
    <row r="596" spans="1:15" s="112" customFormat="1" ht="13" x14ac:dyDescent="0.2">
      <c r="A596" s="458"/>
      <c r="B596" s="1752"/>
      <c r="C596" s="1754"/>
      <c r="D596" s="1752"/>
      <c r="E596" s="1754"/>
      <c r="F596" s="1830" t="s">
        <v>5874</v>
      </c>
      <c r="G596" s="1831"/>
      <c r="H596" s="1538"/>
      <c r="I596" s="987" t="s">
        <v>6645</v>
      </c>
      <c r="J596" s="1537"/>
      <c r="K596" s="346"/>
      <c r="L596" s="458"/>
      <c r="M596" s="458"/>
      <c r="N596" s="48"/>
    </row>
    <row r="597" spans="1:15" s="112" customFormat="1" ht="15" customHeight="1" x14ac:dyDescent="0.2">
      <c r="A597" s="458"/>
      <c r="B597" s="1776"/>
      <c r="C597" s="1777"/>
      <c r="D597" s="1776"/>
      <c r="E597" s="1777"/>
      <c r="F597" s="1834">
        <f>SUM(K595)</f>
        <v>0</v>
      </c>
      <c r="G597" s="1835"/>
      <c r="H597" s="868" t="s">
        <v>117</v>
      </c>
      <c r="I597" s="1022" t="e">
        <f>'●附表３（財政力指数）○'!S28</f>
        <v>#DIV/0!</v>
      </c>
      <c r="J597" s="1209" t="s">
        <v>119</v>
      </c>
      <c r="K597" s="963">
        <f>IFERROR(ROUND(F597*I597,0),0)</f>
        <v>0</v>
      </c>
      <c r="L597" s="340" t="s">
        <v>969</v>
      </c>
      <c r="M597" s="1006" t="s">
        <v>117</v>
      </c>
      <c r="N597" s="48"/>
    </row>
    <row r="598" spans="1:15" s="112" customFormat="1" ht="13.5" thickBot="1" x14ac:dyDescent="0.25">
      <c r="A598" s="458"/>
      <c r="B598" s="1755"/>
      <c r="C598" s="1757"/>
      <c r="D598" s="1755"/>
      <c r="E598" s="1757"/>
      <c r="F598" s="1836"/>
      <c r="G598" s="1837"/>
      <c r="H598" s="676"/>
      <c r="I598" s="953" t="s">
        <v>4952</v>
      </c>
      <c r="J598" s="954"/>
      <c r="K598" s="955"/>
      <c r="L598" s="458"/>
      <c r="M598" s="458"/>
      <c r="N598" s="49"/>
    </row>
    <row r="599" spans="1:15" s="112" customFormat="1" ht="12" customHeight="1" x14ac:dyDescent="0.2">
      <c r="A599" s="468"/>
      <c r="B599" s="458"/>
      <c r="C599" s="467"/>
      <c r="D599" s="467"/>
      <c r="E599" s="467"/>
      <c r="F599" s="467"/>
      <c r="G599" s="517"/>
      <c r="H599" s="467"/>
      <c r="I599" s="471"/>
      <c r="J599" s="467"/>
      <c r="K599" s="517"/>
      <c r="L599" s="340"/>
      <c r="M599" s="814"/>
      <c r="N599" s="246"/>
      <c r="O599" s="143"/>
    </row>
    <row r="600" spans="1:15" ht="18.75" customHeight="1" x14ac:dyDescent="0.2">
      <c r="A600" s="468">
        <v>12</v>
      </c>
      <c r="B600" s="458" t="s">
        <v>7391</v>
      </c>
      <c r="C600" s="467"/>
      <c r="D600" s="467"/>
      <c r="E600" s="467"/>
      <c r="F600" s="517"/>
      <c r="G600" s="467"/>
      <c r="H600" s="467"/>
      <c r="I600" s="467"/>
      <c r="J600" s="517"/>
      <c r="K600" s="467"/>
      <c r="L600" s="467"/>
      <c r="M600" s="467"/>
      <c r="N600" s="56"/>
      <c r="O600" s="106"/>
    </row>
    <row r="601" spans="1:15" ht="18.75" customHeight="1" x14ac:dyDescent="0.2">
      <c r="A601" s="470"/>
      <c r="B601" s="1780" t="s">
        <v>163</v>
      </c>
      <c r="C601" s="1781"/>
      <c r="D601" s="1780" t="s">
        <v>139</v>
      </c>
      <c r="E601" s="1781"/>
      <c r="F601" s="1764" t="s">
        <v>178</v>
      </c>
      <c r="G601" s="1765"/>
      <c r="H601" s="1538"/>
      <c r="I601" s="1538" t="s">
        <v>137</v>
      </c>
      <c r="J601" s="627"/>
      <c r="K601" s="627" t="s">
        <v>89</v>
      </c>
      <c r="L601" s="467"/>
      <c r="M601" s="467"/>
      <c r="N601" s="56"/>
      <c r="O601" s="106"/>
    </row>
    <row r="602" spans="1:15" ht="15" customHeight="1" x14ac:dyDescent="0.2">
      <c r="A602" s="470"/>
      <c r="B602" s="1544"/>
      <c r="C602" s="1539"/>
      <c r="D602" s="1534"/>
      <c r="E602" s="1535"/>
      <c r="F602" s="1826"/>
      <c r="G602" s="1827"/>
      <c r="H602" s="1536"/>
      <c r="I602" s="1536"/>
      <c r="J602" s="525" t="s">
        <v>136</v>
      </c>
      <c r="K602" s="525" t="s">
        <v>136</v>
      </c>
      <c r="L602" s="467"/>
      <c r="M602" s="467"/>
      <c r="N602" s="56"/>
      <c r="O602" s="106"/>
    </row>
    <row r="603" spans="1:15" s="199" customFormat="1" ht="15" customHeight="1" x14ac:dyDescent="0.2">
      <c r="A603" s="470"/>
      <c r="B603" s="1542">
        <v>1</v>
      </c>
      <c r="C603" s="336" t="s">
        <v>6655</v>
      </c>
      <c r="D603" s="337" t="s">
        <v>533</v>
      </c>
      <c r="E603" s="338" t="s">
        <v>143</v>
      </c>
      <c r="F603" s="1828" t="b">
        <f>IF(総括表!$B$4=総括表!$Q$4,基礎データ貼付用シート!E1642)</f>
        <v>0</v>
      </c>
      <c r="G603" s="1829"/>
      <c r="H603" s="353" t="s">
        <v>117</v>
      </c>
      <c r="I603" s="513">
        <v>0.3</v>
      </c>
      <c r="J603" s="353" t="s">
        <v>119</v>
      </c>
      <c r="K603" s="354">
        <f>ROUND(F603*I603,0)</f>
        <v>0</v>
      </c>
      <c r="L603" s="340" t="s">
        <v>134</v>
      </c>
      <c r="M603" s="806"/>
      <c r="N603" s="47"/>
    </row>
    <row r="604" spans="1:15" s="199" customFormat="1" ht="15" customHeight="1" x14ac:dyDescent="0.2">
      <c r="A604" s="470"/>
      <c r="B604" s="341"/>
      <c r="C604" s="1535"/>
      <c r="D604" s="337" t="s">
        <v>529</v>
      </c>
      <c r="E604" s="338" t="s">
        <v>142</v>
      </c>
      <c r="F604" s="1828" t="b">
        <f>IF(総括表!$B$4=総括表!$Q$5,基礎データ貼付用シート!E1642)</f>
        <v>0</v>
      </c>
      <c r="G604" s="1829"/>
      <c r="H604" s="353" t="s">
        <v>117</v>
      </c>
      <c r="I604" s="513">
        <v>0.3</v>
      </c>
      <c r="J604" s="685" t="s">
        <v>119</v>
      </c>
      <c r="K604" s="686">
        <f>ROUND(F604*I604,0)</f>
        <v>0</v>
      </c>
      <c r="L604" s="340" t="s">
        <v>132</v>
      </c>
      <c r="M604" s="806"/>
      <c r="N604" s="47"/>
    </row>
    <row r="605" spans="1:15" ht="15" customHeight="1" thickBot="1" x14ac:dyDescent="0.25">
      <c r="A605" s="470"/>
      <c r="B605" s="1731" t="s">
        <v>146</v>
      </c>
      <c r="C605" s="1732"/>
      <c r="D605" s="1725"/>
      <c r="E605" s="1726"/>
      <c r="F605" s="1832"/>
      <c r="G605" s="1833"/>
      <c r="H605" s="960"/>
      <c r="I605" s="959"/>
      <c r="J605" s="959"/>
      <c r="K605" s="683">
        <f>SUM(K603:K604)</f>
        <v>0</v>
      </c>
      <c r="L605" s="340" t="s">
        <v>5031</v>
      </c>
      <c r="M605" s="806"/>
      <c r="N605" s="47"/>
      <c r="O605" s="106"/>
    </row>
    <row r="606" spans="1:15" s="112" customFormat="1" ht="13" x14ac:dyDescent="0.2">
      <c r="A606" s="458"/>
      <c r="B606" s="1752"/>
      <c r="C606" s="1754"/>
      <c r="D606" s="1752"/>
      <c r="E606" s="1754"/>
      <c r="F606" s="1830" t="s">
        <v>5874</v>
      </c>
      <c r="G606" s="1831"/>
      <c r="H606" s="1538"/>
      <c r="I606" s="987" t="s">
        <v>6645</v>
      </c>
      <c r="J606" s="1537"/>
      <c r="K606" s="346"/>
      <c r="L606" s="458"/>
      <c r="M606" s="458"/>
      <c r="N606" s="48"/>
    </row>
    <row r="607" spans="1:15" s="112" customFormat="1" ht="15" customHeight="1" x14ac:dyDescent="0.2">
      <c r="A607" s="458"/>
      <c r="B607" s="1776"/>
      <c r="C607" s="1777"/>
      <c r="D607" s="1776"/>
      <c r="E607" s="1777"/>
      <c r="F607" s="1834">
        <f>SUM(K605)</f>
        <v>0</v>
      </c>
      <c r="G607" s="1835"/>
      <c r="H607" s="868" t="s">
        <v>117</v>
      </c>
      <c r="I607" s="1022" t="e">
        <f>'●附表３（財政力指数）○'!S28</f>
        <v>#DIV/0!</v>
      </c>
      <c r="J607" s="1209" t="s">
        <v>119</v>
      </c>
      <c r="K607" s="963">
        <f>IFERROR(ROUND(F607*I607,0),0)</f>
        <v>0</v>
      </c>
      <c r="L607" s="340" t="s">
        <v>1359</v>
      </c>
      <c r="M607" s="1006" t="s">
        <v>117</v>
      </c>
      <c r="N607" s="48"/>
    </row>
    <row r="608" spans="1:15" s="112" customFormat="1" ht="13.5" thickBot="1" x14ac:dyDescent="0.25">
      <c r="A608" s="458"/>
      <c r="B608" s="1755"/>
      <c r="C608" s="1757"/>
      <c r="D608" s="1755"/>
      <c r="E608" s="1757"/>
      <c r="F608" s="1836"/>
      <c r="G608" s="1837"/>
      <c r="H608" s="676"/>
      <c r="I608" s="953" t="s">
        <v>4952</v>
      </c>
      <c r="J608" s="954"/>
      <c r="K608" s="955"/>
      <c r="L608" s="458"/>
      <c r="M608" s="458"/>
      <c r="N608" s="49"/>
    </row>
    <row r="609" spans="1:15" s="112" customFormat="1" ht="13" x14ac:dyDescent="0.2">
      <c r="A609" s="458"/>
      <c r="B609" s="345"/>
      <c r="C609" s="345"/>
      <c r="D609" s="345"/>
      <c r="E609" s="345"/>
      <c r="F609" s="853"/>
      <c r="G609" s="853"/>
      <c r="H609" s="1543"/>
      <c r="I609" s="1547"/>
      <c r="J609" s="1543"/>
      <c r="K609" s="1548"/>
      <c r="L609" s="458"/>
      <c r="M609" s="458"/>
      <c r="N609" s="49"/>
    </row>
    <row r="610" spans="1:15" ht="18.75" customHeight="1" x14ac:dyDescent="0.2">
      <c r="A610" s="468">
        <v>13</v>
      </c>
      <c r="B610" s="458" t="s">
        <v>7392</v>
      </c>
      <c r="C610" s="467"/>
      <c r="D610" s="467"/>
      <c r="E610" s="467"/>
      <c r="F610" s="517"/>
      <c r="G610" s="467"/>
      <c r="H610" s="467"/>
      <c r="I610" s="467"/>
      <c r="J610" s="517"/>
      <c r="K610" s="818"/>
      <c r="L610" s="467"/>
      <c r="M610" s="467"/>
      <c r="N610" s="56"/>
      <c r="O610" s="106"/>
    </row>
    <row r="611" spans="1:15" ht="18.75" customHeight="1" x14ac:dyDescent="0.2">
      <c r="A611" s="470"/>
      <c r="B611" s="1780" t="s">
        <v>163</v>
      </c>
      <c r="C611" s="1781"/>
      <c r="D611" s="1780" t="s">
        <v>139</v>
      </c>
      <c r="E611" s="1781"/>
      <c r="F611" s="1764" t="s">
        <v>178</v>
      </c>
      <c r="G611" s="1765"/>
      <c r="H611" s="1538"/>
      <c r="I611" s="1538" t="s">
        <v>137</v>
      </c>
      <c r="J611" s="627"/>
      <c r="K611" s="627" t="s">
        <v>89</v>
      </c>
      <c r="L611" s="467"/>
      <c r="M611" s="467"/>
      <c r="N611" s="56"/>
      <c r="O611" s="106"/>
    </row>
    <row r="612" spans="1:15" ht="15" customHeight="1" x14ac:dyDescent="0.2">
      <c r="A612" s="470"/>
      <c r="B612" s="1544"/>
      <c r="C612" s="1539"/>
      <c r="D612" s="1534"/>
      <c r="E612" s="1535"/>
      <c r="F612" s="1826"/>
      <c r="G612" s="1827"/>
      <c r="H612" s="1536"/>
      <c r="I612" s="1536"/>
      <c r="J612" s="525" t="s">
        <v>136</v>
      </c>
      <c r="K612" s="525" t="s">
        <v>136</v>
      </c>
      <c r="L612" s="467"/>
      <c r="M612" s="467"/>
      <c r="N612" s="56"/>
      <c r="O612" s="106"/>
    </row>
    <row r="613" spans="1:15" s="199" customFormat="1" ht="15" customHeight="1" x14ac:dyDescent="0.2">
      <c r="A613" s="470"/>
      <c r="B613" s="1542">
        <v>1</v>
      </c>
      <c r="C613" s="336" t="s">
        <v>6655</v>
      </c>
      <c r="D613" s="337" t="s">
        <v>533</v>
      </c>
      <c r="E613" s="338" t="s">
        <v>143</v>
      </c>
      <c r="F613" s="1828" t="b">
        <f>IF(総括表!$B$4=総括表!$Q$4,基礎データ貼付用シート!E1643)</f>
        <v>0</v>
      </c>
      <c r="G613" s="1829"/>
      <c r="H613" s="353" t="s">
        <v>117</v>
      </c>
      <c r="I613" s="513">
        <v>0.3</v>
      </c>
      <c r="J613" s="353" t="s">
        <v>119</v>
      </c>
      <c r="K613" s="354">
        <f>ROUND(F613*I613,0)</f>
        <v>0</v>
      </c>
      <c r="L613" s="340" t="s">
        <v>134</v>
      </c>
      <c r="M613" s="806"/>
      <c r="N613" s="47"/>
    </row>
    <row r="614" spans="1:15" s="199" customFormat="1" ht="15" customHeight="1" x14ac:dyDescent="0.2">
      <c r="A614" s="470"/>
      <c r="B614" s="341"/>
      <c r="C614" s="1535"/>
      <c r="D614" s="337" t="s">
        <v>529</v>
      </c>
      <c r="E614" s="338" t="s">
        <v>142</v>
      </c>
      <c r="F614" s="1828" t="b">
        <f>IF(総括表!$B$4=総括表!$Q$5,基礎データ貼付用シート!E1643)</f>
        <v>0</v>
      </c>
      <c r="G614" s="1829"/>
      <c r="H614" s="353" t="s">
        <v>117</v>
      </c>
      <c r="I614" s="513">
        <v>0.3</v>
      </c>
      <c r="J614" s="685" t="s">
        <v>119</v>
      </c>
      <c r="K614" s="686">
        <f>ROUND(F614*I614,0)</f>
        <v>0</v>
      </c>
      <c r="L614" s="340" t="s">
        <v>132</v>
      </c>
      <c r="M614" s="806"/>
      <c r="N614" s="47"/>
    </row>
    <row r="615" spans="1:15" ht="15" customHeight="1" thickBot="1" x14ac:dyDescent="0.25">
      <c r="A615" s="470"/>
      <c r="B615" s="1731" t="s">
        <v>146</v>
      </c>
      <c r="C615" s="1732"/>
      <c r="D615" s="1725"/>
      <c r="E615" s="1726"/>
      <c r="F615" s="1832"/>
      <c r="G615" s="1833"/>
      <c r="H615" s="960"/>
      <c r="I615" s="959"/>
      <c r="J615" s="959"/>
      <c r="K615" s="683">
        <f>SUM(K613:K614)</f>
        <v>0</v>
      </c>
      <c r="L615" s="340" t="s">
        <v>5031</v>
      </c>
      <c r="M615" s="806"/>
      <c r="N615" s="47"/>
      <c r="O615" s="106"/>
    </row>
    <row r="616" spans="1:15" s="112" customFormat="1" ht="13" x14ac:dyDescent="0.2">
      <c r="A616" s="458"/>
      <c r="B616" s="1752"/>
      <c r="C616" s="1754"/>
      <c r="D616" s="1752"/>
      <c r="E616" s="1754"/>
      <c r="F616" s="1830" t="s">
        <v>5874</v>
      </c>
      <c r="G616" s="1831"/>
      <c r="H616" s="1538"/>
      <c r="I616" s="987" t="s">
        <v>6645</v>
      </c>
      <c r="J616" s="1537"/>
      <c r="K616" s="346"/>
      <c r="L616" s="458"/>
      <c r="M616" s="458"/>
      <c r="N616" s="48"/>
    </row>
    <row r="617" spans="1:15" s="112" customFormat="1" ht="15" customHeight="1" x14ac:dyDescent="0.2">
      <c r="A617" s="458"/>
      <c r="B617" s="1776"/>
      <c r="C617" s="1777"/>
      <c r="D617" s="1776"/>
      <c r="E617" s="1777"/>
      <c r="F617" s="1834">
        <f>SUM(K615)</f>
        <v>0</v>
      </c>
      <c r="G617" s="1835"/>
      <c r="H617" s="868" t="s">
        <v>117</v>
      </c>
      <c r="I617" s="1022" t="e">
        <f>'●附表３（財政力指数）○'!S28</f>
        <v>#DIV/0!</v>
      </c>
      <c r="J617" s="1209" t="s">
        <v>119</v>
      </c>
      <c r="K617" s="963">
        <f>IFERROR(ROUND(F617*I617,0),0)</f>
        <v>0</v>
      </c>
      <c r="L617" s="340" t="s">
        <v>1227</v>
      </c>
      <c r="M617" s="1006" t="s">
        <v>117</v>
      </c>
      <c r="N617" s="48"/>
    </row>
    <row r="618" spans="1:15" s="112" customFormat="1" ht="13.5" thickBot="1" x14ac:dyDescent="0.25">
      <c r="A618" s="458"/>
      <c r="B618" s="1755"/>
      <c r="C618" s="1757"/>
      <c r="D618" s="1755"/>
      <c r="E618" s="1757"/>
      <c r="F618" s="1836"/>
      <c r="G618" s="1837"/>
      <c r="H618" s="676"/>
      <c r="I618" s="953" t="s">
        <v>4952</v>
      </c>
      <c r="J618" s="954"/>
      <c r="K618" s="955"/>
      <c r="L618" s="458"/>
      <c r="M618" s="458"/>
      <c r="N618" s="49"/>
    </row>
    <row r="619" spans="1:15" s="112" customFormat="1" ht="13" x14ac:dyDescent="0.2">
      <c r="A619" s="458"/>
      <c r="B619" s="345"/>
      <c r="C619" s="345"/>
      <c r="D619" s="345"/>
      <c r="E619" s="345"/>
      <c r="F619" s="853"/>
      <c r="G619" s="853"/>
      <c r="H619" s="1543"/>
      <c r="I619" s="1547"/>
      <c r="J619" s="1543"/>
      <c r="K619" s="1548"/>
      <c r="L619" s="458"/>
      <c r="M619" s="458"/>
      <c r="N619" s="49"/>
    </row>
    <row r="620" spans="1:15" s="112" customFormat="1" ht="13.5" thickBot="1" x14ac:dyDescent="0.25">
      <c r="A620" s="458"/>
      <c r="B620" s="345"/>
      <c r="C620" s="345"/>
      <c r="D620" s="345"/>
      <c r="E620" s="345"/>
      <c r="F620" s="853"/>
      <c r="G620" s="853"/>
      <c r="H620" s="1543"/>
      <c r="I620" s="1547"/>
      <c r="J620" s="1543"/>
      <c r="K620" s="1549"/>
      <c r="L620" s="458"/>
      <c r="M620" s="458"/>
      <c r="N620" s="49"/>
    </row>
    <row r="621" spans="1:15" s="112" customFormat="1" ht="14" x14ac:dyDescent="0.2">
      <c r="A621" s="850"/>
      <c r="B621" s="842"/>
      <c r="C621" s="851"/>
      <c r="D621" s="851"/>
      <c r="E621" s="851"/>
      <c r="F621" s="851"/>
      <c r="G621" s="852"/>
      <c r="H621" s="851"/>
      <c r="I621" s="1822" t="s">
        <v>7378</v>
      </c>
      <c r="J621" s="1823"/>
      <c r="K621" s="346"/>
      <c r="L621" s="340"/>
      <c r="M621" s="815"/>
      <c r="N621" s="246"/>
      <c r="O621" s="143"/>
    </row>
    <row r="622" spans="1:15" s="112" customFormat="1" ht="15" customHeight="1" thickBot="1" x14ac:dyDescent="0.25">
      <c r="A622" s="850"/>
      <c r="B622" s="1824"/>
      <c r="C622" s="1824"/>
      <c r="D622" s="1824"/>
      <c r="E622" s="1824"/>
      <c r="F622" s="1824"/>
      <c r="G622" s="853"/>
      <c r="H622" s="494"/>
      <c r="I622" s="1723" t="s">
        <v>290</v>
      </c>
      <c r="J622" s="1724"/>
      <c r="K622" s="539">
        <f>SUMIF(M6:M618,"*",K6:K618)</f>
        <v>0</v>
      </c>
      <c r="L622" s="340" t="s">
        <v>4807</v>
      </c>
      <c r="M622" s="814"/>
      <c r="N622" s="246"/>
      <c r="O622" s="143"/>
    </row>
    <row r="623" spans="1:15" ht="19.5" customHeight="1" x14ac:dyDescent="0.2">
      <c r="M623" s="154"/>
      <c r="N623" s="143"/>
      <c r="O623" s="143"/>
    </row>
    <row r="624" spans="1:15" ht="19.5" customHeight="1" x14ac:dyDescent="0.2">
      <c r="M624" s="154"/>
      <c r="N624" s="143"/>
      <c r="O624" s="143"/>
    </row>
    <row r="625" spans="2:15" ht="19.5" customHeight="1" x14ac:dyDescent="0.2">
      <c r="M625" s="154"/>
    </row>
    <row r="626" spans="2:15" ht="19.5" customHeight="1" x14ac:dyDescent="0.2">
      <c r="M626" s="154"/>
    </row>
    <row r="627" spans="2:15" ht="19.5" customHeight="1" x14ac:dyDescent="0.2"/>
    <row r="628" spans="2:15" ht="19.5" customHeight="1" x14ac:dyDescent="0.2"/>
    <row r="629" spans="2:15" ht="19.5" customHeight="1" x14ac:dyDescent="0.2"/>
    <row r="630" spans="2:15" ht="19.5" customHeight="1" x14ac:dyDescent="0.2"/>
    <row r="631" spans="2:15" s="112" customFormat="1" ht="15" customHeight="1" x14ac:dyDescent="0.2">
      <c r="B631" s="115"/>
      <c r="C631" s="116"/>
      <c r="D631" s="116"/>
      <c r="E631" s="116"/>
      <c r="F631" s="115"/>
      <c r="G631" s="121"/>
      <c r="H631" s="122"/>
      <c r="I631" s="1825"/>
      <c r="J631" s="1825"/>
      <c r="K631" s="121"/>
      <c r="L631" s="124"/>
      <c r="N631" s="128"/>
      <c r="O631" s="128"/>
    </row>
    <row r="632" spans="2:15" s="112" customFormat="1" ht="15" customHeight="1" x14ac:dyDescent="0.2">
      <c r="B632" s="113"/>
      <c r="C632" s="113"/>
      <c r="D632" s="113"/>
      <c r="E632" s="113"/>
      <c r="F632" s="113"/>
      <c r="G632" s="123"/>
      <c r="H632" s="113"/>
      <c r="I632" s="1825"/>
      <c r="J632" s="1825"/>
      <c r="K632" s="121"/>
      <c r="L632" s="124"/>
      <c r="N632" s="128"/>
      <c r="O632" s="128"/>
    </row>
    <row r="633" spans="2:15" s="112" customFormat="1" ht="15" customHeight="1" x14ac:dyDescent="0.2">
      <c r="B633" s="113"/>
      <c r="C633" s="113"/>
      <c r="D633" s="113"/>
      <c r="E633" s="113"/>
      <c r="F633" s="113"/>
      <c r="G633" s="123"/>
      <c r="H633" s="124"/>
      <c r="I633" s="129"/>
      <c r="J633" s="122"/>
      <c r="K633" s="121"/>
      <c r="L633" s="124"/>
      <c r="N633" s="128"/>
      <c r="O633" s="128"/>
    </row>
    <row r="634" spans="2:15" s="112" customFormat="1" ht="15" customHeight="1" x14ac:dyDescent="0.2">
      <c r="B634" s="113"/>
      <c r="C634" s="113"/>
      <c r="D634" s="113"/>
      <c r="E634" s="113"/>
      <c r="F634" s="113"/>
      <c r="G634" s="123"/>
      <c r="H634" s="124"/>
      <c r="I634" s="1825"/>
      <c r="J634" s="1825"/>
      <c r="K634" s="121"/>
      <c r="L634" s="124"/>
      <c r="N634" s="128"/>
      <c r="O634" s="128"/>
    </row>
    <row r="635" spans="2:15" s="112" customFormat="1" ht="15" customHeight="1" x14ac:dyDescent="0.2">
      <c r="B635" s="113"/>
      <c r="C635" s="113"/>
      <c r="D635" s="113"/>
      <c r="E635" s="113"/>
      <c r="F635" s="113"/>
      <c r="G635" s="123"/>
      <c r="H635" s="124"/>
      <c r="I635" s="1825"/>
      <c r="J635" s="1825"/>
      <c r="K635" s="121"/>
      <c r="L635" s="124"/>
      <c r="N635" s="128"/>
      <c r="O635" s="128"/>
    </row>
    <row r="636" spans="2:15" s="160" customFormat="1" ht="15" customHeight="1" x14ac:dyDescent="0.2">
      <c r="B636" s="124"/>
      <c r="C636" s="124"/>
      <c r="D636" s="124"/>
      <c r="E636" s="124"/>
      <c r="F636" s="124"/>
      <c r="G636" s="121"/>
      <c r="H636" s="124"/>
      <c r="I636" s="129"/>
      <c r="J636" s="122"/>
      <c r="K636" s="121"/>
      <c r="L636" s="124"/>
      <c r="N636" s="141"/>
      <c r="O636" s="141"/>
    </row>
    <row r="637" spans="2:15" s="160" customFormat="1" ht="15" customHeight="1" x14ac:dyDescent="0.2">
      <c r="B637" s="124"/>
      <c r="C637" s="124"/>
      <c r="D637" s="124"/>
      <c r="E637" s="124"/>
      <c r="F637" s="124"/>
      <c r="G637" s="121"/>
      <c r="H637" s="124"/>
      <c r="I637" s="129"/>
      <c r="J637" s="122"/>
      <c r="K637" s="121"/>
      <c r="L637" s="124"/>
      <c r="N637" s="141"/>
      <c r="O637" s="141"/>
    </row>
    <row r="638" spans="2:15" s="160" customFormat="1" ht="15" customHeight="1" x14ac:dyDescent="0.2">
      <c r="B638" s="124"/>
      <c r="C638" s="124"/>
      <c r="D638" s="124"/>
      <c r="E638" s="124"/>
      <c r="F638" s="124"/>
      <c r="G638" s="121"/>
      <c r="H638" s="124"/>
      <c r="I638" s="129"/>
      <c r="J638" s="122"/>
      <c r="K638" s="121"/>
      <c r="L638" s="124"/>
      <c r="N638" s="141"/>
      <c r="O638" s="141"/>
    </row>
    <row r="639" spans="2:15" s="160" customFormat="1" ht="15" customHeight="1" x14ac:dyDescent="0.2">
      <c r="B639" s="124"/>
      <c r="C639" s="124"/>
      <c r="D639" s="124"/>
      <c r="E639" s="124"/>
      <c r="F639" s="124"/>
      <c r="G639" s="121"/>
      <c r="H639" s="124"/>
      <c r="I639" s="129"/>
      <c r="J639" s="122"/>
      <c r="K639" s="121"/>
      <c r="L639" s="124"/>
      <c r="N639" s="141"/>
      <c r="O639" s="141"/>
    </row>
    <row r="640" spans="2:15" s="160" customFormat="1" ht="15" customHeight="1" x14ac:dyDescent="0.2">
      <c r="B640" s="124"/>
      <c r="C640" s="124"/>
      <c r="D640" s="124"/>
      <c r="E640" s="124"/>
      <c r="F640" s="124"/>
      <c r="G640" s="121"/>
      <c r="H640" s="124"/>
      <c r="I640" s="129"/>
      <c r="J640" s="122"/>
      <c r="K640" s="121"/>
      <c r="L640" s="124"/>
      <c r="N640" s="141"/>
      <c r="O640" s="141"/>
    </row>
    <row r="641" spans="1:22" s="160" customFormat="1" ht="15" customHeight="1" x14ac:dyDescent="0.2">
      <c r="B641" s="124"/>
      <c r="C641" s="124"/>
      <c r="D641" s="124"/>
      <c r="E641" s="124"/>
      <c r="F641" s="124"/>
      <c r="G641" s="121"/>
      <c r="H641" s="124"/>
      <c r="I641" s="129"/>
      <c r="J641" s="122"/>
      <c r="K641" s="121"/>
      <c r="L641" s="124"/>
      <c r="N641" s="141"/>
      <c r="O641" s="141"/>
    </row>
    <row r="642" spans="1:22" s="160" customFormat="1" ht="15" customHeight="1" x14ac:dyDescent="0.2">
      <c r="B642" s="124"/>
      <c r="C642" s="124"/>
      <c r="D642" s="124"/>
      <c r="E642" s="124"/>
      <c r="F642" s="124"/>
      <c r="G642" s="121"/>
      <c r="H642" s="124"/>
      <c r="I642" s="129"/>
      <c r="J642" s="122"/>
      <c r="K642" s="121"/>
      <c r="L642" s="124"/>
      <c r="N642" s="141"/>
      <c r="O642" s="141"/>
    </row>
    <row r="643" spans="1:22" s="160" customFormat="1" ht="15" customHeight="1" x14ac:dyDescent="0.2">
      <c r="B643" s="124"/>
      <c r="C643" s="124"/>
      <c r="D643" s="124"/>
      <c r="E643" s="124"/>
      <c r="F643" s="124"/>
      <c r="G643" s="121"/>
      <c r="H643" s="124"/>
      <c r="I643" s="129"/>
      <c r="J643" s="122"/>
      <c r="K643" s="121"/>
      <c r="L643" s="124"/>
      <c r="N643" s="141"/>
      <c r="O643" s="141"/>
    </row>
    <row r="644" spans="1:22" s="160" customFormat="1" ht="15" customHeight="1" x14ac:dyDescent="0.2">
      <c r="B644" s="124"/>
      <c r="C644" s="124"/>
      <c r="D644" s="124"/>
      <c r="E644" s="124"/>
      <c r="F644" s="124"/>
      <c r="G644" s="121"/>
      <c r="H644" s="124"/>
      <c r="I644" s="129"/>
      <c r="J644" s="122"/>
      <c r="K644" s="121"/>
      <c r="L644" s="124"/>
      <c r="N644" s="141"/>
      <c r="O644" s="141"/>
    </row>
    <row r="645" spans="1:22" s="160" customFormat="1" ht="15" customHeight="1" x14ac:dyDescent="0.2">
      <c r="B645" s="124"/>
      <c r="C645" s="124"/>
      <c r="D645" s="124"/>
      <c r="E645" s="124"/>
      <c r="F645" s="124"/>
      <c r="G645" s="121"/>
      <c r="H645" s="124"/>
      <c r="I645" s="129"/>
      <c r="J645" s="122"/>
      <c r="K645" s="121"/>
      <c r="L645" s="124"/>
      <c r="N645" s="141"/>
      <c r="O645" s="141"/>
    </row>
    <row r="646" spans="1:22" s="160" customFormat="1" ht="15" customHeight="1" x14ac:dyDescent="0.2">
      <c r="B646" s="124"/>
      <c r="C646" s="124"/>
      <c r="D646" s="124"/>
      <c r="E646" s="124"/>
      <c r="F646" s="124"/>
      <c r="G646" s="121"/>
      <c r="H646" s="124"/>
      <c r="I646" s="129"/>
      <c r="J646" s="122"/>
      <c r="K646" s="121"/>
      <c r="L646" s="124"/>
      <c r="N646" s="141"/>
      <c r="O646" s="141"/>
    </row>
    <row r="647" spans="1:22" s="160" customFormat="1" ht="15" customHeight="1" x14ac:dyDescent="0.2">
      <c r="A647" s="169"/>
      <c r="C647" s="159"/>
      <c r="D647" s="159"/>
      <c r="E647" s="159"/>
      <c r="F647" s="159"/>
      <c r="G647" s="170"/>
      <c r="H647" s="159"/>
      <c r="I647" s="171"/>
      <c r="J647" s="159"/>
      <c r="K647" s="170"/>
      <c r="L647" s="124"/>
      <c r="N647" s="141"/>
      <c r="O647" s="141"/>
    </row>
    <row r="648" spans="1:22" s="160" customFormat="1" ht="14" x14ac:dyDescent="0.2">
      <c r="A648" s="167"/>
      <c r="B648" s="159"/>
      <c r="C648" s="159"/>
      <c r="D648" s="159"/>
      <c r="E648" s="159"/>
      <c r="F648" s="159"/>
      <c r="G648" s="170"/>
      <c r="H648" s="159"/>
      <c r="I648" s="171"/>
      <c r="J648" s="159"/>
      <c r="K648" s="170"/>
      <c r="L648" s="159"/>
      <c r="N648" s="141"/>
      <c r="O648" s="141"/>
    </row>
    <row r="649" spans="1:22" s="160" customFormat="1" ht="15" customHeight="1" x14ac:dyDescent="0.2">
      <c r="A649" s="167"/>
      <c r="B649" s="1825"/>
      <c r="C649" s="1825"/>
      <c r="D649" s="122"/>
      <c r="E649" s="122"/>
      <c r="F649" s="122"/>
      <c r="G649" s="168"/>
      <c r="H649" s="122"/>
      <c r="I649" s="129"/>
      <c r="J649" s="122"/>
      <c r="K649" s="168"/>
      <c r="L649" s="159"/>
      <c r="N649" s="141"/>
      <c r="O649" s="141"/>
    </row>
    <row r="650" spans="1:22" s="160" customFormat="1" ht="14" x14ac:dyDescent="0.2">
      <c r="A650" s="167"/>
      <c r="B650" s="122"/>
      <c r="C650" s="122"/>
      <c r="D650" s="122"/>
      <c r="E650" s="122"/>
      <c r="F650" s="122"/>
      <c r="G650" s="168"/>
      <c r="H650" s="122"/>
      <c r="I650" s="129"/>
      <c r="J650" s="122"/>
      <c r="K650" s="172"/>
      <c r="L650" s="124"/>
      <c r="N650" s="141"/>
      <c r="O650" s="141"/>
    </row>
    <row r="651" spans="1:22" s="160" customFormat="1" ht="15" customHeight="1" x14ac:dyDescent="0.2">
      <c r="B651" s="173"/>
      <c r="C651" s="124"/>
      <c r="D651" s="124"/>
      <c r="E651" s="124"/>
      <c r="F651" s="124"/>
      <c r="G651" s="121"/>
      <c r="H651" s="122"/>
      <c r="I651" s="135"/>
      <c r="J651" s="122"/>
      <c r="K651" s="121"/>
      <c r="L651" s="124"/>
      <c r="N651" s="141"/>
      <c r="O651" s="141"/>
    </row>
    <row r="652" spans="1:22" s="160" customFormat="1" ht="15" customHeight="1" x14ac:dyDescent="0.2">
      <c r="B652" s="124"/>
      <c r="C652" s="122"/>
      <c r="D652" s="122"/>
      <c r="E652" s="122"/>
      <c r="F652" s="124"/>
      <c r="G652" s="121"/>
      <c r="H652" s="122"/>
      <c r="I652" s="135"/>
      <c r="J652" s="122"/>
      <c r="K652" s="121"/>
      <c r="L652" s="124"/>
      <c r="N652" s="141"/>
      <c r="O652" s="141"/>
    </row>
    <row r="653" spans="1:22" s="160" customFormat="1" ht="15" customHeight="1" x14ac:dyDescent="0.2">
      <c r="B653" s="173"/>
      <c r="C653" s="124"/>
      <c r="D653" s="124"/>
      <c r="E653" s="124"/>
      <c r="F653" s="124"/>
      <c r="G653" s="121"/>
      <c r="H653" s="122"/>
      <c r="I653" s="135"/>
      <c r="J653" s="122"/>
      <c r="K653" s="121"/>
      <c r="L653" s="124"/>
      <c r="N653" s="141"/>
      <c r="O653" s="141"/>
      <c r="P653" s="159"/>
    </row>
    <row r="654" spans="1:22" s="160" customFormat="1" ht="15" customHeight="1" x14ac:dyDescent="0.2">
      <c r="B654" s="124"/>
      <c r="C654" s="122"/>
      <c r="D654" s="122"/>
      <c r="E654" s="122"/>
      <c r="F654" s="124"/>
      <c r="G654" s="121"/>
      <c r="H654" s="122"/>
      <c r="I654" s="135"/>
      <c r="J654" s="122"/>
      <c r="K654" s="121"/>
      <c r="L654" s="124"/>
      <c r="N654" s="141"/>
      <c r="O654" s="141"/>
      <c r="P654" s="159"/>
    </row>
    <row r="655" spans="1:22" s="160" customFormat="1" ht="15" customHeight="1" x14ac:dyDescent="0.2">
      <c r="B655" s="173"/>
      <c r="C655" s="124"/>
      <c r="D655" s="124"/>
      <c r="E655" s="124"/>
      <c r="F655" s="124"/>
      <c r="G655" s="121"/>
      <c r="H655" s="122"/>
      <c r="I655" s="135"/>
      <c r="J655" s="122"/>
      <c r="K655" s="121"/>
      <c r="L655" s="124"/>
      <c r="N655" s="141"/>
      <c r="O655" s="141"/>
      <c r="P655" s="159"/>
      <c r="Q655" s="159"/>
      <c r="R655" s="159"/>
      <c r="S655" s="159"/>
      <c r="T655" s="159"/>
      <c r="U655" s="159"/>
      <c r="V655" s="159"/>
    </row>
    <row r="656" spans="1:22" s="160" customFormat="1" ht="15" customHeight="1" x14ac:dyDescent="0.2">
      <c r="B656" s="124"/>
      <c r="C656" s="122"/>
      <c r="D656" s="122"/>
      <c r="E656" s="122"/>
      <c r="F656" s="124"/>
      <c r="G656" s="121"/>
      <c r="H656" s="122"/>
      <c r="I656" s="135"/>
      <c r="J656" s="122"/>
      <c r="K656" s="121"/>
      <c r="L656" s="124"/>
      <c r="N656" s="141"/>
      <c r="O656" s="141"/>
      <c r="P656" s="159"/>
      <c r="Q656" s="159"/>
      <c r="R656" s="159"/>
      <c r="S656" s="159"/>
      <c r="T656" s="159"/>
      <c r="U656" s="159"/>
      <c r="V656" s="159"/>
    </row>
    <row r="657" spans="1:22" s="160" customFormat="1" ht="15" customHeight="1" x14ac:dyDescent="0.2">
      <c r="B657" s="173"/>
      <c r="C657" s="124"/>
      <c r="D657" s="124"/>
      <c r="E657" s="124"/>
      <c r="F657" s="124"/>
      <c r="G657" s="121"/>
      <c r="H657" s="122"/>
      <c r="I657" s="135"/>
      <c r="J657" s="122"/>
      <c r="K657" s="121"/>
      <c r="L657" s="124"/>
      <c r="N657" s="141"/>
      <c r="O657" s="141"/>
      <c r="Q657" s="159"/>
      <c r="R657" s="159"/>
      <c r="S657" s="159"/>
      <c r="T657" s="159"/>
      <c r="U657" s="159"/>
      <c r="V657" s="159"/>
    </row>
    <row r="658" spans="1:22" s="160" customFormat="1" ht="15" customHeight="1" x14ac:dyDescent="0.2">
      <c r="B658" s="124"/>
      <c r="C658" s="122"/>
      <c r="D658" s="122"/>
      <c r="E658" s="122"/>
      <c r="F658" s="124"/>
      <c r="G658" s="121"/>
      <c r="H658" s="122"/>
      <c r="I658" s="135"/>
      <c r="J658" s="122"/>
      <c r="K658" s="121"/>
      <c r="L658" s="124"/>
      <c r="N658" s="141"/>
      <c r="O658" s="141"/>
      <c r="Q658" s="159"/>
      <c r="R658" s="159"/>
      <c r="S658" s="159"/>
      <c r="T658" s="159"/>
      <c r="U658" s="159"/>
      <c r="V658" s="159"/>
    </row>
    <row r="659" spans="1:22" s="160" customFormat="1" ht="19.5" customHeight="1" x14ac:dyDescent="0.2">
      <c r="B659" s="173"/>
      <c r="C659" s="124"/>
      <c r="D659" s="124"/>
      <c r="E659" s="124"/>
      <c r="F659" s="122"/>
      <c r="G659" s="121"/>
      <c r="H659" s="122"/>
      <c r="I659" s="135"/>
      <c r="J659" s="122"/>
      <c r="K659" s="121"/>
      <c r="L659" s="124"/>
      <c r="N659" s="141"/>
      <c r="O659" s="141"/>
    </row>
    <row r="660" spans="1:22" s="160" customFormat="1" ht="19.5" customHeight="1" x14ac:dyDescent="0.2">
      <c r="B660" s="173"/>
      <c r="C660" s="124"/>
      <c r="D660" s="124"/>
      <c r="E660" s="124"/>
      <c r="F660" s="122"/>
      <c r="G660" s="121"/>
      <c r="H660" s="122"/>
      <c r="I660" s="135"/>
      <c r="J660" s="122"/>
      <c r="K660" s="121"/>
      <c r="L660" s="124"/>
      <c r="N660" s="141"/>
      <c r="O660" s="141"/>
    </row>
    <row r="661" spans="1:22" s="160" customFormat="1" ht="19.5" customHeight="1" x14ac:dyDescent="0.2">
      <c r="B661" s="173"/>
      <c r="C661" s="124"/>
      <c r="D661" s="124"/>
      <c r="E661" s="124"/>
      <c r="F661" s="122"/>
      <c r="G661" s="121"/>
      <c r="H661" s="122"/>
      <c r="I661" s="135"/>
      <c r="J661" s="122"/>
      <c r="K661" s="121"/>
      <c r="L661" s="124"/>
      <c r="N661" s="141"/>
      <c r="O661" s="141"/>
    </row>
    <row r="662" spans="1:22" s="160" customFormat="1" ht="19.5" customHeight="1" x14ac:dyDescent="0.2">
      <c r="B662" s="173"/>
      <c r="C662" s="124"/>
      <c r="D662" s="124"/>
      <c r="E662" s="124"/>
      <c r="F662" s="122"/>
      <c r="G662" s="121"/>
      <c r="H662" s="122"/>
      <c r="I662" s="135"/>
      <c r="J662" s="122"/>
      <c r="K662" s="121"/>
      <c r="L662" s="124"/>
      <c r="N662" s="141"/>
      <c r="O662" s="141"/>
    </row>
    <row r="663" spans="1:22" s="160" customFormat="1" ht="19.5" customHeight="1" x14ac:dyDescent="0.2">
      <c r="B663" s="173"/>
      <c r="C663" s="124"/>
      <c r="D663" s="124"/>
      <c r="E663" s="124"/>
      <c r="F663" s="122"/>
      <c r="G663" s="121"/>
      <c r="H663" s="122"/>
      <c r="I663" s="135"/>
      <c r="J663" s="122"/>
      <c r="K663" s="121"/>
      <c r="L663" s="124"/>
      <c r="N663" s="141"/>
      <c r="O663" s="141"/>
    </row>
    <row r="664" spans="1:22" s="160" customFormat="1" ht="19.5" customHeight="1" x14ac:dyDescent="0.2">
      <c r="B664" s="173"/>
      <c r="C664" s="124"/>
      <c r="D664" s="124"/>
      <c r="E664" s="124"/>
      <c r="F664" s="122"/>
      <c r="G664" s="121"/>
      <c r="H664" s="122"/>
      <c r="I664" s="135"/>
      <c r="J664" s="122"/>
      <c r="K664" s="121"/>
      <c r="L664" s="124"/>
      <c r="N664" s="141"/>
      <c r="O664" s="141"/>
    </row>
    <row r="665" spans="1:22" s="160" customFormat="1" ht="19.5" customHeight="1" x14ac:dyDescent="0.2">
      <c r="B665" s="173"/>
      <c r="C665" s="124"/>
      <c r="D665" s="124"/>
      <c r="E665" s="124"/>
      <c r="F665" s="122"/>
      <c r="G665" s="121"/>
      <c r="H665" s="122"/>
      <c r="I665" s="135"/>
      <c r="J665" s="122"/>
      <c r="K665" s="121"/>
      <c r="L665" s="124"/>
      <c r="N665" s="141"/>
      <c r="O665" s="141"/>
    </row>
    <row r="666" spans="1:22" s="160" customFormat="1" ht="19.5" customHeight="1" x14ac:dyDescent="0.2">
      <c r="B666" s="124"/>
      <c r="C666" s="122"/>
      <c r="D666" s="122"/>
      <c r="E666" s="122"/>
      <c r="F666" s="124"/>
      <c r="G666" s="121"/>
      <c r="H666" s="122"/>
      <c r="I666" s="1825"/>
      <c r="J666" s="1825"/>
      <c r="K666" s="121"/>
      <c r="L666" s="124"/>
      <c r="N666" s="141"/>
      <c r="O666" s="141"/>
    </row>
    <row r="667" spans="1:22" s="160" customFormat="1" ht="19.5" customHeight="1" x14ac:dyDescent="0.2">
      <c r="B667" s="124"/>
      <c r="C667" s="124"/>
      <c r="D667" s="124"/>
      <c r="E667" s="124"/>
      <c r="F667" s="124"/>
      <c r="G667" s="121"/>
      <c r="H667" s="124"/>
      <c r="I667" s="1825"/>
      <c r="J667" s="1825"/>
      <c r="K667" s="121"/>
      <c r="L667" s="124"/>
      <c r="N667" s="141"/>
      <c r="O667" s="141"/>
    </row>
    <row r="668" spans="1:22" s="160" customFormat="1" ht="19.5" customHeight="1" x14ac:dyDescent="0.2">
      <c r="B668" s="124"/>
      <c r="C668" s="124"/>
      <c r="D668" s="124"/>
      <c r="E668" s="124"/>
      <c r="F668" s="124"/>
      <c r="G668" s="121"/>
      <c r="H668" s="124"/>
      <c r="I668" s="129"/>
      <c r="J668" s="122"/>
      <c r="K668" s="121"/>
      <c r="L668" s="124"/>
      <c r="N668" s="141"/>
      <c r="O668" s="141"/>
    </row>
    <row r="669" spans="1:22" s="160" customFormat="1" ht="19.5" customHeight="1" x14ac:dyDescent="0.2">
      <c r="A669" s="169"/>
      <c r="C669" s="159"/>
      <c r="D669" s="159"/>
      <c r="E669" s="159"/>
      <c r="F669" s="159"/>
      <c r="G669" s="170"/>
      <c r="H669" s="159"/>
      <c r="I669" s="171"/>
      <c r="J669" s="159"/>
      <c r="K669" s="170"/>
      <c r="L669" s="124"/>
      <c r="N669" s="141"/>
      <c r="O669" s="141"/>
    </row>
    <row r="670" spans="1:22" s="160" customFormat="1" ht="19.5" customHeight="1" x14ac:dyDescent="0.2">
      <c r="A670" s="167"/>
      <c r="B670" s="159"/>
      <c r="C670" s="159"/>
      <c r="D670" s="159"/>
      <c r="E670" s="159"/>
      <c r="F670" s="159"/>
      <c r="G670" s="170"/>
      <c r="H670" s="159"/>
      <c r="I670" s="171"/>
      <c r="J670" s="159"/>
      <c r="K670" s="170"/>
      <c r="L670" s="159"/>
      <c r="N670" s="141"/>
      <c r="O670" s="141"/>
    </row>
    <row r="671" spans="1:22" s="160" customFormat="1" ht="19.5" customHeight="1" x14ac:dyDescent="0.2">
      <c r="A671" s="167"/>
      <c r="B671" s="1825"/>
      <c r="C671" s="1825"/>
      <c r="D671" s="122"/>
      <c r="E671" s="122"/>
      <c r="F671" s="122"/>
      <c r="G671" s="168"/>
      <c r="H671" s="122"/>
      <c r="I671" s="129"/>
      <c r="J671" s="122"/>
      <c r="K671" s="168"/>
      <c r="L671" s="159"/>
      <c r="N671" s="141"/>
      <c r="O671" s="141"/>
    </row>
    <row r="672" spans="1:22" s="160" customFormat="1" ht="19.5" customHeight="1" x14ac:dyDescent="0.2">
      <c r="A672" s="167"/>
      <c r="B672" s="122"/>
      <c r="C672" s="122"/>
      <c r="D672" s="122"/>
      <c r="E672" s="122"/>
      <c r="F672" s="122"/>
      <c r="G672" s="168"/>
      <c r="H672" s="122"/>
      <c r="I672" s="129"/>
      <c r="J672" s="122"/>
      <c r="K672" s="172"/>
      <c r="L672" s="124"/>
      <c r="N672" s="141"/>
      <c r="O672" s="141"/>
    </row>
    <row r="673" spans="1:22" s="159" customFormat="1" ht="19.5" customHeight="1" x14ac:dyDescent="0.2">
      <c r="A673" s="160"/>
      <c r="B673" s="173"/>
      <c r="C673" s="124"/>
      <c r="D673" s="124"/>
      <c r="E673" s="124"/>
      <c r="F673" s="122"/>
      <c r="G673" s="121"/>
      <c r="H673" s="122"/>
      <c r="I673" s="135"/>
      <c r="J673" s="122"/>
      <c r="K673" s="121"/>
      <c r="L673" s="124"/>
      <c r="N673" s="141"/>
      <c r="O673" s="141"/>
      <c r="P673" s="160"/>
      <c r="Q673" s="160"/>
      <c r="R673" s="160"/>
      <c r="S673" s="160"/>
      <c r="T673" s="160"/>
      <c r="U673" s="160"/>
      <c r="V673" s="160"/>
    </row>
    <row r="674" spans="1:22" s="159" customFormat="1" ht="11.25" customHeight="1" x14ac:dyDescent="0.2">
      <c r="A674" s="160"/>
      <c r="B674" s="173"/>
      <c r="C674" s="124"/>
      <c r="D674" s="124"/>
      <c r="E674" s="124"/>
      <c r="F674" s="122"/>
      <c r="G674" s="121"/>
      <c r="H674" s="122"/>
      <c r="I674" s="135"/>
      <c r="J674" s="122"/>
      <c r="K674" s="121"/>
      <c r="L674" s="124"/>
      <c r="N674" s="141"/>
      <c r="O674" s="141"/>
      <c r="P674" s="160"/>
      <c r="Q674" s="160"/>
      <c r="R674" s="160"/>
      <c r="S674" s="160"/>
      <c r="T674" s="160"/>
      <c r="U674" s="160"/>
      <c r="V674" s="160"/>
    </row>
    <row r="675" spans="1:22" s="159" customFormat="1" ht="19.5" customHeight="1" x14ac:dyDescent="0.2">
      <c r="A675" s="160"/>
      <c r="B675" s="173"/>
      <c r="C675" s="124"/>
      <c r="D675" s="124"/>
      <c r="E675" s="124"/>
      <c r="F675" s="122"/>
      <c r="G675" s="121"/>
      <c r="H675" s="122"/>
      <c r="I675" s="135"/>
      <c r="J675" s="122"/>
      <c r="K675" s="121"/>
      <c r="L675" s="124"/>
      <c r="N675" s="141"/>
      <c r="O675" s="141"/>
      <c r="Q675" s="160"/>
      <c r="R675" s="160"/>
      <c r="S675" s="160"/>
      <c r="T675" s="160"/>
      <c r="U675" s="160"/>
      <c r="V675" s="160"/>
    </row>
    <row r="676" spans="1:22" s="159" customFormat="1" ht="15" customHeight="1" x14ac:dyDescent="0.2">
      <c r="A676" s="160"/>
      <c r="B676" s="173"/>
      <c r="C676" s="124"/>
      <c r="D676" s="124"/>
      <c r="E676" s="124"/>
      <c r="F676" s="122"/>
      <c r="G676" s="121"/>
      <c r="H676" s="122"/>
      <c r="I676" s="135"/>
      <c r="J676" s="122"/>
      <c r="K676" s="121"/>
      <c r="L676" s="124"/>
      <c r="N676" s="141"/>
      <c r="O676" s="141"/>
      <c r="Q676" s="160"/>
      <c r="R676" s="160"/>
      <c r="S676" s="160"/>
      <c r="T676" s="160"/>
      <c r="U676" s="160"/>
      <c r="V676" s="160"/>
    </row>
    <row r="677" spans="1:22" s="160" customFormat="1" ht="15" customHeight="1" x14ac:dyDescent="0.2">
      <c r="B677" s="173"/>
      <c r="C677" s="124"/>
      <c r="D677" s="124"/>
      <c r="E677" s="124"/>
      <c r="F677" s="122"/>
      <c r="G677" s="121"/>
      <c r="H677" s="122"/>
      <c r="I677" s="135"/>
      <c r="J677" s="122"/>
      <c r="K677" s="121"/>
      <c r="L677" s="124"/>
      <c r="N677" s="141"/>
      <c r="O677" s="141"/>
      <c r="P677" s="159"/>
      <c r="Q677" s="159"/>
      <c r="R677" s="159"/>
      <c r="S677" s="159"/>
      <c r="T677" s="159"/>
      <c r="U677" s="159"/>
      <c r="V677" s="159"/>
    </row>
    <row r="678" spans="1:22" s="160" customFormat="1" ht="15" customHeight="1" x14ac:dyDescent="0.2">
      <c r="B678" s="173"/>
      <c r="C678" s="124"/>
      <c r="D678" s="124"/>
      <c r="E678" s="124"/>
      <c r="F678" s="122"/>
      <c r="G678" s="121"/>
      <c r="H678" s="122"/>
      <c r="I678" s="135"/>
      <c r="J678" s="122"/>
      <c r="K678" s="121"/>
      <c r="L678" s="124"/>
      <c r="N678" s="141"/>
      <c r="O678" s="141"/>
      <c r="P678" s="159"/>
      <c r="Q678" s="159"/>
      <c r="R678" s="159"/>
      <c r="S678" s="159"/>
      <c r="T678" s="159"/>
      <c r="U678" s="159"/>
      <c r="V678" s="159"/>
    </row>
    <row r="679" spans="1:22" s="160" customFormat="1" ht="15" customHeight="1" x14ac:dyDescent="0.2">
      <c r="B679" s="173"/>
      <c r="C679" s="124"/>
      <c r="D679" s="124"/>
      <c r="E679" s="124"/>
      <c r="F679" s="122"/>
      <c r="G679" s="121"/>
      <c r="H679" s="122"/>
      <c r="I679" s="135"/>
      <c r="J679" s="122"/>
      <c r="K679" s="121"/>
      <c r="L679" s="124"/>
      <c r="N679" s="141"/>
      <c r="O679" s="141"/>
      <c r="Q679" s="159"/>
      <c r="R679" s="159"/>
      <c r="S679" s="159"/>
      <c r="T679" s="159"/>
      <c r="U679" s="159"/>
      <c r="V679" s="159"/>
    </row>
    <row r="680" spans="1:22" s="160" customFormat="1" ht="15" customHeight="1" x14ac:dyDescent="0.2">
      <c r="B680" s="124"/>
      <c r="C680" s="122"/>
      <c r="D680" s="122"/>
      <c r="E680" s="122"/>
      <c r="F680" s="124"/>
      <c r="G680" s="121"/>
      <c r="H680" s="122"/>
      <c r="I680" s="1825"/>
      <c r="J680" s="1825"/>
      <c r="K680" s="121"/>
      <c r="L680" s="124"/>
      <c r="N680" s="141"/>
      <c r="O680" s="141"/>
      <c r="Q680" s="159"/>
      <c r="R680" s="159"/>
      <c r="S680" s="159"/>
      <c r="T680" s="159"/>
      <c r="U680" s="159"/>
      <c r="V680" s="159"/>
    </row>
    <row r="681" spans="1:22" s="160" customFormat="1" ht="15" customHeight="1" x14ac:dyDescent="0.2">
      <c r="B681" s="124"/>
      <c r="C681" s="124"/>
      <c r="D681" s="124"/>
      <c r="E681" s="124"/>
      <c r="F681" s="124"/>
      <c r="G681" s="121"/>
      <c r="H681" s="124"/>
      <c r="I681" s="1825"/>
      <c r="J681" s="1825"/>
      <c r="K681" s="121"/>
      <c r="L681" s="124"/>
      <c r="N681" s="141"/>
      <c r="O681" s="141"/>
    </row>
    <row r="682" spans="1:22" s="160" customFormat="1" ht="15" customHeight="1" x14ac:dyDescent="0.2">
      <c r="B682" s="124"/>
      <c r="C682" s="124"/>
      <c r="D682" s="124"/>
      <c r="E682" s="124"/>
      <c r="F682" s="124"/>
      <c r="G682" s="121"/>
      <c r="H682" s="124"/>
      <c r="I682" s="129"/>
      <c r="J682" s="122"/>
      <c r="K682" s="121"/>
      <c r="L682" s="124"/>
      <c r="N682" s="141"/>
      <c r="O682" s="141"/>
    </row>
    <row r="683" spans="1:22" s="160" customFormat="1" ht="15" customHeight="1" x14ac:dyDescent="0.2">
      <c r="A683" s="169"/>
      <c r="C683" s="159"/>
      <c r="D683" s="159"/>
      <c r="E683" s="159"/>
      <c r="F683" s="159"/>
      <c r="G683" s="170"/>
      <c r="H683" s="159"/>
      <c r="I683" s="171"/>
      <c r="J683" s="159"/>
      <c r="K683" s="170"/>
      <c r="L683" s="124"/>
      <c r="N683" s="141"/>
      <c r="O683" s="141"/>
    </row>
    <row r="684" spans="1:22" s="160" customFormat="1" ht="15" customHeight="1" x14ac:dyDescent="0.2">
      <c r="A684" s="167"/>
      <c r="B684" s="159"/>
      <c r="C684" s="159"/>
      <c r="D684" s="159"/>
      <c r="E684" s="159"/>
      <c r="F684" s="159"/>
      <c r="G684" s="170"/>
      <c r="H684" s="159"/>
      <c r="I684" s="171"/>
      <c r="J684" s="159"/>
      <c r="K684" s="170"/>
      <c r="L684" s="159"/>
      <c r="N684" s="141"/>
      <c r="O684" s="141"/>
    </row>
    <row r="685" spans="1:22" s="160" customFormat="1" ht="15" customHeight="1" x14ac:dyDescent="0.2">
      <c r="A685" s="167"/>
      <c r="B685" s="1825"/>
      <c r="C685" s="1825"/>
      <c r="D685" s="122"/>
      <c r="E685" s="122"/>
      <c r="F685" s="122"/>
      <c r="G685" s="168"/>
      <c r="H685" s="122"/>
      <c r="I685" s="129"/>
      <c r="J685" s="122"/>
      <c r="K685" s="168"/>
      <c r="L685" s="159"/>
      <c r="N685" s="141"/>
      <c r="O685" s="141"/>
    </row>
    <row r="686" spans="1:22" s="160" customFormat="1" ht="15" customHeight="1" x14ac:dyDescent="0.2">
      <c r="A686" s="167"/>
      <c r="B686" s="122"/>
      <c r="C686" s="122"/>
      <c r="D686" s="122"/>
      <c r="E686" s="122"/>
      <c r="F686" s="122"/>
      <c r="G686" s="168"/>
      <c r="H686" s="122"/>
      <c r="I686" s="129"/>
      <c r="J686" s="122"/>
      <c r="K686" s="172"/>
      <c r="L686" s="124"/>
      <c r="N686" s="141"/>
      <c r="O686" s="141"/>
    </row>
    <row r="687" spans="1:22" s="160" customFormat="1" ht="15" customHeight="1" x14ac:dyDescent="0.2">
      <c r="B687" s="173"/>
      <c r="C687" s="124"/>
      <c r="D687" s="124"/>
      <c r="E687" s="124"/>
      <c r="F687" s="122"/>
      <c r="G687" s="121"/>
      <c r="H687" s="122"/>
      <c r="I687" s="135"/>
      <c r="J687" s="122"/>
      <c r="K687" s="121"/>
      <c r="L687" s="124"/>
      <c r="N687" s="141"/>
      <c r="O687" s="141"/>
    </row>
    <row r="688" spans="1:22" s="160" customFormat="1" ht="15" customHeight="1" x14ac:dyDescent="0.2">
      <c r="B688" s="173"/>
      <c r="C688" s="124"/>
      <c r="D688" s="124"/>
      <c r="E688" s="124"/>
      <c r="F688" s="122"/>
      <c r="G688" s="121"/>
      <c r="H688" s="122"/>
      <c r="I688" s="135"/>
      <c r="J688" s="122"/>
      <c r="K688" s="121"/>
      <c r="L688" s="124"/>
      <c r="N688" s="141"/>
      <c r="O688" s="141"/>
    </row>
    <row r="689" spans="1:22" s="160" customFormat="1" ht="15" customHeight="1" x14ac:dyDescent="0.2">
      <c r="B689" s="173"/>
      <c r="C689" s="124"/>
      <c r="D689" s="124"/>
      <c r="E689" s="124"/>
      <c r="F689" s="122"/>
      <c r="G689" s="121"/>
      <c r="H689" s="122"/>
      <c r="I689" s="135"/>
      <c r="J689" s="122"/>
      <c r="K689" s="121"/>
      <c r="L689" s="124"/>
      <c r="N689" s="141"/>
      <c r="O689" s="141"/>
      <c r="P689" s="159"/>
    </row>
    <row r="690" spans="1:22" s="160" customFormat="1" ht="15" customHeight="1" x14ac:dyDescent="0.2">
      <c r="B690" s="173"/>
      <c r="C690" s="124"/>
      <c r="D690" s="124"/>
      <c r="E690" s="124"/>
      <c r="F690" s="122"/>
      <c r="G690" s="121"/>
      <c r="H690" s="122"/>
      <c r="I690" s="135"/>
      <c r="J690" s="122"/>
      <c r="K690" s="121"/>
      <c r="L690" s="124"/>
      <c r="N690" s="141"/>
      <c r="O690" s="141"/>
      <c r="P690" s="159"/>
    </row>
    <row r="691" spans="1:22" s="160" customFormat="1" ht="15" customHeight="1" x14ac:dyDescent="0.2">
      <c r="B691" s="124"/>
      <c r="C691" s="122"/>
      <c r="D691" s="122"/>
      <c r="E691" s="122"/>
      <c r="F691" s="124"/>
      <c r="G691" s="121"/>
      <c r="H691" s="122"/>
      <c r="I691" s="1825"/>
      <c r="J691" s="1825"/>
      <c r="K691" s="121"/>
      <c r="L691" s="124"/>
      <c r="N691" s="141"/>
      <c r="O691" s="141"/>
      <c r="P691" s="159"/>
      <c r="Q691" s="159"/>
      <c r="R691" s="159"/>
      <c r="S691" s="159"/>
      <c r="T691" s="159"/>
      <c r="U691" s="159"/>
      <c r="V691" s="159"/>
    </row>
    <row r="692" spans="1:22" s="160" customFormat="1" ht="15" customHeight="1" x14ac:dyDescent="0.2">
      <c r="B692" s="124"/>
      <c r="C692" s="124"/>
      <c r="D692" s="124"/>
      <c r="E692" s="124"/>
      <c r="F692" s="124"/>
      <c r="G692" s="121"/>
      <c r="H692" s="124"/>
      <c r="I692" s="1825"/>
      <c r="J692" s="1825"/>
      <c r="K692" s="121"/>
      <c r="L692" s="124"/>
      <c r="N692" s="141"/>
      <c r="O692" s="141"/>
      <c r="P692" s="159"/>
      <c r="Q692" s="159"/>
      <c r="R692" s="159"/>
      <c r="S692" s="159"/>
      <c r="T692" s="159"/>
      <c r="U692" s="159"/>
      <c r="V692" s="159"/>
    </row>
    <row r="693" spans="1:22" s="160" customFormat="1" ht="15" customHeight="1" x14ac:dyDescent="0.2">
      <c r="B693" s="124"/>
      <c r="C693" s="124"/>
      <c r="D693" s="124"/>
      <c r="E693" s="124"/>
      <c r="F693" s="124"/>
      <c r="G693" s="121"/>
      <c r="H693" s="124"/>
      <c r="I693" s="129"/>
      <c r="J693" s="122"/>
      <c r="K693" s="121"/>
      <c r="L693" s="124"/>
      <c r="N693" s="141"/>
      <c r="O693" s="141"/>
      <c r="Q693" s="159"/>
      <c r="R693" s="159"/>
      <c r="S693" s="159"/>
      <c r="T693" s="159"/>
      <c r="U693" s="159"/>
      <c r="V693" s="159"/>
    </row>
    <row r="694" spans="1:22" s="160" customFormat="1" ht="19.5" customHeight="1" x14ac:dyDescent="0.2">
      <c r="B694" s="124"/>
      <c r="C694" s="124"/>
      <c r="D694" s="124"/>
      <c r="E694" s="124"/>
      <c r="F694" s="124"/>
      <c r="G694" s="121"/>
      <c r="H694" s="124"/>
      <c r="I694" s="1838"/>
      <c r="J694" s="1838"/>
      <c r="K694" s="121"/>
      <c r="L694" s="124"/>
      <c r="N694" s="141"/>
      <c r="O694" s="141"/>
      <c r="Q694" s="159"/>
      <c r="R694" s="159"/>
      <c r="S694" s="159"/>
      <c r="T694" s="159"/>
      <c r="U694" s="159"/>
      <c r="V694" s="159"/>
    </row>
    <row r="695" spans="1:22" s="159" customFormat="1" ht="19.5" customHeight="1" x14ac:dyDescent="0.2">
      <c r="G695" s="170"/>
      <c r="I695" s="1838"/>
      <c r="J695" s="1838"/>
      <c r="K695" s="121"/>
      <c r="L695" s="124"/>
      <c r="N695" s="141"/>
      <c r="O695" s="141"/>
      <c r="P695" s="160"/>
      <c r="Q695" s="160"/>
      <c r="R695" s="160"/>
      <c r="S695" s="160"/>
      <c r="T695" s="160"/>
      <c r="U695" s="160"/>
      <c r="V695" s="160"/>
    </row>
    <row r="696" spans="1:22" s="159" customFormat="1" ht="11.25" customHeight="1" x14ac:dyDescent="0.2">
      <c r="G696" s="170"/>
      <c r="I696" s="171"/>
      <c r="K696" s="170"/>
      <c r="L696" s="124"/>
      <c r="N696" s="141"/>
      <c r="O696" s="141"/>
      <c r="P696" s="160"/>
      <c r="Q696" s="160"/>
      <c r="R696" s="160"/>
      <c r="S696" s="160"/>
      <c r="T696" s="160"/>
      <c r="U696" s="160"/>
      <c r="V696" s="160"/>
    </row>
    <row r="697" spans="1:22" s="159" customFormat="1" ht="19.5" customHeight="1" x14ac:dyDescent="0.2">
      <c r="G697" s="170"/>
      <c r="I697" s="171"/>
      <c r="K697" s="170"/>
      <c r="N697" s="141"/>
      <c r="O697" s="141"/>
      <c r="P697" s="160"/>
      <c r="Q697" s="160"/>
      <c r="R697" s="160"/>
      <c r="S697" s="160"/>
      <c r="T697" s="160"/>
      <c r="U697" s="160"/>
      <c r="V697" s="160"/>
    </row>
    <row r="698" spans="1:22" s="159" customFormat="1" ht="15" customHeight="1" x14ac:dyDescent="0.2">
      <c r="G698" s="170"/>
      <c r="I698" s="171"/>
      <c r="K698" s="170"/>
      <c r="N698" s="141"/>
      <c r="O698" s="141"/>
      <c r="P698" s="160"/>
      <c r="Q698" s="160"/>
      <c r="R698" s="160"/>
      <c r="S698" s="160"/>
      <c r="T698" s="160"/>
      <c r="U698" s="160"/>
      <c r="V698" s="160"/>
    </row>
    <row r="699" spans="1:22" s="160" customFormat="1" ht="15" customHeight="1" x14ac:dyDescent="0.2">
      <c r="A699" s="159"/>
      <c r="B699" s="159"/>
      <c r="C699" s="159"/>
      <c r="D699" s="159"/>
      <c r="E699" s="159"/>
      <c r="F699" s="159"/>
      <c r="G699" s="170"/>
      <c r="H699" s="159"/>
      <c r="I699" s="171"/>
      <c r="J699" s="159"/>
      <c r="K699" s="170"/>
      <c r="L699" s="159"/>
      <c r="N699" s="141"/>
      <c r="O699" s="141"/>
    </row>
    <row r="700" spans="1:22" s="160" customFormat="1" ht="15" customHeight="1" x14ac:dyDescent="0.2">
      <c r="A700" s="159"/>
      <c r="B700" s="159"/>
      <c r="C700" s="159"/>
      <c r="D700" s="159"/>
      <c r="E700" s="159"/>
      <c r="F700" s="159"/>
      <c r="G700" s="170"/>
      <c r="H700" s="159"/>
      <c r="I700" s="171"/>
      <c r="J700" s="159"/>
      <c r="K700" s="170"/>
      <c r="L700" s="159"/>
      <c r="N700" s="141"/>
      <c r="O700" s="141"/>
    </row>
    <row r="701" spans="1:22" s="160" customFormat="1" ht="15" customHeight="1" x14ac:dyDescent="0.2">
      <c r="A701" s="159"/>
      <c r="B701" s="159"/>
      <c r="C701" s="159"/>
      <c r="D701" s="159"/>
      <c r="E701" s="159"/>
      <c r="F701" s="159"/>
      <c r="G701" s="170"/>
      <c r="H701" s="159"/>
      <c r="I701" s="171"/>
      <c r="J701" s="159"/>
      <c r="K701" s="170"/>
      <c r="L701" s="159"/>
      <c r="N701" s="141"/>
      <c r="O701" s="141"/>
      <c r="P701" s="159"/>
    </row>
    <row r="702" spans="1:22" s="160" customFormat="1" ht="15" customHeight="1" x14ac:dyDescent="0.2">
      <c r="A702" s="159"/>
      <c r="B702" s="159"/>
      <c r="C702" s="159"/>
      <c r="D702" s="159"/>
      <c r="E702" s="159"/>
      <c r="F702" s="159"/>
      <c r="G702" s="170"/>
      <c r="H702" s="159"/>
      <c r="I702" s="171"/>
      <c r="J702" s="159"/>
      <c r="K702" s="170"/>
      <c r="L702" s="159"/>
      <c r="N702" s="141"/>
      <c r="O702" s="141"/>
      <c r="P702" s="159"/>
    </row>
    <row r="703" spans="1:22" s="160" customFormat="1" ht="15" customHeight="1" x14ac:dyDescent="0.2">
      <c r="A703" s="159"/>
      <c r="B703" s="159"/>
      <c r="C703" s="159"/>
      <c r="D703" s="159"/>
      <c r="E703" s="159"/>
      <c r="F703" s="159"/>
      <c r="G703" s="170"/>
      <c r="H703" s="159"/>
      <c r="I703" s="171"/>
      <c r="J703" s="159"/>
      <c r="K703" s="170"/>
      <c r="L703" s="159"/>
      <c r="N703" s="141"/>
      <c r="O703" s="141"/>
      <c r="P703" s="159"/>
      <c r="Q703" s="159"/>
      <c r="R703" s="159"/>
      <c r="S703" s="159"/>
      <c r="T703" s="159"/>
      <c r="U703" s="159"/>
      <c r="V703" s="159"/>
    </row>
    <row r="704" spans="1:22" s="160" customFormat="1" ht="15" customHeight="1" x14ac:dyDescent="0.2">
      <c r="A704" s="159"/>
      <c r="B704" s="159"/>
      <c r="C704" s="159"/>
      <c r="D704" s="159"/>
      <c r="E704" s="159"/>
      <c r="F704" s="159"/>
      <c r="G704" s="170"/>
      <c r="H704" s="159"/>
      <c r="I704" s="171"/>
      <c r="J704" s="159"/>
      <c r="K704" s="170"/>
      <c r="L704" s="159"/>
      <c r="N704" s="141"/>
      <c r="O704" s="141"/>
      <c r="P704" s="159"/>
      <c r="Q704" s="159"/>
      <c r="R704" s="159"/>
      <c r="S704" s="159"/>
      <c r="T704" s="159"/>
      <c r="U704" s="159"/>
      <c r="V704" s="159"/>
    </row>
    <row r="705" spans="1:22" s="160" customFormat="1" ht="15" customHeight="1" x14ac:dyDescent="0.2">
      <c r="A705" s="159"/>
      <c r="B705" s="159"/>
      <c r="C705" s="159"/>
      <c r="D705" s="159"/>
      <c r="E705" s="159"/>
      <c r="F705" s="159"/>
      <c r="G705" s="170"/>
      <c r="H705" s="159"/>
      <c r="I705" s="171"/>
      <c r="J705" s="159"/>
      <c r="K705" s="170"/>
      <c r="L705" s="159"/>
      <c r="N705" s="141"/>
      <c r="O705" s="141"/>
      <c r="P705" s="159"/>
      <c r="Q705" s="159"/>
      <c r="R705" s="159"/>
      <c r="S705" s="159"/>
      <c r="T705" s="159"/>
      <c r="U705" s="159"/>
      <c r="V705" s="159"/>
    </row>
    <row r="706" spans="1:22" s="160" customFormat="1" ht="15" customHeight="1" x14ac:dyDescent="0.2">
      <c r="A706" s="159"/>
      <c r="B706" s="159"/>
      <c r="C706" s="159"/>
      <c r="D706" s="159"/>
      <c r="E706" s="159"/>
      <c r="F706" s="159"/>
      <c r="G706" s="170"/>
      <c r="H706" s="159"/>
      <c r="I706" s="171"/>
      <c r="J706" s="159"/>
      <c r="K706" s="170"/>
      <c r="L706" s="159"/>
      <c r="N706" s="141"/>
      <c r="O706" s="141"/>
      <c r="P706" s="159"/>
      <c r="Q706" s="159"/>
      <c r="R706" s="159"/>
      <c r="S706" s="159"/>
      <c r="T706" s="159"/>
      <c r="U706" s="159"/>
      <c r="V706" s="159"/>
    </row>
    <row r="707" spans="1:22" s="160" customFormat="1" ht="15" customHeight="1" x14ac:dyDescent="0.2">
      <c r="A707" s="159"/>
      <c r="B707" s="159"/>
      <c r="C707" s="159"/>
      <c r="D707" s="159"/>
      <c r="E707" s="159"/>
      <c r="F707" s="159"/>
      <c r="G707" s="170"/>
      <c r="H707" s="159"/>
      <c r="I707" s="171"/>
      <c r="J707" s="159"/>
      <c r="K707" s="170"/>
      <c r="L707" s="159"/>
      <c r="N707" s="141"/>
      <c r="O707" s="141"/>
      <c r="P707" s="159"/>
      <c r="Q707" s="159"/>
      <c r="R707" s="159"/>
      <c r="S707" s="159"/>
      <c r="T707" s="159"/>
      <c r="U707" s="159"/>
      <c r="V707" s="159"/>
    </row>
    <row r="708" spans="1:22" s="160" customFormat="1" ht="19.5" customHeight="1" x14ac:dyDescent="0.2">
      <c r="A708" s="159"/>
      <c r="B708" s="159"/>
      <c r="C708" s="159"/>
      <c r="D708" s="159"/>
      <c r="E708" s="159"/>
      <c r="F708" s="159"/>
      <c r="G708" s="170"/>
      <c r="H708" s="159"/>
      <c r="I708" s="171"/>
      <c r="J708" s="159"/>
      <c r="K708" s="170"/>
      <c r="L708" s="159"/>
      <c r="N708" s="141"/>
      <c r="O708" s="141"/>
      <c r="P708" s="159"/>
      <c r="Q708" s="159"/>
      <c r="R708" s="159"/>
      <c r="S708" s="159"/>
      <c r="T708" s="159"/>
      <c r="U708" s="159"/>
      <c r="V708" s="159"/>
    </row>
    <row r="709" spans="1:22" s="159" customFormat="1" ht="19.5" customHeight="1" x14ac:dyDescent="0.2">
      <c r="G709" s="170"/>
      <c r="I709" s="171"/>
      <c r="K709" s="170"/>
      <c r="N709" s="141"/>
      <c r="O709" s="141"/>
    </row>
    <row r="710" spans="1:22" s="159" customFormat="1" ht="11.25" customHeight="1" x14ac:dyDescent="0.2">
      <c r="G710" s="170"/>
      <c r="I710" s="171"/>
      <c r="K710" s="170"/>
      <c r="N710" s="141"/>
      <c r="O710" s="141"/>
    </row>
    <row r="711" spans="1:22" s="159" customFormat="1" ht="19.5" customHeight="1" x14ac:dyDescent="0.2">
      <c r="G711" s="170"/>
      <c r="I711" s="171"/>
      <c r="K711" s="170"/>
      <c r="N711" s="141"/>
      <c r="O711" s="141"/>
    </row>
    <row r="712" spans="1:22" s="159" customFormat="1" ht="15" customHeight="1" x14ac:dyDescent="0.2">
      <c r="G712" s="170"/>
      <c r="I712" s="171"/>
      <c r="K712" s="170"/>
      <c r="N712" s="141"/>
      <c r="O712" s="141"/>
    </row>
    <row r="713" spans="1:22" s="160" customFormat="1" ht="15" customHeight="1" x14ac:dyDescent="0.2">
      <c r="A713" s="159"/>
      <c r="B713" s="159"/>
      <c r="C713" s="159"/>
      <c r="D713" s="159"/>
      <c r="E713" s="159"/>
      <c r="F713" s="159"/>
      <c r="G713" s="170"/>
      <c r="H713" s="159"/>
      <c r="I713" s="171"/>
      <c r="J713" s="159"/>
      <c r="K713" s="170"/>
      <c r="L713" s="159"/>
      <c r="N713" s="141"/>
      <c r="O713" s="141"/>
      <c r="P713" s="159"/>
      <c r="Q713" s="159"/>
      <c r="R713" s="159"/>
      <c r="S713" s="159"/>
      <c r="T713" s="159"/>
      <c r="U713" s="159"/>
      <c r="V713" s="159"/>
    </row>
    <row r="714" spans="1:22" s="160" customFormat="1" ht="15" customHeight="1" x14ac:dyDescent="0.2">
      <c r="A714" s="159"/>
      <c r="B714" s="159"/>
      <c r="C714" s="159"/>
      <c r="D714" s="159"/>
      <c r="E714" s="159"/>
      <c r="F714" s="159"/>
      <c r="G714" s="170"/>
      <c r="H714" s="159"/>
      <c r="I714" s="171"/>
      <c r="J714" s="159"/>
      <c r="K714" s="170"/>
      <c r="L714" s="159"/>
      <c r="N714" s="141"/>
      <c r="O714" s="141"/>
      <c r="P714" s="159"/>
      <c r="Q714" s="159"/>
      <c r="R714" s="159"/>
      <c r="S714" s="159"/>
      <c r="T714" s="159"/>
      <c r="U714" s="159"/>
      <c r="V714" s="159"/>
    </row>
    <row r="715" spans="1:22" s="160" customFormat="1" ht="15" customHeight="1" x14ac:dyDescent="0.2">
      <c r="A715" s="159"/>
      <c r="B715" s="159"/>
      <c r="C715" s="159"/>
      <c r="D715" s="159"/>
      <c r="E715" s="159"/>
      <c r="F715" s="159"/>
      <c r="G715" s="170"/>
      <c r="H715" s="159"/>
      <c r="I715" s="171"/>
      <c r="J715" s="159"/>
      <c r="K715" s="170"/>
      <c r="L715" s="159"/>
      <c r="N715" s="141"/>
      <c r="O715" s="141"/>
      <c r="P715" s="159"/>
      <c r="Q715" s="159"/>
      <c r="R715" s="159"/>
      <c r="S715" s="159"/>
      <c r="T715" s="159"/>
      <c r="U715" s="159"/>
      <c r="V715" s="159"/>
    </row>
    <row r="716" spans="1:22" s="160" customFormat="1" ht="15" customHeight="1" x14ac:dyDescent="0.2">
      <c r="A716" s="159"/>
      <c r="B716" s="159"/>
      <c r="C716" s="159"/>
      <c r="D716" s="159"/>
      <c r="E716" s="159"/>
      <c r="F716" s="159"/>
      <c r="G716" s="170"/>
      <c r="H716" s="159"/>
      <c r="I716" s="171"/>
      <c r="J716" s="159"/>
      <c r="K716" s="170"/>
      <c r="L716" s="159"/>
      <c r="N716" s="141"/>
      <c r="O716" s="141"/>
      <c r="P716" s="159"/>
      <c r="Q716" s="159"/>
      <c r="R716" s="159"/>
      <c r="S716" s="159"/>
      <c r="T716" s="159"/>
      <c r="U716" s="159"/>
      <c r="V716" s="159"/>
    </row>
    <row r="717" spans="1:22" s="160" customFormat="1" ht="15" customHeight="1" x14ac:dyDescent="0.2">
      <c r="A717" s="159"/>
      <c r="B717" s="159"/>
      <c r="C717" s="159"/>
      <c r="D717" s="159"/>
      <c r="E717" s="159"/>
      <c r="F717" s="159"/>
      <c r="G717" s="170"/>
      <c r="H717" s="159"/>
      <c r="I717" s="171"/>
      <c r="J717" s="159"/>
      <c r="K717" s="170"/>
      <c r="L717" s="159"/>
      <c r="N717" s="141"/>
      <c r="O717" s="141"/>
      <c r="P717" s="159"/>
      <c r="Q717" s="159"/>
      <c r="R717" s="159"/>
      <c r="S717" s="159"/>
      <c r="T717" s="159"/>
      <c r="U717" s="159"/>
      <c r="V717" s="159"/>
    </row>
    <row r="718" spans="1:22" s="160" customFormat="1" ht="15" customHeight="1" x14ac:dyDescent="0.2">
      <c r="A718" s="159"/>
      <c r="B718" s="159"/>
      <c r="C718" s="159"/>
      <c r="D718" s="159"/>
      <c r="E718" s="159"/>
      <c r="F718" s="159"/>
      <c r="G718" s="170"/>
      <c r="H718" s="159"/>
      <c r="I718" s="171"/>
      <c r="J718" s="159"/>
      <c r="K718" s="170"/>
      <c r="L718" s="159"/>
      <c r="N718" s="141"/>
      <c r="O718" s="141"/>
      <c r="P718" s="159"/>
      <c r="Q718" s="159"/>
      <c r="R718" s="159"/>
      <c r="S718" s="159"/>
      <c r="T718" s="159"/>
      <c r="U718" s="159"/>
      <c r="V718" s="159"/>
    </row>
    <row r="719" spans="1:22" s="160" customFormat="1" ht="19.5" customHeight="1" x14ac:dyDescent="0.2">
      <c r="A719" s="159"/>
      <c r="B719" s="159"/>
      <c r="C719" s="159"/>
      <c r="D719" s="159"/>
      <c r="E719" s="159"/>
      <c r="F719" s="159"/>
      <c r="G719" s="170"/>
      <c r="H719" s="159"/>
      <c r="I719" s="171"/>
      <c r="J719" s="159"/>
      <c r="K719" s="170"/>
      <c r="L719" s="159"/>
      <c r="N719" s="141"/>
      <c r="O719" s="141"/>
      <c r="P719" s="159"/>
      <c r="Q719" s="159"/>
      <c r="R719" s="159"/>
      <c r="S719" s="159"/>
      <c r="T719" s="159"/>
      <c r="U719" s="159"/>
      <c r="V719" s="159"/>
    </row>
    <row r="720" spans="1:22" s="160" customFormat="1" ht="19.5" customHeight="1" x14ac:dyDescent="0.2">
      <c r="A720" s="159"/>
      <c r="B720" s="159"/>
      <c r="C720" s="159"/>
      <c r="D720" s="159"/>
      <c r="E720" s="159"/>
      <c r="F720" s="159"/>
      <c r="G720" s="170"/>
      <c r="H720" s="159"/>
      <c r="I720" s="171"/>
      <c r="J720" s="159"/>
      <c r="K720" s="170"/>
      <c r="L720" s="159"/>
      <c r="N720" s="141"/>
      <c r="O720" s="141"/>
      <c r="P720" s="159"/>
      <c r="Q720" s="159"/>
      <c r="R720" s="159"/>
      <c r="S720" s="159"/>
      <c r="T720" s="159"/>
      <c r="U720" s="159"/>
      <c r="V720" s="159"/>
    </row>
    <row r="721" spans="7:15" s="159" customFormat="1" ht="19.5" customHeight="1" x14ac:dyDescent="0.2">
      <c r="G721" s="170"/>
      <c r="I721" s="171"/>
      <c r="K721" s="170"/>
      <c r="N721" s="141"/>
      <c r="O721" s="141"/>
    </row>
    <row r="722" spans="7:15" s="159" customFormat="1" ht="19.5" customHeight="1" x14ac:dyDescent="0.2">
      <c r="G722" s="170"/>
      <c r="I722" s="171"/>
      <c r="K722" s="170"/>
      <c r="N722" s="141"/>
      <c r="O722" s="141"/>
    </row>
    <row r="723" spans="7:15" s="159" customFormat="1" ht="19.5" customHeight="1" x14ac:dyDescent="0.2">
      <c r="G723" s="170"/>
      <c r="I723" s="171"/>
      <c r="K723" s="170"/>
      <c r="N723" s="141"/>
      <c r="O723" s="141"/>
    </row>
    <row r="724" spans="7:15" s="159" customFormat="1" ht="19.5" customHeight="1" x14ac:dyDescent="0.2">
      <c r="G724" s="170"/>
      <c r="I724" s="171"/>
      <c r="K724" s="170"/>
      <c r="N724" s="141"/>
      <c r="O724" s="141"/>
    </row>
    <row r="725" spans="7:15" s="159" customFormat="1" ht="19.5" customHeight="1" x14ac:dyDescent="0.2">
      <c r="G725" s="170"/>
      <c r="I725" s="171"/>
      <c r="K725" s="170"/>
      <c r="N725" s="141"/>
      <c r="O725" s="141"/>
    </row>
    <row r="726" spans="7:15" s="159" customFormat="1" ht="19.5" customHeight="1" x14ac:dyDescent="0.2">
      <c r="G726" s="170"/>
      <c r="I726" s="171"/>
      <c r="K726" s="170"/>
      <c r="N726" s="141"/>
      <c r="O726" s="141"/>
    </row>
    <row r="727" spans="7:15" s="159" customFormat="1" ht="19.5" customHeight="1" x14ac:dyDescent="0.2">
      <c r="G727" s="170"/>
      <c r="I727" s="171"/>
      <c r="K727" s="170"/>
      <c r="N727" s="141"/>
      <c r="O727" s="141"/>
    </row>
    <row r="728" spans="7:15" s="159" customFormat="1" ht="19.5" customHeight="1" x14ac:dyDescent="0.2">
      <c r="G728" s="170"/>
      <c r="I728" s="171"/>
      <c r="K728" s="170"/>
      <c r="N728" s="141"/>
      <c r="O728" s="141"/>
    </row>
    <row r="729" spans="7:15" s="159" customFormat="1" ht="19.5" customHeight="1" x14ac:dyDescent="0.2">
      <c r="G729" s="170"/>
      <c r="I729" s="171"/>
      <c r="K729" s="170"/>
      <c r="N729" s="141"/>
      <c r="O729" s="141"/>
    </row>
    <row r="730" spans="7:15" s="159" customFormat="1" ht="19.5" customHeight="1" x14ac:dyDescent="0.2">
      <c r="G730" s="170"/>
      <c r="I730" s="171"/>
      <c r="K730" s="170"/>
      <c r="N730" s="141"/>
      <c r="O730" s="141"/>
    </row>
    <row r="731" spans="7:15" s="159" customFormat="1" ht="19.5" customHeight="1" x14ac:dyDescent="0.2">
      <c r="G731" s="170"/>
      <c r="I731" s="171"/>
      <c r="K731" s="170"/>
      <c r="N731" s="141"/>
      <c r="O731" s="141"/>
    </row>
    <row r="732" spans="7:15" s="159" customFormat="1" ht="19.5" customHeight="1" x14ac:dyDescent="0.2">
      <c r="G732" s="170"/>
      <c r="I732" s="171"/>
      <c r="K732" s="170"/>
      <c r="N732" s="141"/>
      <c r="O732" s="141"/>
    </row>
    <row r="733" spans="7:15" s="159" customFormat="1" ht="19.5" customHeight="1" x14ac:dyDescent="0.2">
      <c r="G733" s="170"/>
      <c r="I733" s="171"/>
      <c r="K733" s="170"/>
      <c r="N733" s="141"/>
      <c r="O733" s="141"/>
    </row>
    <row r="734" spans="7:15" s="159" customFormat="1" ht="19.5" customHeight="1" x14ac:dyDescent="0.2">
      <c r="G734" s="170"/>
      <c r="I734" s="171"/>
      <c r="K734" s="170"/>
      <c r="N734" s="141"/>
      <c r="O734" s="141"/>
    </row>
    <row r="735" spans="7:15" s="159" customFormat="1" ht="19.5" customHeight="1" x14ac:dyDescent="0.2">
      <c r="G735" s="170"/>
      <c r="I735" s="171"/>
      <c r="K735" s="170"/>
      <c r="N735" s="141"/>
      <c r="O735" s="141"/>
    </row>
    <row r="736" spans="7:15" s="159" customFormat="1" ht="19.5" customHeight="1" x14ac:dyDescent="0.2">
      <c r="G736" s="170"/>
      <c r="I736" s="171"/>
      <c r="K736" s="170"/>
      <c r="N736" s="141"/>
      <c r="O736" s="141"/>
    </row>
    <row r="737" spans="7:15" s="159" customFormat="1" ht="19.5" customHeight="1" x14ac:dyDescent="0.2">
      <c r="G737" s="170"/>
      <c r="I737" s="171"/>
      <c r="K737" s="170"/>
      <c r="N737" s="141"/>
      <c r="O737" s="141"/>
    </row>
    <row r="738" spans="7:15" s="159" customFormat="1" ht="19.5" customHeight="1" x14ac:dyDescent="0.2">
      <c r="G738" s="170"/>
      <c r="I738" s="171"/>
      <c r="K738" s="170"/>
      <c r="N738" s="141"/>
      <c r="O738" s="141"/>
    </row>
    <row r="739" spans="7:15" s="159" customFormat="1" ht="19.5" customHeight="1" x14ac:dyDescent="0.2">
      <c r="G739" s="170"/>
      <c r="I739" s="171"/>
      <c r="K739" s="170"/>
      <c r="N739" s="141"/>
      <c r="O739" s="141"/>
    </row>
    <row r="740" spans="7:15" s="159" customFormat="1" ht="19.5" customHeight="1" x14ac:dyDescent="0.2">
      <c r="G740" s="170"/>
      <c r="I740" s="171"/>
      <c r="K740" s="170"/>
      <c r="N740" s="141"/>
      <c r="O740" s="141"/>
    </row>
    <row r="741" spans="7:15" s="159" customFormat="1" ht="19.5" customHeight="1" x14ac:dyDescent="0.2">
      <c r="G741" s="170"/>
      <c r="I741" s="171"/>
      <c r="K741" s="170"/>
      <c r="N741" s="141"/>
      <c r="O741" s="141"/>
    </row>
    <row r="742" spans="7:15" s="159" customFormat="1" ht="19.5" customHeight="1" x14ac:dyDescent="0.2">
      <c r="G742" s="170"/>
      <c r="I742" s="171"/>
      <c r="K742" s="170"/>
      <c r="N742" s="141"/>
      <c r="O742" s="141"/>
    </row>
    <row r="743" spans="7:15" s="159" customFormat="1" ht="19.5" customHeight="1" x14ac:dyDescent="0.2">
      <c r="G743" s="170"/>
      <c r="I743" s="171"/>
      <c r="K743" s="170"/>
      <c r="N743" s="141"/>
      <c r="O743" s="141"/>
    </row>
    <row r="744" spans="7:15" s="159" customFormat="1" ht="19.5" customHeight="1" x14ac:dyDescent="0.2">
      <c r="G744" s="170"/>
      <c r="I744" s="171"/>
      <c r="K744" s="170"/>
      <c r="N744" s="141"/>
      <c r="O744" s="141"/>
    </row>
    <row r="745" spans="7:15" s="159" customFormat="1" ht="19.5" customHeight="1" x14ac:dyDescent="0.2">
      <c r="G745" s="170"/>
      <c r="I745" s="171"/>
      <c r="K745" s="170"/>
      <c r="N745" s="141"/>
      <c r="O745" s="141"/>
    </row>
    <row r="746" spans="7:15" s="159" customFormat="1" ht="19.5" customHeight="1" x14ac:dyDescent="0.2">
      <c r="G746" s="170"/>
      <c r="I746" s="171"/>
      <c r="K746" s="170"/>
      <c r="N746" s="141"/>
      <c r="O746" s="141"/>
    </row>
    <row r="747" spans="7:15" s="159" customFormat="1" ht="19.5" customHeight="1" x14ac:dyDescent="0.2">
      <c r="G747" s="170"/>
      <c r="I747" s="171"/>
      <c r="K747" s="170"/>
      <c r="N747" s="141"/>
      <c r="O747" s="141"/>
    </row>
    <row r="748" spans="7:15" s="159" customFormat="1" ht="19.5" customHeight="1" x14ac:dyDescent="0.2">
      <c r="G748" s="170"/>
      <c r="I748" s="171"/>
      <c r="K748" s="170"/>
      <c r="N748" s="141"/>
      <c r="O748" s="141"/>
    </row>
    <row r="749" spans="7:15" s="159" customFormat="1" ht="19.5" customHeight="1" x14ac:dyDescent="0.2">
      <c r="G749" s="170"/>
      <c r="I749" s="171"/>
      <c r="K749" s="170"/>
      <c r="N749" s="141"/>
      <c r="O749" s="141"/>
    </row>
    <row r="750" spans="7:15" s="159" customFormat="1" ht="19.5" customHeight="1" x14ac:dyDescent="0.2">
      <c r="G750" s="170"/>
      <c r="I750" s="171"/>
      <c r="K750" s="170"/>
      <c r="N750" s="141"/>
      <c r="O750" s="141"/>
    </row>
    <row r="751" spans="7:15" s="159" customFormat="1" ht="19.5" customHeight="1" x14ac:dyDescent="0.2">
      <c r="G751" s="170"/>
      <c r="I751" s="171"/>
      <c r="K751" s="170"/>
      <c r="N751" s="141"/>
      <c r="O751" s="141"/>
    </row>
    <row r="752" spans="7:15" s="159" customFormat="1" ht="19.5" customHeight="1" x14ac:dyDescent="0.2">
      <c r="G752" s="170"/>
      <c r="I752" s="171"/>
      <c r="K752" s="170"/>
      <c r="N752" s="141"/>
      <c r="O752" s="141"/>
    </row>
    <row r="753" spans="7:15" s="159" customFormat="1" ht="19.5" customHeight="1" x14ac:dyDescent="0.2">
      <c r="G753" s="170"/>
      <c r="I753" s="171"/>
      <c r="K753" s="170"/>
      <c r="N753" s="141"/>
      <c r="O753" s="141"/>
    </row>
    <row r="754" spans="7:15" s="159" customFormat="1" ht="19.5" customHeight="1" x14ac:dyDescent="0.2">
      <c r="G754" s="170"/>
      <c r="I754" s="171"/>
      <c r="K754" s="170"/>
      <c r="N754" s="141"/>
      <c r="O754" s="141"/>
    </row>
    <row r="755" spans="7:15" s="159" customFormat="1" ht="19.5" customHeight="1" x14ac:dyDescent="0.2">
      <c r="G755" s="170"/>
      <c r="I755" s="171"/>
      <c r="K755" s="170"/>
      <c r="N755" s="141"/>
      <c r="O755" s="141"/>
    </row>
    <row r="756" spans="7:15" s="159" customFormat="1" ht="19.5" customHeight="1" x14ac:dyDescent="0.2">
      <c r="G756" s="170"/>
      <c r="I756" s="171"/>
      <c r="K756" s="170"/>
      <c r="N756" s="141"/>
      <c r="O756" s="141"/>
    </row>
    <row r="757" spans="7:15" s="159" customFormat="1" ht="19.5" customHeight="1" x14ac:dyDescent="0.2">
      <c r="G757" s="170"/>
      <c r="I757" s="171"/>
      <c r="K757" s="170"/>
      <c r="N757" s="141"/>
      <c r="O757" s="141"/>
    </row>
    <row r="758" spans="7:15" s="159" customFormat="1" ht="19.5" customHeight="1" x14ac:dyDescent="0.2">
      <c r="G758" s="170"/>
      <c r="I758" s="171"/>
      <c r="K758" s="170"/>
      <c r="N758" s="141"/>
      <c r="O758" s="141"/>
    </row>
    <row r="759" spans="7:15" s="159" customFormat="1" ht="19.5" customHeight="1" x14ac:dyDescent="0.2">
      <c r="G759" s="170"/>
      <c r="I759" s="171"/>
      <c r="K759" s="170"/>
      <c r="N759" s="141"/>
      <c r="O759" s="141"/>
    </row>
    <row r="760" spans="7:15" s="159" customFormat="1" ht="19.5" customHeight="1" x14ac:dyDescent="0.2">
      <c r="G760" s="170"/>
      <c r="I760" s="171"/>
      <c r="K760" s="170"/>
      <c r="N760" s="141"/>
      <c r="O760" s="141"/>
    </row>
    <row r="761" spans="7:15" s="159" customFormat="1" ht="19.5" customHeight="1" x14ac:dyDescent="0.2">
      <c r="G761" s="170"/>
      <c r="I761" s="171"/>
      <c r="K761" s="170"/>
      <c r="N761" s="141"/>
      <c r="O761" s="141"/>
    </row>
    <row r="762" spans="7:15" s="159" customFormat="1" ht="19.5" customHeight="1" x14ac:dyDescent="0.2">
      <c r="G762" s="170"/>
      <c r="I762" s="171"/>
      <c r="K762" s="170"/>
      <c r="N762" s="141"/>
      <c r="O762" s="141"/>
    </row>
    <row r="763" spans="7:15" s="159" customFormat="1" ht="19.5" customHeight="1" x14ac:dyDescent="0.2">
      <c r="G763" s="170"/>
      <c r="I763" s="171"/>
      <c r="K763" s="170"/>
      <c r="N763" s="141"/>
      <c r="O763" s="141"/>
    </row>
    <row r="764" spans="7:15" s="159" customFormat="1" ht="19.5" customHeight="1" x14ac:dyDescent="0.2">
      <c r="G764" s="170"/>
      <c r="I764" s="171"/>
      <c r="K764" s="170"/>
      <c r="N764" s="141"/>
      <c r="O764" s="141"/>
    </row>
    <row r="765" spans="7:15" s="159" customFormat="1" ht="19.5" customHeight="1" x14ac:dyDescent="0.2">
      <c r="G765" s="170"/>
      <c r="I765" s="171"/>
      <c r="K765" s="170"/>
      <c r="N765" s="141"/>
      <c r="O765" s="141"/>
    </row>
    <row r="766" spans="7:15" s="159" customFormat="1" ht="19.5" customHeight="1" x14ac:dyDescent="0.2">
      <c r="G766" s="170"/>
      <c r="I766" s="171"/>
      <c r="K766" s="170"/>
      <c r="N766" s="141"/>
      <c r="O766" s="141"/>
    </row>
    <row r="767" spans="7:15" s="159" customFormat="1" ht="19.5" customHeight="1" x14ac:dyDescent="0.2">
      <c r="G767" s="170"/>
      <c r="I767" s="171"/>
      <c r="K767" s="170"/>
      <c r="N767" s="141"/>
      <c r="O767" s="141"/>
    </row>
    <row r="768" spans="7:15" s="159" customFormat="1" ht="19.5" customHeight="1" x14ac:dyDescent="0.2">
      <c r="G768" s="170"/>
      <c r="I768" s="171"/>
      <c r="K768" s="170"/>
      <c r="N768" s="141"/>
      <c r="O768" s="141"/>
    </row>
    <row r="769" spans="7:15" s="159" customFormat="1" ht="19.5" customHeight="1" x14ac:dyDescent="0.2">
      <c r="G769" s="170"/>
      <c r="I769" s="171"/>
      <c r="K769" s="170"/>
      <c r="N769" s="141"/>
      <c r="O769" s="141"/>
    </row>
    <row r="770" spans="7:15" s="159" customFormat="1" ht="19.5" customHeight="1" x14ac:dyDescent="0.2">
      <c r="G770" s="170"/>
      <c r="I770" s="171"/>
      <c r="K770" s="170"/>
      <c r="N770" s="141"/>
      <c r="O770" s="141"/>
    </row>
    <row r="771" spans="7:15" s="159" customFormat="1" ht="19.5" customHeight="1" x14ac:dyDescent="0.2">
      <c r="G771" s="170"/>
      <c r="I771" s="171"/>
      <c r="K771" s="170"/>
      <c r="N771" s="141"/>
      <c r="O771" s="141"/>
    </row>
    <row r="772" spans="7:15" s="159" customFormat="1" ht="19.5" customHeight="1" x14ac:dyDescent="0.2">
      <c r="G772" s="170"/>
      <c r="I772" s="171"/>
      <c r="K772" s="170"/>
      <c r="N772" s="141"/>
      <c r="O772" s="141"/>
    </row>
    <row r="773" spans="7:15" s="159" customFormat="1" ht="19.5" customHeight="1" x14ac:dyDescent="0.2">
      <c r="G773" s="170"/>
      <c r="I773" s="171"/>
      <c r="K773" s="170"/>
      <c r="N773" s="141"/>
      <c r="O773" s="141"/>
    </row>
    <row r="774" spans="7:15" s="159" customFormat="1" ht="19.5" customHeight="1" x14ac:dyDescent="0.2">
      <c r="G774" s="170"/>
      <c r="I774" s="171"/>
      <c r="K774" s="170"/>
      <c r="N774" s="141"/>
      <c r="O774" s="141"/>
    </row>
    <row r="775" spans="7:15" s="159" customFormat="1" ht="19.5" customHeight="1" x14ac:dyDescent="0.2">
      <c r="G775" s="170"/>
      <c r="I775" s="171"/>
      <c r="K775" s="170"/>
      <c r="N775" s="141"/>
      <c r="O775" s="141"/>
    </row>
    <row r="776" spans="7:15" s="159" customFormat="1" ht="19.5" customHeight="1" x14ac:dyDescent="0.2">
      <c r="G776" s="170"/>
      <c r="I776" s="171"/>
      <c r="K776" s="170"/>
      <c r="N776" s="141"/>
      <c r="O776" s="141"/>
    </row>
    <row r="777" spans="7:15" s="159" customFormat="1" ht="19.5" customHeight="1" x14ac:dyDescent="0.2">
      <c r="G777" s="170"/>
      <c r="I777" s="171"/>
      <c r="K777" s="170"/>
      <c r="N777" s="141"/>
      <c r="O777" s="141"/>
    </row>
    <row r="778" spans="7:15" s="159" customFormat="1" ht="19.5" customHeight="1" x14ac:dyDescent="0.2">
      <c r="G778" s="170"/>
      <c r="I778" s="171"/>
      <c r="K778" s="170"/>
      <c r="N778" s="141"/>
      <c r="O778" s="141"/>
    </row>
    <row r="779" spans="7:15" s="159" customFormat="1" ht="19.5" customHeight="1" x14ac:dyDescent="0.2">
      <c r="G779" s="170"/>
      <c r="I779" s="171"/>
      <c r="K779" s="170"/>
      <c r="N779" s="141"/>
      <c r="O779" s="141"/>
    </row>
    <row r="780" spans="7:15" s="159" customFormat="1" ht="19.5" customHeight="1" x14ac:dyDescent="0.2">
      <c r="G780" s="170"/>
      <c r="I780" s="171"/>
      <c r="K780" s="170"/>
      <c r="N780" s="141"/>
      <c r="O780" s="141"/>
    </row>
    <row r="781" spans="7:15" s="159" customFormat="1" ht="19.5" customHeight="1" x14ac:dyDescent="0.2">
      <c r="G781" s="170"/>
      <c r="I781" s="171"/>
      <c r="K781" s="170"/>
      <c r="N781" s="141"/>
      <c r="O781" s="141"/>
    </row>
    <row r="782" spans="7:15" s="159" customFormat="1" ht="19.5" customHeight="1" x14ac:dyDescent="0.2">
      <c r="G782" s="170"/>
      <c r="I782" s="171"/>
      <c r="K782" s="170"/>
      <c r="N782" s="141"/>
      <c r="O782" s="141"/>
    </row>
    <row r="783" spans="7:15" s="159" customFormat="1" ht="19.5" customHeight="1" x14ac:dyDescent="0.2">
      <c r="G783" s="170"/>
      <c r="I783" s="171"/>
      <c r="K783" s="170"/>
      <c r="N783" s="141"/>
      <c r="O783" s="141"/>
    </row>
    <row r="784" spans="7:15" s="159" customFormat="1" ht="19.5" customHeight="1" x14ac:dyDescent="0.2">
      <c r="G784" s="170"/>
      <c r="I784" s="171"/>
      <c r="K784" s="170"/>
      <c r="N784" s="141"/>
      <c r="O784" s="141"/>
    </row>
    <row r="785" spans="7:15" s="159" customFormat="1" ht="19.5" customHeight="1" x14ac:dyDescent="0.2">
      <c r="G785" s="170"/>
      <c r="I785" s="171"/>
      <c r="K785" s="170"/>
      <c r="N785" s="141"/>
      <c r="O785" s="141"/>
    </row>
    <row r="786" spans="7:15" s="159" customFormat="1" ht="19.5" customHeight="1" x14ac:dyDescent="0.2">
      <c r="G786" s="170"/>
      <c r="I786" s="171"/>
      <c r="K786" s="170"/>
      <c r="N786" s="141"/>
      <c r="O786" s="141"/>
    </row>
    <row r="787" spans="7:15" s="159" customFormat="1" ht="19.5" customHeight="1" x14ac:dyDescent="0.2">
      <c r="G787" s="170"/>
      <c r="I787" s="171"/>
      <c r="K787" s="170"/>
      <c r="N787" s="141"/>
      <c r="O787" s="141"/>
    </row>
    <row r="788" spans="7:15" s="159" customFormat="1" ht="19.5" customHeight="1" x14ac:dyDescent="0.2">
      <c r="G788" s="170"/>
      <c r="I788" s="171"/>
      <c r="K788" s="170"/>
      <c r="N788" s="141"/>
      <c r="O788" s="141"/>
    </row>
    <row r="789" spans="7:15" s="159" customFormat="1" ht="19.5" customHeight="1" x14ac:dyDescent="0.2">
      <c r="G789" s="170"/>
      <c r="I789" s="171"/>
      <c r="K789" s="170"/>
      <c r="N789" s="141"/>
      <c r="O789" s="141"/>
    </row>
    <row r="790" spans="7:15" s="159" customFormat="1" ht="19.5" customHeight="1" x14ac:dyDescent="0.2">
      <c r="G790" s="170"/>
      <c r="I790" s="171"/>
      <c r="K790" s="170"/>
      <c r="N790" s="141"/>
      <c r="O790" s="141"/>
    </row>
    <row r="791" spans="7:15" s="159" customFormat="1" ht="19.5" customHeight="1" x14ac:dyDescent="0.2">
      <c r="G791" s="170"/>
      <c r="I791" s="171"/>
      <c r="K791" s="170"/>
      <c r="N791" s="141"/>
      <c r="O791" s="141"/>
    </row>
    <row r="792" spans="7:15" s="159" customFormat="1" ht="19.5" customHeight="1" x14ac:dyDescent="0.2">
      <c r="G792" s="170"/>
      <c r="I792" s="171"/>
      <c r="K792" s="170"/>
      <c r="N792" s="141"/>
      <c r="O792" s="141"/>
    </row>
    <row r="793" spans="7:15" s="159" customFormat="1" ht="19.5" customHeight="1" x14ac:dyDescent="0.2">
      <c r="G793" s="170"/>
      <c r="I793" s="171"/>
      <c r="K793" s="170"/>
      <c r="N793" s="141"/>
      <c r="O793" s="141"/>
    </row>
    <row r="794" spans="7:15" s="159" customFormat="1" ht="19.5" customHeight="1" x14ac:dyDescent="0.2">
      <c r="G794" s="170"/>
      <c r="I794" s="171"/>
      <c r="K794" s="170"/>
      <c r="N794" s="141"/>
      <c r="O794" s="141"/>
    </row>
    <row r="795" spans="7:15" s="159" customFormat="1" ht="19.5" customHeight="1" x14ac:dyDescent="0.2">
      <c r="G795" s="170"/>
      <c r="I795" s="171"/>
      <c r="K795" s="170"/>
      <c r="N795" s="141"/>
      <c r="O795" s="141"/>
    </row>
    <row r="796" spans="7:15" s="159" customFormat="1" ht="19.5" customHeight="1" x14ac:dyDescent="0.2">
      <c r="G796" s="170"/>
      <c r="I796" s="171"/>
      <c r="K796" s="170"/>
      <c r="N796" s="141"/>
      <c r="O796" s="141"/>
    </row>
    <row r="797" spans="7:15" s="159" customFormat="1" ht="19.5" customHeight="1" x14ac:dyDescent="0.2">
      <c r="G797" s="170"/>
      <c r="I797" s="171"/>
      <c r="K797" s="170"/>
      <c r="N797" s="141"/>
      <c r="O797" s="141"/>
    </row>
    <row r="798" spans="7:15" s="159" customFormat="1" ht="19.5" customHeight="1" x14ac:dyDescent="0.2">
      <c r="G798" s="170"/>
      <c r="I798" s="171"/>
      <c r="K798" s="170"/>
      <c r="N798" s="141"/>
      <c r="O798" s="141"/>
    </row>
    <row r="799" spans="7:15" s="159" customFormat="1" ht="19.5" customHeight="1" x14ac:dyDescent="0.2">
      <c r="G799" s="170"/>
      <c r="I799" s="171"/>
      <c r="K799" s="170"/>
      <c r="N799" s="141"/>
      <c r="O799" s="141"/>
    </row>
    <row r="800" spans="7:15" s="159" customFormat="1" ht="19.5" customHeight="1" x14ac:dyDescent="0.2">
      <c r="G800" s="170"/>
      <c r="I800" s="171"/>
      <c r="K800" s="170"/>
      <c r="N800" s="141"/>
      <c r="O800" s="141"/>
    </row>
    <row r="801" spans="7:15" s="159" customFormat="1" ht="19.5" customHeight="1" x14ac:dyDescent="0.2">
      <c r="G801" s="170"/>
      <c r="I801" s="171"/>
      <c r="K801" s="170"/>
      <c r="N801" s="141"/>
      <c r="O801" s="141"/>
    </row>
    <row r="802" spans="7:15" s="159" customFormat="1" ht="19.5" customHeight="1" x14ac:dyDescent="0.2">
      <c r="G802" s="170"/>
      <c r="I802" s="171"/>
      <c r="K802" s="170"/>
      <c r="N802" s="141"/>
      <c r="O802" s="141"/>
    </row>
    <row r="803" spans="7:15" s="159" customFormat="1" ht="19.5" customHeight="1" x14ac:dyDescent="0.2">
      <c r="G803" s="170"/>
      <c r="I803" s="171"/>
      <c r="K803" s="170"/>
      <c r="N803" s="141"/>
      <c r="O803" s="141"/>
    </row>
    <row r="804" spans="7:15" s="159" customFormat="1" ht="19.5" customHeight="1" x14ac:dyDescent="0.2">
      <c r="G804" s="170"/>
      <c r="I804" s="171"/>
      <c r="K804" s="170"/>
      <c r="N804" s="141"/>
      <c r="O804" s="141"/>
    </row>
    <row r="805" spans="7:15" s="159" customFormat="1" ht="19.5" customHeight="1" x14ac:dyDescent="0.2">
      <c r="G805" s="170"/>
      <c r="I805" s="171"/>
      <c r="K805" s="170"/>
      <c r="N805" s="141"/>
      <c r="O805" s="141"/>
    </row>
    <row r="806" spans="7:15" s="159" customFormat="1" ht="19.5" customHeight="1" x14ac:dyDescent="0.2">
      <c r="G806" s="170"/>
      <c r="I806" s="171"/>
      <c r="K806" s="170"/>
      <c r="N806" s="141"/>
      <c r="O806" s="141"/>
    </row>
    <row r="807" spans="7:15" s="159" customFormat="1" ht="19.5" customHeight="1" x14ac:dyDescent="0.2">
      <c r="G807" s="170"/>
      <c r="I807" s="171"/>
      <c r="K807" s="170"/>
      <c r="N807" s="141"/>
      <c r="O807" s="141"/>
    </row>
    <row r="808" spans="7:15" s="159" customFormat="1" ht="19.5" customHeight="1" x14ac:dyDescent="0.2">
      <c r="G808" s="170"/>
      <c r="I808" s="171"/>
      <c r="K808" s="170"/>
      <c r="N808" s="141"/>
      <c r="O808" s="141"/>
    </row>
    <row r="809" spans="7:15" s="159" customFormat="1" ht="19.5" customHeight="1" x14ac:dyDescent="0.2">
      <c r="G809" s="170"/>
      <c r="I809" s="171"/>
      <c r="K809" s="170"/>
      <c r="N809" s="141"/>
      <c r="O809" s="141"/>
    </row>
    <row r="810" spans="7:15" s="159" customFormat="1" ht="19.5" customHeight="1" x14ac:dyDescent="0.2">
      <c r="G810" s="170"/>
      <c r="I810" s="171"/>
      <c r="K810" s="170"/>
      <c r="N810" s="141"/>
      <c r="O810" s="141"/>
    </row>
    <row r="811" spans="7:15" s="159" customFormat="1" ht="19.5" customHeight="1" x14ac:dyDescent="0.2">
      <c r="G811" s="170"/>
      <c r="I811" s="171"/>
      <c r="K811" s="170"/>
      <c r="N811" s="141"/>
      <c r="O811" s="141"/>
    </row>
    <row r="812" spans="7:15" s="159" customFormat="1" ht="19.5" customHeight="1" x14ac:dyDescent="0.2">
      <c r="G812" s="170"/>
      <c r="I812" s="171"/>
      <c r="K812" s="170"/>
      <c r="N812" s="141"/>
      <c r="O812" s="141"/>
    </row>
    <row r="813" spans="7:15" s="159" customFormat="1" ht="19.5" customHeight="1" x14ac:dyDescent="0.2">
      <c r="G813" s="170"/>
      <c r="I813" s="171"/>
      <c r="K813" s="170"/>
      <c r="N813" s="141"/>
      <c r="O813" s="141"/>
    </row>
    <row r="814" spans="7:15" s="159" customFormat="1" ht="19.5" customHeight="1" x14ac:dyDescent="0.2">
      <c r="G814" s="170"/>
      <c r="I814" s="171"/>
      <c r="K814" s="170"/>
      <c r="N814" s="141"/>
      <c r="O814" s="141"/>
    </row>
  </sheetData>
  <sheetProtection autoFilter="0"/>
  <customSheetViews>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2"/>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3"/>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4"/>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5"/>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6"/>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7"/>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8"/>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9"/>
      <headerFooter alignWithMargins="0"/>
    </customSheetView>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0" orientation="portrait" r:id="rId20"/>
      <headerFooter alignWithMargins="0"/>
    </customSheetView>
  </customSheetViews>
  <mergeCells count="820">
    <mergeCell ref="B606:C608"/>
    <mergeCell ref="D606:E608"/>
    <mergeCell ref="F606:G606"/>
    <mergeCell ref="F607:G607"/>
    <mergeCell ref="F608:G608"/>
    <mergeCell ref="B616:C618"/>
    <mergeCell ref="D616:E618"/>
    <mergeCell ref="F616:G616"/>
    <mergeCell ref="F617:G617"/>
    <mergeCell ref="F618:G618"/>
    <mergeCell ref="B611:C611"/>
    <mergeCell ref="D611:E611"/>
    <mergeCell ref="F611:G611"/>
    <mergeCell ref="F612:G612"/>
    <mergeCell ref="F613:G613"/>
    <mergeCell ref="F614:G614"/>
    <mergeCell ref="B615:C615"/>
    <mergeCell ref="D615:E615"/>
    <mergeCell ref="F615:G615"/>
    <mergeCell ref="B601:C601"/>
    <mergeCell ref="D601:E601"/>
    <mergeCell ref="F601:G601"/>
    <mergeCell ref="F602:G602"/>
    <mergeCell ref="F603:G603"/>
    <mergeCell ref="F604:G604"/>
    <mergeCell ref="B605:C605"/>
    <mergeCell ref="D605:E605"/>
    <mergeCell ref="F605:G605"/>
    <mergeCell ref="D591:E591"/>
    <mergeCell ref="F591:G591"/>
    <mergeCell ref="F592:G592"/>
    <mergeCell ref="F593:G593"/>
    <mergeCell ref="F594:G594"/>
    <mergeCell ref="B595:C595"/>
    <mergeCell ref="D595:E595"/>
    <mergeCell ref="F595:G595"/>
    <mergeCell ref="B596:C598"/>
    <mergeCell ref="D596:E598"/>
    <mergeCell ref="F596:G596"/>
    <mergeCell ref="F597:G597"/>
    <mergeCell ref="F598:G598"/>
    <mergeCell ref="B575:B576"/>
    <mergeCell ref="C575:C576"/>
    <mergeCell ref="E575:F575"/>
    <mergeCell ref="E576:F576"/>
    <mergeCell ref="B573:B574"/>
    <mergeCell ref="C573:C574"/>
    <mergeCell ref="E573:F573"/>
    <mergeCell ref="E574:F574"/>
    <mergeCell ref="D411:D413"/>
    <mergeCell ref="B411:B416"/>
    <mergeCell ref="C411:C416"/>
    <mergeCell ref="D414:D416"/>
    <mergeCell ref="B417:B422"/>
    <mergeCell ref="C417:C422"/>
    <mergeCell ref="D417:D419"/>
    <mergeCell ref="D420:D422"/>
    <mergeCell ref="B567:B568"/>
    <mergeCell ref="C567:C568"/>
    <mergeCell ref="E567:F567"/>
    <mergeCell ref="E568:F568"/>
    <mergeCell ref="B463:B464"/>
    <mergeCell ref="C463:C464"/>
    <mergeCell ref="D463:F463"/>
    <mergeCell ref="D464:F464"/>
    <mergeCell ref="B565:B566"/>
    <mergeCell ref="C565:C566"/>
    <mergeCell ref="E565:F565"/>
    <mergeCell ref="E566:F566"/>
    <mergeCell ref="B563:B564"/>
    <mergeCell ref="C563:C564"/>
    <mergeCell ref="E563:F563"/>
    <mergeCell ref="E564:F564"/>
    <mergeCell ref="B561:B562"/>
    <mergeCell ref="C561:C562"/>
    <mergeCell ref="E561:F561"/>
    <mergeCell ref="E562:F562"/>
    <mergeCell ref="B381:B390"/>
    <mergeCell ref="C381:C390"/>
    <mergeCell ref="D381:D385"/>
    <mergeCell ref="E381:E383"/>
    <mergeCell ref="E384:E385"/>
    <mergeCell ref="D386:D390"/>
    <mergeCell ref="E386:E388"/>
    <mergeCell ref="E389:E390"/>
    <mergeCell ref="B465:B466"/>
    <mergeCell ref="C465:C466"/>
    <mergeCell ref="D465:F465"/>
    <mergeCell ref="D466:F466"/>
    <mergeCell ref="D431:F431"/>
    <mergeCell ref="D434:F434"/>
    <mergeCell ref="D433:F433"/>
    <mergeCell ref="B461:B462"/>
    <mergeCell ref="C461:C462"/>
    <mergeCell ref="D461:F461"/>
    <mergeCell ref="D462:F462"/>
    <mergeCell ref="B391:B400"/>
    <mergeCell ref="C391:C400"/>
    <mergeCell ref="D391:D395"/>
    <mergeCell ref="E391:E393"/>
    <mergeCell ref="E394:E395"/>
    <mergeCell ref="E164:E165"/>
    <mergeCell ref="D306:D310"/>
    <mergeCell ref="D341:D345"/>
    <mergeCell ref="D437:F437"/>
    <mergeCell ref="B311:B320"/>
    <mergeCell ref="B351:B360"/>
    <mergeCell ref="C351:C360"/>
    <mergeCell ref="B361:B370"/>
    <mergeCell ref="C361:C370"/>
    <mergeCell ref="D351:D355"/>
    <mergeCell ref="D356:D360"/>
    <mergeCell ref="D361:D365"/>
    <mergeCell ref="D366:D370"/>
    <mergeCell ref="E351:E353"/>
    <mergeCell ref="E354:E355"/>
    <mergeCell ref="E356:E358"/>
    <mergeCell ref="E359:E360"/>
    <mergeCell ref="E361:E363"/>
    <mergeCell ref="E364:E365"/>
    <mergeCell ref="E366:E368"/>
    <mergeCell ref="B371:B380"/>
    <mergeCell ref="C371:C380"/>
    <mergeCell ref="D371:D375"/>
    <mergeCell ref="E371:E373"/>
    <mergeCell ref="C160:C165"/>
    <mergeCell ref="D160:D165"/>
    <mergeCell ref="B166:B172"/>
    <mergeCell ref="C166:C172"/>
    <mergeCell ref="B341:B350"/>
    <mergeCell ref="C341:C350"/>
    <mergeCell ref="D166:D172"/>
    <mergeCell ref="B173:B178"/>
    <mergeCell ref="C173:C178"/>
    <mergeCell ref="D346:D350"/>
    <mergeCell ref="B331:B340"/>
    <mergeCell ref="C301:C310"/>
    <mergeCell ref="B160:B165"/>
    <mergeCell ref="D173:D178"/>
    <mergeCell ref="B179:B184"/>
    <mergeCell ref="C179:C184"/>
    <mergeCell ref="D179:D184"/>
    <mergeCell ref="B185:B190"/>
    <mergeCell ref="C185:C190"/>
    <mergeCell ref="D185:D190"/>
    <mergeCell ref="B207:B213"/>
    <mergeCell ref="C207:C213"/>
    <mergeCell ref="B221:B227"/>
    <mergeCell ref="C221:C227"/>
    <mergeCell ref="T522:U522"/>
    <mergeCell ref="B559:B560"/>
    <mergeCell ref="C559:C560"/>
    <mergeCell ref="E559:F559"/>
    <mergeCell ref="E560:F560"/>
    <mergeCell ref="B455:B456"/>
    <mergeCell ref="C457:C458"/>
    <mergeCell ref="D457:F457"/>
    <mergeCell ref="D458:F458"/>
    <mergeCell ref="B557:B558"/>
    <mergeCell ref="C557:C558"/>
    <mergeCell ref="E557:F557"/>
    <mergeCell ref="E558:F558"/>
    <mergeCell ref="E537:F537"/>
    <mergeCell ref="B532:B534"/>
    <mergeCell ref="C532:C534"/>
    <mergeCell ref="D532:D534"/>
    <mergeCell ref="E527:F527"/>
    <mergeCell ref="D460:F460"/>
    <mergeCell ref="B492:B494"/>
    <mergeCell ref="E496:F496"/>
    <mergeCell ref="D492:D494"/>
    <mergeCell ref="B508:B510"/>
    <mergeCell ref="C508:C510"/>
    <mergeCell ref="T434:U434"/>
    <mergeCell ref="T437:U437"/>
    <mergeCell ref="T441:U441"/>
    <mergeCell ref="T486:U486"/>
    <mergeCell ref="T489:U489"/>
    <mergeCell ref="D435:F435"/>
    <mergeCell ref="B475:F476"/>
    <mergeCell ref="E483:F483"/>
    <mergeCell ref="B486:B488"/>
    <mergeCell ref="C486:C488"/>
    <mergeCell ref="B481:C481"/>
    <mergeCell ref="B483:B485"/>
    <mergeCell ref="B453:B454"/>
    <mergeCell ref="B459:B460"/>
    <mergeCell ref="B457:B458"/>
    <mergeCell ref="T473:U473"/>
    <mergeCell ref="Q441:R441"/>
    <mergeCell ref="I471:J471"/>
    <mergeCell ref="I472:J472"/>
    <mergeCell ref="Q439:R439"/>
    <mergeCell ref="C455:C456"/>
    <mergeCell ref="D438:F438"/>
    <mergeCell ref="D436:F436"/>
    <mergeCell ref="T488:U488"/>
    <mergeCell ref="Q440:R440"/>
    <mergeCell ref="Q437:R437"/>
    <mergeCell ref="Q438:R438"/>
    <mergeCell ref="O473:O477"/>
    <mergeCell ref="T440:U440"/>
    <mergeCell ref="D489:D491"/>
    <mergeCell ref="T479:U479"/>
    <mergeCell ref="T481:U481"/>
    <mergeCell ref="T438:U438"/>
    <mergeCell ref="T483:U483"/>
    <mergeCell ref="E484:F484"/>
    <mergeCell ref="T484:U484"/>
    <mergeCell ref="E485:F485"/>
    <mergeCell ref="T485:U485"/>
    <mergeCell ref="Q486:R486"/>
    <mergeCell ref="E486:F486"/>
    <mergeCell ref="T439:U439"/>
    <mergeCell ref="D455:F455"/>
    <mergeCell ref="D456:F456"/>
    <mergeCell ref="Q483:R483"/>
    <mergeCell ref="T477:U477"/>
    <mergeCell ref="E488:F488"/>
    <mergeCell ref="Q489:R489"/>
    <mergeCell ref="Q492:R492"/>
    <mergeCell ref="T501:U501"/>
    <mergeCell ref="T492:U492"/>
    <mergeCell ref="T509:U509"/>
    <mergeCell ref="T490:U490"/>
    <mergeCell ref="T503:U503"/>
    <mergeCell ref="T510:U510"/>
    <mergeCell ref="T511:U511"/>
    <mergeCell ref="T508:U508"/>
    <mergeCell ref="T498:U498"/>
    <mergeCell ref="T499:U499"/>
    <mergeCell ref="T502:U502"/>
    <mergeCell ref="Q498:R498"/>
    <mergeCell ref="Q501:R501"/>
    <mergeCell ref="T500:U500"/>
    <mergeCell ref="Q511:R511"/>
    <mergeCell ref="T494:U494"/>
    <mergeCell ref="T495:U495"/>
    <mergeCell ref="T496:U496"/>
    <mergeCell ref="T493:U493"/>
    <mergeCell ref="T497:U497"/>
    <mergeCell ref="Q495:R495"/>
    <mergeCell ref="T491:U491"/>
    <mergeCell ref="Q434:R434"/>
    <mergeCell ref="E331:E333"/>
    <mergeCell ref="E334:E335"/>
    <mergeCell ref="D336:D340"/>
    <mergeCell ref="E336:E338"/>
    <mergeCell ref="E339:E340"/>
    <mergeCell ref="E341:E343"/>
    <mergeCell ref="E329:E330"/>
    <mergeCell ref="C331:C340"/>
    <mergeCell ref="D331:D335"/>
    <mergeCell ref="E379:E380"/>
    <mergeCell ref="D396:D400"/>
    <mergeCell ref="E396:E398"/>
    <mergeCell ref="E399:E400"/>
    <mergeCell ref="Q430:R430"/>
    <mergeCell ref="D432:F432"/>
    <mergeCell ref="Q433:R433"/>
    <mergeCell ref="I423:J423"/>
    <mergeCell ref="E401:E403"/>
    <mergeCell ref="D326:D330"/>
    <mergeCell ref="E326:E328"/>
    <mergeCell ref="D406:D410"/>
    <mergeCell ref="E406:E408"/>
    <mergeCell ref="E409:E410"/>
    <mergeCell ref="E166:E167"/>
    <mergeCell ref="T166:U166"/>
    <mergeCell ref="Q166:R166"/>
    <mergeCell ref="E168:E169"/>
    <mergeCell ref="E170:E171"/>
    <mergeCell ref="T177:U177"/>
    <mergeCell ref="E179:E180"/>
    <mergeCell ref="T179:U179"/>
    <mergeCell ref="T168:U168"/>
    <mergeCell ref="E173:E174"/>
    <mergeCell ref="T173:U173"/>
    <mergeCell ref="E175:E176"/>
    <mergeCell ref="T175:U175"/>
    <mergeCell ref="T170:U170"/>
    <mergeCell ref="T172:U172"/>
    <mergeCell ref="Q173:R173"/>
    <mergeCell ref="Q179:R179"/>
    <mergeCell ref="E177:E178"/>
    <mergeCell ref="T291:U291"/>
    <mergeCell ref="Q436:R436"/>
    <mergeCell ref="T424:U424"/>
    <mergeCell ref="D430:F430"/>
    <mergeCell ref="T430:U430"/>
    <mergeCell ref="T435:U435"/>
    <mergeCell ref="T436:U436"/>
    <mergeCell ref="Q435:R435"/>
    <mergeCell ref="E304:E305"/>
    <mergeCell ref="D301:D305"/>
    <mergeCell ref="E306:E308"/>
    <mergeCell ref="E309:E310"/>
    <mergeCell ref="D291:D295"/>
    <mergeCell ref="Q431:R431"/>
    <mergeCell ref="D429:F429"/>
    <mergeCell ref="T432:U432"/>
    <mergeCell ref="Q432:R432"/>
    <mergeCell ref="E301:E303"/>
    <mergeCell ref="D311:D315"/>
    <mergeCell ref="E311:E313"/>
    <mergeCell ref="D321:D325"/>
    <mergeCell ref="T431:U431"/>
    <mergeCell ref="E321:E323"/>
    <mergeCell ref="T433:U433"/>
    <mergeCell ref="T181:U181"/>
    <mergeCell ref="T221:U221"/>
    <mergeCell ref="T193:U193"/>
    <mergeCell ref="T195:U195"/>
    <mergeCell ref="E187:E188"/>
    <mergeCell ref="E181:E182"/>
    <mergeCell ref="E191:E192"/>
    <mergeCell ref="E189:E190"/>
    <mergeCell ref="T262:U262"/>
    <mergeCell ref="T202:U202"/>
    <mergeCell ref="T204:U204"/>
    <mergeCell ref="T245:U245"/>
    <mergeCell ref="E259:E261"/>
    <mergeCell ref="T259:U259"/>
    <mergeCell ref="T200:U200"/>
    <mergeCell ref="T189:U189"/>
    <mergeCell ref="E183:E184"/>
    <mergeCell ref="T183:U183"/>
    <mergeCell ref="T187:U187"/>
    <mergeCell ref="Q185:R185"/>
    <mergeCell ref="E209:E210"/>
    <mergeCell ref="T209:U209"/>
    <mergeCell ref="E211:E213"/>
    <mergeCell ref="T211:U211"/>
    <mergeCell ref="T281:U281"/>
    <mergeCell ref="T271:U271"/>
    <mergeCell ref="T191:U191"/>
    <mergeCell ref="T428:U428"/>
    <mergeCell ref="T429:U429"/>
    <mergeCell ref="D296:D300"/>
    <mergeCell ref="E299:E300"/>
    <mergeCell ref="T301:U301"/>
    <mergeCell ref="Q424:R424"/>
    <mergeCell ref="T311:U311"/>
    <mergeCell ref="E314:E315"/>
    <mergeCell ref="T321:U321"/>
    <mergeCell ref="E324:E325"/>
    <mergeCell ref="Q429:R429"/>
    <mergeCell ref="Q428:R428"/>
    <mergeCell ref="E369:E370"/>
    <mergeCell ref="E344:E345"/>
    <mergeCell ref="E346:E348"/>
    <mergeCell ref="E349:E350"/>
    <mergeCell ref="E374:E375"/>
    <mergeCell ref="D376:D380"/>
    <mergeCell ref="E376:E378"/>
    <mergeCell ref="E296:E298"/>
    <mergeCell ref="E404:E405"/>
    <mergeCell ref="T265:U265"/>
    <mergeCell ref="E268:E270"/>
    <mergeCell ref="T268:U268"/>
    <mergeCell ref="I424:J424"/>
    <mergeCell ref="T142:U142"/>
    <mergeCell ref="E144:E145"/>
    <mergeCell ref="T144:U144"/>
    <mergeCell ref="E146:E147"/>
    <mergeCell ref="T160:U160"/>
    <mergeCell ref="E162:E163"/>
    <mergeCell ref="T162:U162"/>
    <mergeCell ref="T152:U152"/>
    <mergeCell ref="E154:E155"/>
    <mergeCell ref="T154:U154"/>
    <mergeCell ref="E156:E157"/>
    <mergeCell ref="T156:U156"/>
    <mergeCell ref="E158:E159"/>
    <mergeCell ref="T146:U146"/>
    <mergeCell ref="E148:E149"/>
    <mergeCell ref="E160:E161"/>
    <mergeCell ref="T164:U164"/>
    <mergeCell ref="T148:U148"/>
    <mergeCell ref="E185:E186"/>
    <mergeCell ref="T185:U185"/>
    <mergeCell ref="T150:U150"/>
    <mergeCell ref="Q160:R160"/>
    <mergeCell ref="T158:U158"/>
    <mergeCell ref="A1:B1"/>
    <mergeCell ref="C1:F1"/>
    <mergeCell ref="J1:L1"/>
    <mergeCell ref="B5:F6"/>
    <mergeCell ref="D88:F88"/>
    <mergeCell ref="T7:U7"/>
    <mergeCell ref="B8:F9"/>
    <mergeCell ref="D18:F18"/>
    <mergeCell ref="D20:F20"/>
    <mergeCell ref="D21:F21"/>
    <mergeCell ref="D23:F23"/>
    <mergeCell ref="D86:F86"/>
    <mergeCell ref="D87:F87"/>
    <mergeCell ref="D84:F84"/>
    <mergeCell ref="T10:U10"/>
    <mergeCell ref="B11:F12"/>
    <mergeCell ref="T13:U13"/>
    <mergeCell ref="D22:F22"/>
    <mergeCell ref="D24:F24"/>
    <mergeCell ref="B18:C18"/>
    <mergeCell ref="B69:C69"/>
    <mergeCell ref="D69:F69"/>
    <mergeCell ref="C73:F74"/>
    <mergeCell ref="C77:F78"/>
    <mergeCell ref="B84:C84"/>
    <mergeCell ref="B56:C56"/>
    <mergeCell ref="B60:C60"/>
    <mergeCell ref="D90:F90"/>
    <mergeCell ref="B64:C64"/>
    <mergeCell ref="B68:C68"/>
    <mergeCell ref="D91:F91"/>
    <mergeCell ref="B120:C120"/>
    <mergeCell ref="D120:F120"/>
    <mergeCell ref="D89:F89"/>
    <mergeCell ref="Q123:R123"/>
    <mergeCell ref="T123:U123"/>
    <mergeCell ref="B125:F126"/>
    <mergeCell ref="B128:F129"/>
    <mergeCell ref="B134:C134"/>
    <mergeCell ref="D134:F134"/>
    <mergeCell ref="B136:B141"/>
    <mergeCell ref="C136:C141"/>
    <mergeCell ref="D136:D141"/>
    <mergeCell ref="Q136:R136"/>
    <mergeCell ref="T140:U140"/>
    <mergeCell ref="T130:U130"/>
    <mergeCell ref="T132:U132"/>
    <mergeCell ref="T134:U134"/>
    <mergeCell ref="Q132:R132"/>
    <mergeCell ref="T136:U136"/>
    <mergeCell ref="T138:U138"/>
    <mergeCell ref="E136:E137"/>
    <mergeCell ref="E138:E139"/>
    <mergeCell ref="E140:E141"/>
    <mergeCell ref="B142:B147"/>
    <mergeCell ref="C142:C147"/>
    <mergeCell ref="D142:D147"/>
    <mergeCell ref="Q142:R142"/>
    <mergeCell ref="B148:B153"/>
    <mergeCell ref="C148:C153"/>
    <mergeCell ref="D148:D153"/>
    <mergeCell ref="Q148:R148"/>
    <mergeCell ref="B154:B159"/>
    <mergeCell ref="C154:C159"/>
    <mergeCell ref="D154:D159"/>
    <mergeCell ref="Q154:R154"/>
    <mergeCell ref="E152:E153"/>
    <mergeCell ref="E142:E143"/>
    <mergeCell ref="E150:E151"/>
    <mergeCell ref="B191:B196"/>
    <mergeCell ref="C191:C196"/>
    <mergeCell ref="D191:D196"/>
    <mergeCell ref="Q191:R191"/>
    <mergeCell ref="E193:E194"/>
    <mergeCell ref="E195:E196"/>
    <mergeCell ref="B200:B206"/>
    <mergeCell ref="C200:C206"/>
    <mergeCell ref="D200:D206"/>
    <mergeCell ref="E200:E201"/>
    <mergeCell ref="Q200:R200"/>
    <mergeCell ref="E202:E203"/>
    <mergeCell ref="E204:E206"/>
    <mergeCell ref="T207:U207"/>
    <mergeCell ref="B214:B220"/>
    <mergeCell ref="C214:C220"/>
    <mergeCell ref="D214:D220"/>
    <mergeCell ref="E214:E215"/>
    <mergeCell ref="Q214:R214"/>
    <mergeCell ref="E216:E217"/>
    <mergeCell ref="T216:U216"/>
    <mergeCell ref="E218:E220"/>
    <mergeCell ref="T218:U218"/>
    <mergeCell ref="T214:U214"/>
    <mergeCell ref="D207:D213"/>
    <mergeCell ref="E207:E208"/>
    <mergeCell ref="Q207:R207"/>
    <mergeCell ref="D221:D227"/>
    <mergeCell ref="E221:E222"/>
    <mergeCell ref="Q221:R221"/>
    <mergeCell ref="E223:E224"/>
    <mergeCell ref="T223:U223"/>
    <mergeCell ref="E225:E227"/>
    <mergeCell ref="T225:U225"/>
    <mergeCell ref="B228:B234"/>
    <mergeCell ref="C228:C234"/>
    <mergeCell ref="D228:D234"/>
    <mergeCell ref="E228:E229"/>
    <mergeCell ref="Q228:R228"/>
    <mergeCell ref="E230:E231"/>
    <mergeCell ref="T230:U230"/>
    <mergeCell ref="E232:E234"/>
    <mergeCell ref="T232:U232"/>
    <mergeCell ref="T228:U228"/>
    <mergeCell ref="B235:B241"/>
    <mergeCell ref="C235:C241"/>
    <mergeCell ref="D235:D241"/>
    <mergeCell ref="E235:E236"/>
    <mergeCell ref="Q235:R235"/>
    <mergeCell ref="E237:E238"/>
    <mergeCell ref="T237:U237"/>
    <mergeCell ref="E239:E241"/>
    <mergeCell ref="T239:U239"/>
    <mergeCell ref="T235:U235"/>
    <mergeCell ref="C259:C261"/>
    <mergeCell ref="D259:D261"/>
    <mergeCell ref="B245:B251"/>
    <mergeCell ref="C245:C251"/>
    <mergeCell ref="D245:D251"/>
    <mergeCell ref="E245:E246"/>
    <mergeCell ref="Q245:R245"/>
    <mergeCell ref="E247:E248"/>
    <mergeCell ref="T247:U247"/>
    <mergeCell ref="E249:E251"/>
    <mergeCell ref="T249:U249"/>
    <mergeCell ref="E274:E275"/>
    <mergeCell ref="T487:U487"/>
    <mergeCell ref="B268:B270"/>
    <mergeCell ref="C268:C270"/>
    <mergeCell ref="D268:D270"/>
    <mergeCell ref="B252:B258"/>
    <mergeCell ref="C252:C258"/>
    <mergeCell ref="D252:D258"/>
    <mergeCell ref="E252:E253"/>
    <mergeCell ref="B262:B264"/>
    <mergeCell ref="C262:C264"/>
    <mergeCell ref="D262:D264"/>
    <mergeCell ref="E262:E264"/>
    <mergeCell ref="B265:B267"/>
    <mergeCell ref="C265:C267"/>
    <mergeCell ref="D265:D267"/>
    <mergeCell ref="E265:E267"/>
    <mergeCell ref="Q252:R252"/>
    <mergeCell ref="T252:U252"/>
    <mergeCell ref="E254:E255"/>
    <mergeCell ref="T254:U254"/>
    <mergeCell ref="E256:E258"/>
    <mergeCell ref="T256:U256"/>
    <mergeCell ref="B259:B261"/>
    <mergeCell ref="B271:B280"/>
    <mergeCell ref="C271:C280"/>
    <mergeCell ref="D271:D275"/>
    <mergeCell ref="E271:E273"/>
    <mergeCell ref="B321:B330"/>
    <mergeCell ref="C321:C330"/>
    <mergeCell ref="B281:B290"/>
    <mergeCell ref="C281:C290"/>
    <mergeCell ref="D286:D290"/>
    <mergeCell ref="E289:E290"/>
    <mergeCell ref="B291:B300"/>
    <mergeCell ref="C291:C300"/>
    <mergeCell ref="E286:E288"/>
    <mergeCell ref="D281:D285"/>
    <mergeCell ref="E284:E285"/>
    <mergeCell ref="B301:B310"/>
    <mergeCell ref="D276:D280"/>
    <mergeCell ref="E276:E278"/>
    <mergeCell ref="E279:E280"/>
    <mergeCell ref="C311:C320"/>
    <mergeCell ref="D316:D320"/>
    <mergeCell ref="E316:E318"/>
    <mergeCell ref="E319:E320"/>
    <mergeCell ref="E281:E283"/>
    <mergeCell ref="E294:E295"/>
    <mergeCell ref="E291:E293"/>
    <mergeCell ref="T442:U442"/>
    <mergeCell ref="B449:B450"/>
    <mergeCell ref="C449:C450"/>
    <mergeCell ref="D449:F449"/>
    <mergeCell ref="D450:F450"/>
    <mergeCell ref="B451:B452"/>
    <mergeCell ref="C451:C452"/>
    <mergeCell ref="D451:F451"/>
    <mergeCell ref="D452:F452"/>
    <mergeCell ref="C447:C448"/>
    <mergeCell ref="D442:F442"/>
    <mergeCell ref="Q442:R442"/>
    <mergeCell ref="B445:B446"/>
    <mergeCell ref="C445:C446"/>
    <mergeCell ref="D445:F445"/>
    <mergeCell ref="D446:F446"/>
    <mergeCell ref="B447:B448"/>
    <mergeCell ref="B443:B444"/>
    <mergeCell ref="C443:C444"/>
    <mergeCell ref="D447:F447"/>
    <mergeCell ref="D448:F448"/>
    <mergeCell ref="D443:F443"/>
    <mergeCell ref="E521:F521"/>
    <mergeCell ref="C523:C525"/>
    <mergeCell ref="D523:D525"/>
    <mergeCell ref="B517:B519"/>
    <mergeCell ref="B520:B522"/>
    <mergeCell ref="C520:C522"/>
    <mergeCell ref="D520:D522"/>
    <mergeCell ref="B523:B525"/>
    <mergeCell ref="E513:F513"/>
    <mergeCell ref="C517:C519"/>
    <mergeCell ref="B511:B513"/>
    <mergeCell ref="C511:C513"/>
    <mergeCell ref="D517:D519"/>
    <mergeCell ref="B514:B516"/>
    <mergeCell ref="C514:C516"/>
    <mergeCell ref="D514:D516"/>
    <mergeCell ref="E514:F514"/>
    <mergeCell ref="E516:F516"/>
    <mergeCell ref="E511:F511"/>
    <mergeCell ref="B529:B531"/>
    <mergeCell ref="C529:C531"/>
    <mergeCell ref="D529:D531"/>
    <mergeCell ref="E528:F528"/>
    <mergeCell ref="E529:F529"/>
    <mergeCell ref="E530:F530"/>
    <mergeCell ref="E531:F531"/>
    <mergeCell ref="E526:F526"/>
    <mergeCell ref="B526:B528"/>
    <mergeCell ref="C526:C528"/>
    <mergeCell ref="D526:D528"/>
    <mergeCell ref="Q517:R517"/>
    <mergeCell ref="E518:F518"/>
    <mergeCell ref="Q508:R508"/>
    <mergeCell ref="E509:F509"/>
    <mergeCell ref="T533:U533"/>
    <mergeCell ref="T513:U513"/>
    <mergeCell ref="T512:U512"/>
    <mergeCell ref="T529:U529"/>
    <mergeCell ref="T527:U527"/>
    <mergeCell ref="E524:F524"/>
    <mergeCell ref="T524:U524"/>
    <mergeCell ref="E525:F525"/>
    <mergeCell ref="T525:U525"/>
    <mergeCell ref="T526:U526"/>
    <mergeCell ref="Q526:R526"/>
    <mergeCell ref="Q529:R529"/>
    <mergeCell ref="E533:F533"/>
    <mergeCell ref="E508:F508"/>
    <mergeCell ref="E512:F512"/>
    <mergeCell ref="E510:F510"/>
    <mergeCell ref="E522:F522"/>
    <mergeCell ref="E523:F523"/>
    <mergeCell ref="E515:F515"/>
    <mergeCell ref="E517:F517"/>
    <mergeCell ref="T534:U534"/>
    <mergeCell ref="T535:U535"/>
    <mergeCell ref="E534:F534"/>
    <mergeCell ref="E535:F535"/>
    <mergeCell ref="Q514:R514"/>
    <mergeCell ref="T523:U523"/>
    <mergeCell ref="T519:U519"/>
    <mergeCell ref="T514:U514"/>
    <mergeCell ref="T518:U518"/>
    <mergeCell ref="T521:U521"/>
    <mergeCell ref="T516:U516"/>
    <mergeCell ref="T517:U517"/>
    <mergeCell ref="T515:U515"/>
    <mergeCell ref="E520:F520"/>
    <mergeCell ref="T520:U520"/>
    <mergeCell ref="Q520:R520"/>
    <mergeCell ref="E519:F519"/>
    <mergeCell ref="Q523:R523"/>
    <mergeCell ref="E532:F532"/>
    <mergeCell ref="Q532:R532"/>
    <mergeCell ref="T532:U532"/>
    <mergeCell ref="T530:U530"/>
    <mergeCell ref="T531:U531"/>
    <mergeCell ref="T528:U528"/>
    <mergeCell ref="Q535:R535"/>
    <mergeCell ref="T536:U536"/>
    <mergeCell ref="T537:U537"/>
    <mergeCell ref="E542:F542"/>
    <mergeCell ref="C547:C548"/>
    <mergeCell ref="E547:F547"/>
    <mergeCell ref="E544:F544"/>
    <mergeCell ref="T541:U541"/>
    <mergeCell ref="E541:F541"/>
    <mergeCell ref="Q538:R538"/>
    <mergeCell ref="T538:U538"/>
    <mergeCell ref="T540:U540"/>
    <mergeCell ref="T542:U542"/>
    <mergeCell ref="E538:F538"/>
    <mergeCell ref="E539:F539"/>
    <mergeCell ref="T539:U539"/>
    <mergeCell ref="E536:F536"/>
    <mergeCell ref="T545:U545"/>
    <mergeCell ref="T547:U547"/>
    <mergeCell ref="B538:B540"/>
    <mergeCell ref="C538:C540"/>
    <mergeCell ref="D538:D540"/>
    <mergeCell ref="E540:F540"/>
    <mergeCell ref="T549:U549"/>
    <mergeCell ref="T543:U543"/>
    <mergeCell ref="T544:U544"/>
    <mergeCell ref="E543:F543"/>
    <mergeCell ref="B545:B546"/>
    <mergeCell ref="B549:B550"/>
    <mergeCell ref="C549:C550"/>
    <mergeCell ref="E549:F549"/>
    <mergeCell ref="E550:F550"/>
    <mergeCell ref="T553:U553"/>
    <mergeCell ref="E554:F554"/>
    <mergeCell ref="B555:B556"/>
    <mergeCell ref="C555:C556"/>
    <mergeCell ref="E555:F555"/>
    <mergeCell ref="T555:U555"/>
    <mergeCell ref="E556:F556"/>
    <mergeCell ref="B551:B552"/>
    <mergeCell ref="C551:C552"/>
    <mergeCell ref="E551:F551"/>
    <mergeCell ref="T551:U551"/>
    <mergeCell ref="E552:F552"/>
    <mergeCell ref="B553:B554"/>
    <mergeCell ref="C553:C554"/>
    <mergeCell ref="E553:F553"/>
    <mergeCell ref="I692:J692"/>
    <mergeCell ref="I694:J694"/>
    <mergeCell ref="I695:J695"/>
    <mergeCell ref="I635:J635"/>
    <mergeCell ref="B649:C649"/>
    <mergeCell ref="I666:J666"/>
    <mergeCell ref="I667:J667"/>
    <mergeCell ref="B671:C671"/>
    <mergeCell ref="I680:J680"/>
    <mergeCell ref="I681:J681"/>
    <mergeCell ref="B685:C685"/>
    <mergeCell ref="I691:J691"/>
    <mergeCell ref="I577:J577"/>
    <mergeCell ref="I578:J578"/>
    <mergeCell ref="I621:J621"/>
    <mergeCell ref="B622:C622"/>
    <mergeCell ref="D622:F622"/>
    <mergeCell ref="I622:J622"/>
    <mergeCell ref="I631:J631"/>
    <mergeCell ref="I632:J632"/>
    <mergeCell ref="I634:J634"/>
    <mergeCell ref="B581:C581"/>
    <mergeCell ref="D581:E581"/>
    <mergeCell ref="B585:C585"/>
    <mergeCell ref="D585:E585"/>
    <mergeCell ref="B586:C588"/>
    <mergeCell ref="D586:E588"/>
    <mergeCell ref="F581:G581"/>
    <mergeCell ref="F582:G582"/>
    <mergeCell ref="F583:G583"/>
    <mergeCell ref="F584:G584"/>
    <mergeCell ref="F586:G586"/>
    <mergeCell ref="F585:G585"/>
    <mergeCell ref="F587:G587"/>
    <mergeCell ref="F588:G588"/>
    <mergeCell ref="B591:C591"/>
    <mergeCell ref="B571:B572"/>
    <mergeCell ref="C571:C572"/>
    <mergeCell ref="E571:F571"/>
    <mergeCell ref="E572:F572"/>
    <mergeCell ref="B467:B468"/>
    <mergeCell ref="C467:C468"/>
    <mergeCell ref="D467:F467"/>
    <mergeCell ref="D468:F468"/>
    <mergeCell ref="B469:B470"/>
    <mergeCell ref="C469:C470"/>
    <mergeCell ref="D469:F469"/>
    <mergeCell ref="D470:F470"/>
    <mergeCell ref="B569:B570"/>
    <mergeCell ref="C569:C570"/>
    <mergeCell ref="E569:F569"/>
    <mergeCell ref="E570:F570"/>
    <mergeCell ref="E548:F548"/>
    <mergeCell ref="B547:B548"/>
    <mergeCell ref="C545:C546"/>
    <mergeCell ref="E545:F545"/>
    <mergeCell ref="E546:F546"/>
    <mergeCell ref="B535:B537"/>
    <mergeCell ref="C535:C537"/>
    <mergeCell ref="D535:D537"/>
    <mergeCell ref="B501:B503"/>
    <mergeCell ref="C501:C503"/>
    <mergeCell ref="C495:C497"/>
    <mergeCell ref="D495:D497"/>
    <mergeCell ref="E490:F490"/>
    <mergeCell ref="C492:C494"/>
    <mergeCell ref="E500:F500"/>
    <mergeCell ref="E491:F491"/>
    <mergeCell ref="E493:F493"/>
    <mergeCell ref="E497:F497"/>
    <mergeCell ref="B489:B491"/>
    <mergeCell ref="C489:C491"/>
    <mergeCell ref="B498:B500"/>
    <mergeCell ref="C498:C500"/>
    <mergeCell ref="D498:D500"/>
    <mergeCell ref="E499:F499"/>
    <mergeCell ref="B495:B497"/>
    <mergeCell ref="E501:F501"/>
    <mergeCell ref="E495:F495"/>
    <mergeCell ref="E492:F492"/>
    <mergeCell ref="E494:F494"/>
    <mergeCell ref="B401:B410"/>
    <mergeCell ref="C401:C410"/>
    <mergeCell ref="D401:D405"/>
    <mergeCell ref="D501:D503"/>
    <mergeCell ref="D511:D513"/>
    <mergeCell ref="D453:F453"/>
    <mergeCell ref="D454:F454"/>
    <mergeCell ref="C459:C460"/>
    <mergeCell ref="D459:F459"/>
    <mergeCell ref="D439:F439"/>
    <mergeCell ref="D441:F441"/>
    <mergeCell ref="D440:F440"/>
    <mergeCell ref="C483:C485"/>
    <mergeCell ref="D483:D485"/>
    <mergeCell ref="D481:F481"/>
    <mergeCell ref="E503:F503"/>
    <mergeCell ref="E502:F502"/>
    <mergeCell ref="E487:F487"/>
    <mergeCell ref="C453:C454"/>
    <mergeCell ref="D486:D488"/>
    <mergeCell ref="D508:D510"/>
    <mergeCell ref="E489:F489"/>
    <mergeCell ref="D444:F444"/>
    <mergeCell ref="E498:F498"/>
  </mergeCells>
  <phoneticPr fontId="3"/>
  <printOptions horizontalCentered="1"/>
  <pageMargins left="0.78740157480314965" right="0.78740157480314965" top="0.78740157480314965" bottom="0.39370078740157483" header="0.51181102362204722" footer="0.51181102362204722"/>
  <pageSetup paperSize="9" scale="51" orientation="portrait" r:id="rId21"/>
  <headerFooter alignWithMargins="0"/>
  <rowBreaks count="8" manualBreakCount="8">
    <brk id="79" max="11" man="1"/>
    <brk id="122" max="11" man="1"/>
    <brk id="197" max="11" man="1"/>
    <brk id="242" max="11" man="1"/>
    <brk id="310" max="11" man="1"/>
    <brk id="426" max="11" man="1"/>
    <brk id="503" max="11" man="1"/>
    <brk id="599"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2"/>
  <sheetViews>
    <sheetView topLeftCell="A13" workbookViewId="0">
      <selection activeCell="E6" sqref="E6"/>
    </sheetView>
  </sheetViews>
  <sheetFormatPr defaultColWidth="5.90625" defaultRowHeight="18.75" customHeight="1" x14ac:dyDescent="0.2"/>
  <cols>
    <col min="1" max="10" width="5.90625" style="110" customWidth="1"/>
    <col min="11" max="14" width="5.90625" style="111" customWidth="1"/>
    <col min="15" max="16384" width="5.90625" style="110"/>
  </cols>
  <sheetData>
    <row r="1" spans="1:17" ht="18.75" customHeight="1" x14ac:dyDescent="0.2">
      <c r="A1" s="260"/>
      <c r="B1" s="260"/>
      <c r="C1" s="260"/>
      <c r="D1" s="260"/>
      <c r="E1" s="260"/>
      <c r="F1" s="260"/>
      <c r="G1" s="260"/>
      <c r="H1" s="260"/>
      <c r="I1" s="260"/>
      <c r="J1" s="260"/>
      <c r="K1" s="260"/>
      <c r="L1" s="260"/>
      <c r="M1" s="260"/>
      <c r="N1" s="260"/>
      <c r="O1" s="260"/>
      <c r="P1" s="261"/>
    </row>
    <row r="2" spans="1:17" ht="18.75" customHeight="1" thickBot="1" x14ac:dyDescent="0.25">
      <c r="A2" s="261"/>
      <c r="B2" s="261"/>
      <c r="C2" s="261"/>
      <c r="D2" s="261"/>
      <c r="E2" s="261"/>
      <c r="F2" s="261"/>
      <c r="G2" s="261"/>
      <c r="H2" s="261"/>
      <c r="I2" s="261"/>
      <c r="J2" s="261"/>
      <c r="K2" s="262"/>
      <c r="L2" s="262"/>
      <c r="M2" s="262"/>
      <c r="N2" s="262"/>
      <c r="O2" s="261"/>
      <c r="P2" s="261"/>
    </row>
    <row r="3" spans="1:17" ht="18.75" customHeight="1" x14ac:dyDescent="0.2">
      <c r="A3" s="261"/>
      <c r="B3" s="1562" t="s">
        <v>323</v>
      </c>
      <c r="C3" s="1563"/>
      <c r="D3" s="1576" t="s">
        <v>17</v>
      </c>
      <c r="E3" s="1569"/>
      <c r="F3" s="1568" t="s">
        <v>13</v>
      </c>
      <c r="G3" s="1569"/>
      <c r="H3" s="1568" t="s">
        <v>91</v>
      </c>
      <c r="I3" s="1569"/>
      <c r="J3" s="1568" t="s">
        <v>14</v>
      </c>
      <c r="K3" s="1569"/>
      <c r="L3" s="1568" t="s">
        <v>15</v>
      </c>
      <c r="M3" s="1569"/>
      <c r="N3" s="1568" t="s">
        <v>18</v>
      </c>
      <c r="O3" s="1569"/>
      <c r="P3" s="261"/>
    </row>
    <row r="4" spans="1:17" ht="18.75" customHeight="1" x14ac:dyDescent="0.2">
      <c r="A4" s="261"/>
      <c r="B4" s="1564"/>
      <c r="C4" s="1565"/>
      <c r="D4" s="1570"/>
      <c r="E4" s="1571"/>
      <c r="F4" s="1574"/>
      <c r="G4" s="1571"/>
      <c r="H4" s="1574"/>
      <c r="I4" s="1571"/>
      <c r="J4" s="1574"/>
      <c r="K4" s="1571"/>
      <c r="L4" s="1574"/>
      <c r="M4" s="1571"/>
      <c r="N4" s="1583"/>
      <c r="O4" s="1584"/>
      <c r="P4" s="261"/>
      <c r="Q4" s="110" t="s">
        <v>4617</v>
      </c>
    </row>
    <row r="5" spans="1:17" ht="18.75" customHeight="1" thickBot="1" x14ac:dyDescent="0.25">
      <c r="A5" s="261"/>
      <c r="B5" s="1566"/>
      <c r="C5" s="1567"/>
      <c r="D5" s="1572"/>
      <c r="E5" s="1573"/>
      <c r="F5" s="1575"/>
      <c r="G5" s="1573"/>
      <c r="H5" s="1575"/>
      <c r="I5" s="1573"/>
      <c r="J5" s="1575"/>
      <c r="K5" s="1573"/>
      <c r="L5" s="1575"/>
      <c r="M5" s="1573"/>
      <c r="N5" s="1585"/>
      <c r="O5" s="1586"/>
      <c r="P5" s="261"/>
      <c r="Q5" s="110" t="s">
        <v>4618</v>
      </c>
    </row>
    <row r="6" spans="1:17" ht="18.75" customHeight="1" x14ac:dyDescent="0.2">
      <c r="A6" s="261"/>
      <c r="B6" s="261"/>
      <c r="C6" s="261"/>
      <c r="D6" s="261"/>
      <c r="E6" s="261"/>
      <c r="F6" s="261"/>
      <c r="G6" s="263"/>
      <c r="H6" s="263"/>
      <c r="I6" s="263"/>
      <c r="J6" s="263"/>
      <c r="K6" s="264"/>
      <c r="L6" s="264"/>
      <c r="M6" s="264"/>
      <c r="N6" s="264"/>
      <c r="O6" s="261"/>
      <c r="P6" s="261"/>
    </row>
    <row r="7" spans="1:17" ht="18.75" customHeight="1" x14ac:dyDescent="0.2">
      <c r="A7" s="261"/>
      <c r="B7" s="261"/>
      <c r="C7" s="261"/>
      <c r="D7" s="261"/>
      <c r="E7" s="261"/>
      <c r="F7" s="261"/>
      <c r="G7" s="261"/>
      <c r="H7" s="261"/>
      <c r="I7" s="261"/>
      <c r="J7" s="261"/>
      <c r="K7" s="265"/>
      <c r="L7" s="265"/>
      <c r="M7" s="265"/>
      <c r="N7" s="265" t="s">
        <v>16</v>
      </c>
      <c r="O7" s="261"/>
      <c r="P7" s="261"/>
    </row>
    <row r="8" spans="1:17" ht="18.75" customHeight="1" x14ac:dyDescent="0.2">
      <c r="A8" s="1577" t="s">
        <v>19</v>
      </c>
      <c r="B8" s="1578"/>
      <c r="C8" s="1578"/>
      <c r="D8" s="1578"/>
      <c r="E8" s="1578"/>
      <c r="F8" s="1579"/>
      <c r="G8" s="1577" t="s">
        <v>20</v>
      </c>
      <c r="H8" s="1578"/>
      <c r="I8" s="1578"/>
      <c r="J8" s="1579"/>
      <c r="K8" s="1580" t="s">
        <v>89</v>
      </c>
      <c r="L8" s="1581"/>
      <c r="M8" s="1581"/>
      <c r="N8" s="1582"/>
      <c r="O8" s="266"/>
      <c r="P8" s="261"/>
    </row>
    <row r="9" spans="1:17" ht="18.75" customHeight="1" x14ac:dyDescent="0.2">
      <c r="A9" s="267" t="s">
        <v>51</v>
      </c>
      <c r="B9" s="268"/>
      <c r="C9" s="1587" t="s">
        <v>21</v>
      </c>
      <c r="D9" s="1587"/>
      <c r="E9" s="1587"/>
      <c r="F9" s="1588"/>
      <c r="G9" s="1589" t="s">
        <v>22</v>
      </c>
      <c r="H9" s="1587"/>
      <c r="I9" s="1587"/>
      <c r="J9" s="1588"/>
      <c r="K9" s="1590">
        <f>●消防費!J45</f>
        <v>0</v>
      </c>
      <c r="L9" s="1591"/>
      <c r="M9" s="1591"/>
      <c r="N9" s="1592"/>
      <c r="O9" s="266" t="s">
        <v>67</v>
      </c>
      <c r="P9" s="261"/>
    </row>
    <row r="10" spans="1:17" ht="18.75" customHeight="1" x14ac:dyDescent="0.2">
      <c r="A10" s="267" t="s">
        <v>54</v>
      </c>
      <c r="B10" s="268"/>
      <c r="C10" s="1587" t="s">
        <v>12</v>
      </c>
      <c r="D10" s="1587"/>
      <c r="E10" s="1587"/>
      <c r="F10" s="1588"/>
      <c r="G10" s="1589" t="s">
        <v>23</v>
      </c>
      <c r="H10" s="1587"/>
      <c r="I10" s="1587"/>
      <c r="J10" s="1588"/>
      <c r="K10" s="1593">
        <f>●道路橋りょう費!J238</f>
        <v>0</v>
      </c>
      <c r="L10" s="1594"/>
      <c r="M10" s="1594"/>
      <c r="N10" s="1595"/>
      <c r="O10" s="266" t="s">
        <v>68</v>
      </c>
      <c r="P10" s="261"/>
    </row>
    <row r="11" spans="1:17" ht="18.75" customHeight="1" x14ac:dyDescent="0.2">
      <c r="A11" s="269" t="s">
        <v>55</v>
      </c>
      <c r="B11" s="268">
        <v>1</v>
      </c>
      <c r="C11" s="1587" t="s">
        <v>4</v>
      </c>
      <c r="D11" s="1587"/>
      <c r="E11" s="1587"/>
      <c r="F11" s="1588"/>
      <c r="G11" s="1589" t="s">
        <v>24</v>
      </c>
      <c r="H11" s="1587"/>
      <c r="I11" s="1587"/>
      <c r="J11" s="1588"/>
      <c r="K11" s="1593">
        <f>+'●港湾費（港湾）'!J59</f>
        <v>0</v>
      </c>
      <c r="L11" s="1594"/>
      <c r="M11" s="1594"/>
      <c r="N11" s="1595"/>
      <c r="O11" s="266" t="s">
        <v>66</v>
      </c>
      <c r="P11" s="261"/>
    </row>
    <row r="12" spans="1:17" ht="18.75" customHeight="1" x14ac:dyDescent="0.2">
      <c r="A12" s="270"/>
      <c r="B12" s="268">
        <v>2</v>
      </c>
      <c r="C12" s="1587" t="s">
        <v>5</v>
      </c>
      <c r="D12" s="1587"/>
      <c r="E12" s="1587"/>
      <c r="F12" s="1588"/>
      <c r="G12" s="1589" t="s">
        <v>24</v>
      </c>
      <c r="H12" s="1587"/>
      <c r="I12" s="1587"/>
      <c r="J12" s="1588"/>
      <c r="K12" s="1593">
        <f>+'●港湾費（漁港）'!J59</f>
        <v>0</v>
      </c>
      <c r="L12" s="1594"/>
      <c r="M12" s="1594"/>
      <c r="N12" s="1595"/>
      <c r="O12" s="266" t="s">
        <v>65</v>
      </c>
      <c r="P12" s="261"/>
    </row>
    <row r="13" spans="1:17" ht="18.75" customHeight="1" x14ac:dyDescent="0.2">
      <c r="A13" s="267" t="s">
        <v>56</v>
      </c>
      <c r="B13" s="268"/>
      <c r="C13" s="1587" t="s">
        <v>10</v>
      </c>
      <c r="D13" s="1587"/>
      <c r="E13" s="1587"/>
      <c r="F13" s="1588"/>
      <c r="G13" s="1589" t="s">
        <v>25</v>
      </c>
      <c r="H13" s="1587"/>
      <c r="I13" s="1587"/>
      <c r="J13" s="1588"/>
      <c r="K13" s="1593">
        <f>●都市計画費!J530</f>
        <v>0</v>
      </c>
      <c r="L13" s="1594"/>
      <c r="M13" s="1594"/>
      <c r="N13" s="1595"/>
      <c r="O13" s="266" t="s">
        <v>64</v>
      </c>
      <c r="P13" s="261"/>
    </row>
    <row r="14" spans="1:17" ht="18.75" customHeight="1" x14ac:dyDescent="0.2">
      <c r="A14" s="267" t="s">
        <v>57</v>
      </c>
      <c r="B14" s="268"/>
      <c r="C14" s="1587" t="s">
        <v>90</v>
      </c>
      <c r="D14" s="1587"/>
      <c r="E14" s="1587"/>
      <c r="F14" s="1588"/>
      <c r="G14" s="1589" t="s">
        <v>22</v>
      </c>
      <c r="H14" s="1587"/>
      <c r="I14" s="1587"/>
      <c r="J14" s="1588"/>
      <c r="K14" s="1593">
        <f>●公園費○!J20</f>
        <v>0</v>
      </c>
      <c r="L14" s="1594"/>
      <c r="M14" s="1594"/>
      <c r="N14" s="1595"/>
      <c r="O14" s="266" t="s">
        <v>69</v>
      </c>
      <c r="P14" s="261"/>
    </row>
    <row r="15" spans="1:17" ht="18.75" customHeight="1" x14ac:dyDescent="0.2">
      <c r="A15" s="267" t="s">
        <v>58</v>
      </c>
      <c r="B15" s="268"/>
      <c r="C15" s="1587" t="s">
        <v>92</v>
      </c>
      <c r="D15" s="1587"/>
      <c r="E15" s="1587"/>
      <c r="F15" s="1588"/>
      <c r="G15" s="1589" t="s">
        <v>22</v>
      </c>
      <c r="H15" s="1587"/>
      <c r="I15" s="1587"/>
      <c r="J15" s="1588"/>
      <c r="K15" s="1593">
        <f>●下水道費２○!J288</f>
        <v>0</v>
      </c>
      <c r="L15" s="1594"/>
      <c r="M15" s="1594"/>
      <c r="N15" s="1595"/>
      <c r="O15" s="266" t="s">
        <v>70</v>
      </c>
      <c r="P15" s="261"/>
    </row>
    <row r="16" spans="1:17" ht="18.75" customHeight="1" x14ac:dyDescent="0.2">
      <c r="A16" s="267" t="s">
        <v>59</v>
      </c>
      <c r="B16" s="268"/>
      <c r="C16" s="1587" t="s">
        <v>11</v>
      </c>
      <c r="D16" s="1587"/>
      <c r="E16" s="1587"/>
      <c r="F16" s="1588"/>
      <c r="G16" s="1589" t="s">
        <v>22</v>
      </c>
      <c r="H16" s="1587"/>
      <c r="I16" s="1587"/>
      <c r="J16" s="1588"/>
      <c r="K16" s="1593">
        <f>●その他の土木費○!J532</f>
        <v>0</v>
      </c>
      <c r="L16" s="1596"/>
      <c r="M16" s="1596"/>
      <c r="N16" s="1597"/>
      <c r="O16" s="266" t="s">
        <v>71</v>
      </c>
      <c r="P16" s="261"/>
    </row>
    <row r="17" spans="1:16" ht="18.75" customHeight="1" x14ac:dyDescent="0.2">
      <c r="A17" s="267" t="s">
        <v>60</v>
      </c>
      <c r="B17" s="268"/>
      <c r="C17" s="1587" t="s">
        <v>26</v>
      </c>
      <c r="D17" s="1587"/>
      <c r="E17" s="1587"/>
      <c r="F17" s="1588"/>
      <c r="G17" s="1589" t="s">
        <v>27</v>
      </c>
      <c r="H17" s="1587"/>
      <c r="I17" s="1587"/>
      <c r="J17" s="1588"/>
      <c r="K17" s="1593">
        <f>+●小学校費○!J329</f>
        <v>0</v>
      </c>
      <c r="L17" s="1594"/>
      <c r="M17" s="1594"/>
      <c r="N17" s="1595"/>
      <c r="O17" s="266" t="s">
        <v>72</v>
      </c>
      <c r="P17" s="261"/>
    </row>
    <row r="18" spans="1:16" ht="18.75" customHeight="1" x14ac:dyDescent="0.2">
      <c r="A18" s="267" t="s">
        <v>61</v>
      </c>
      <c r="B18" s="268"/>
      <c r="C18" s="1587" t="s">
        <v>28</v>
      </c>
      <c r="D18" s="1587"/>
      <c r="E18" s="1587"/>
      <c r="F18" s="1588"/>
      <c r="G18" s="1589" t="s">
        <v>27</v>
      </c>
      <c r="H18" s="1587"/>
      <c r="I18" s="1587"/>
      <c r="J18" s="1588"/>
      <c r="K18" s="1593">
        <f>+●中学校費○!J345</f>
        <v>0</v>
      </c>
      <c r="L18" s="1594"/>
      <c r="M18" s="1594"/>
      <c r="N18" s="1595"/>
      <c r="O18" s="266" t="s">
        <v>73</v>
      </c>
      <c r="P18" s="261"/>
    </row>
    <row r="19" spans="1:16" ht="18.75" customHeight="1" x14ac:dyDescent="0.2">
      <c r="A19" s="267" t="s">
        <v>74</v>
      </c>
      <c r="B19" s="268"/>
      <c r="C19" s="1587" t="s">
        <v>29</v>
      </c>
      <c r="D19" s="1587"/>
      <c r="E19" s="1587"/>
      <c r="F19" s="1588"/>
      <c r="G19" s="1589" t="s">
        <v>30</v>
      </c>
      <c r="H19" s="1587"/>
      <c r="I19" s="1587"/>
      <c r="J19" s="1588"/>
      <c r="K19" s="1598">
        <f>+●高等学校費○!J50</f>
        <v>0</v>
      </c>
      <c r="L19" s="1599"/>
      <c r="M19" s="1599"/>
      <c r="N19" s="1600"/>
      <c r="O19" s="266" t="s">
        <v>63</v>
      </c>
      <c r="P19" s="261"/>
    </row>
    <row r="20" spans="1:16" ht="18.75" customHeight="1" x14ac:dyDescent="0.2">
      <c r="A20" s="267" t="s">
        <v>1106</v>
      </c>
      <c r="B20" s="268"/>
      <c r="C20" s="1587" t="s">
        <v>9</v>
      </c>
      <c r="D20" s="1587"/>
      <c r="E20" s="1587"/>
      <c r="F20" s="1588"/>
      <c r="G20" s="1589" t="s">
        <v>22</v>
      </c>
      <c r="H20" s="1587"/>
      <c r="I20" s="1587"/>
      <c r="J20" s="1588"/>
      <c r="K20" s="1598">
        <f>●社会福祉費○!J110</f>
        <v>0</v>
      </c>
      <c r="L20" s="1599"/>
      <c r="M20" s="1599"/>
      <c r="N20" s="1600"/>
      <c r="O20" s="266" t="s">
        <v>1107</v>
      </c>
      <c r="P20" s="261"/>
    </row>
    <row r="21" spans="1:16" ht="18.75" customHeight="1" x14ac:dyDescent="0.2">
      <c r="A21" s="267" t="s">
        <v>62</v>
      </c>
      <c r="B21" s="268"/>
      <c r="C21" s="1587" t="s">
        <v>50</v>
      </c>
      <c r="D21" s="1587"/>
      <c r="E21" s="1587"/>
      <c r="F21" s="1588"/>
      <c r="G21" s="1589" t="s">
        <v>22</v>
      </c>
      <c r="H21" s="1587"/>
      <c r="I21" s="1587"/>
      <c r="J21" s="1588"/>
      <c r="K21" s="1593">
        <f>●保健衛生費○!K622</f>
        <v>0</v>
      </c>
      <c r="L21" s="1594"/>
      <c r="M21" s="1594"/>
      <c r="N21" s="1595"/>
      <c r="O21" s="266" t="s">
        <v>1108</v>
      </c>
      <c r="P21" s="261"/>
    </row>
    <row r="22" spans="1:16" ht="18.75" customHeight="1" x14ac:dyDescent="0.2">
      <c r="A22" s="267" t="s">
        <v>75</v>
      </c>
      <c r="B22" s="268"/>
      <c r="C22" s="1587" t="s">
        <v>8</v>
      </c>
      <c r="D22" s="1587"/>
      <c r="E22" s="1587"/>
      <c r="F22" s="1588"/>
      <c r="G22" s="1589" t="s">
        <v>31</v>
      </c>
      <c r="H22" s="1587"/>
      <c r="I22" s="1587"/>
      <c r="J22" s="1588"/>
      <c r="K22" s="1598">
        <f>●高齢者保健福祉費●!J44</f>
        <v>0</v>
      </c>
      <c r="L22" s="1599"/>
      <c r="M22" s="1599"/>
      <c r="N22" s="1600"/>
      <c r="O22" s="266" t="s">
        <v>76</v>
      </c>
      <c r="P22" s="261"/>
    </row>
    <row r="23" spans="1:16" ht="18.75" customHeight="1" x14ac:dyDescent="0.2">
      <c r="A23" s="267" t="s">
        <v>77</v>
      </c>
      <c r="B23" s="268"/>
      <c r="C23" s="1587" t="s">
        <v>32</v>
      </c>
      <c r="D23" s="1587"/>
      <c r="E23" s="1587"/>
      <c r="F23" s="1588"/>
      <c r="G23" s="1589" t="s">
        <v>22</v>
      </c>
      <c r="H23" s="1587"/>
      <c r="I23" s="1587"/>
      <c r="J23" s="1588"/>
      <c r="K23" s="1593">
        <f>○清掃費○!J114</f>
        <v>0</v>
      </c>
      <c r="L23" s="1594"/>
      <c r="M23" s="1594"/>
      <c r="N23" s="1595"/>
      <c r="O23" s="266" t="s">
        <v>78</v>
      </c>
      <c r="P23" s="261"/>
    </row>
    <row r="24" spans="1:16" ht="18.75" customHeight="1" x14ac:dyDescent="0.2">
      <c r="A24" s="267" t="s">
        <v>79</v>
      </c>
      <c r="B24" s="268"/>
      <c r="C24" s="1587" t="s">
        <v>6</v>
      </c>
      <c r="D24" s="1587"/>
      <c r="E24" s="1587"/>
      <c r="F24" s="1588"/>
      <c r="G24" s="1589" t="s">
        <v>33</v>
      </c>
      <c r="H24" s="1587"/>
      <c r="I24" s="1587"/>
      <c r="J24" s="1588"/>
      <c r="K24" s="1593">
        <f>'●農業行政費(2)○'!J195</f>
        <v>0</v>
      </c>
      <c r="L24" s="1594"/>
      <c r="M24" s="1594"/>
      <c r="N24" s="1595"/>
      <c r="O24" s="266" t="s">
        <v>1109</v>
      </c>
      <c r="P24" s="261"/>
    </row>
    <row r="25" spans="1:16" ht="18.75" customHeight="1" x14ac:dyDescent="0.2">
      <c r="A25" s="267" t="s">
        <v>81</v>
      </c>
      <c r="B25" s="268"/>
      <c r="C25" s="1587" t="s">
        <v>7</v>
      </c>
      <c r="D25" s="1587"/>
      <c r="E25" s="1587"/>
      <c r="F25" s="1588"/>
      <c r="G25" s="1589" t="s">
        <v>34</v>
      </c>
      <c r="H25" s="1587"/>
      <c r="I25" s="1587"/>
      <c r="J25" s="1588"/>
      <c r="K25" s="1593">
        <f>●林野水産行政費○!J68</f>
        <v>0</v>
      </c>
      <c r="L25" s="1594"/>
      <c r="M25" s="1594"/>
      <c r="N25" s="1595"/>
      <c r="O25" s="266" t="s">
        <v>1110</v>
      </c>
      <c r="P25" s="261"/>
    </row>
    <row r="26" spans="1:16" ht="18.75" customHeight="1" x14ac:dyDescent="0.2">
      <c r="A26" s="271" t="s">
        <v>82</v>
      </c>
      <c r="B26" s="268">
        <v>1</v>
      </c>
      <c r="C26" s="1587" t="s">
        <v>35</v>
      </c>
      <c r="D26" s="1587"/>
      <c r="E26" s="1587"/>
      <c r="F26" s="1588"/>
      <c r="G26" s="1589" t="s">
        <v>22</v>
      </c>
      <c r="H26" s="1587"/>
      <c r="I26" s="1587"/>
      <c r="J26" s="1588"/>
      <c r="K26" s="1593">
        <f>'●地域振興費（人口）その２○'!J771</f>
        <v>0</v>
      </c>
      <c r="L26" s="1594"/>
      <c r="M26" s="1594"/>
      <c r="N26" s="1595"/>
      <c r="O26" s="266" t="s">
        <v>1111</v>
      </c>
      <c r="P26" s="261"/>
    </row>
    <row r="27" spans="1:16" ht="18.75" customHeight="1" x14ac:dyDescent="0.2">
      <c r="A27" s="270"/>
      <c r="B27" s="268">
        <v>2</v>
      </c>
      <c r="C27" s="1587" t="s">
        <v>35</v>
      </c>
      <c r="D27" s="1587"/>
      <c r="E27" s="1587"/>
      <c r="F27" s="1588"/>
      <c r="G27" s="1589" t="s">
        <v>36</v>
      </c>
      <c r="H27" s="1587"/>
      <c r="I27" s="1587"/>
      <c r="J27" s="1588"/>
      <c r="K27" s="1598">
        <f>●地域振興費・面積!J118</f>
        <v>0</v>
      </c>
      <c r="L27" s="1599"/>
      <c r="M27" s="1599"/>
      <c r="N27" s="1600"/>
      <c r="O27" s="266" t="s">
        <v>84</v>
      </c>
      <c r="P27" s="261"/>
    </row>
    <row r="28" spans="1:16" ht="18.75" customHeight="1" thickBot="1" x14ac:dyDescent="0.25">
      <c r="A28" s="267" t="s">
        <v>83</v>
      </c>
      <c r="B28" s="268"/>
      <c r="C28" s="1587" t="s">
        <v>37</v>
      </c>
      <c r="D28" s="1587"/>
      <c r="E28" s="1587"/>
      <c r="F28" s="1588"/>
      <c r="G28" s="1603"/>
      <c r="H28" s="1604"/>
      <c r="I28" s="1604"/>
      <c r="J28" s="1605"/>
      <c r="K28" s="1606" t="e">
        <f>K51</f>
        <v>#DIV/0!</v>
      </c>
      <c r="L28" s="1607"/>
      <c r="M28" s="1607"/>
      <c r="N28" s="1608"/>
      <c r="O28" s="266" t="s">
        <v>85</v>
      </c>
      <c r="P28" s="261"/>
    </row>
    <row r="29" spans="1:16" ht="18.75" customHeight="1" thickBot="1" x14ac:dyDescent="0.25">
      <c r="A29" s="272"/>
      <c r="B29" s="272"/>
      <c r="C29" s="272"/>
      <c r="D29" s="272"/>
      <c r="E29" s="272"/>
      <c r="F29" s="272"/>
      <c r="G29" s="1609" t="s">
        <v>38</v>
      </c>
      <c r="H29" s="1610"/>
      <c r="I29" s="1610"/>
      <c r="J29" s="1611"/>
      <c r="K29" s="1612" t="e">
        <f>SUM(K9:N28)</f>
        <v>#DIV/0!</v>
      </c>
      <c r="L29" s="1613"/>
      <c r="M29" s="1613"/>
      <c r="N29" s="1614"/>
      <c r="O29" s="266"/>
      <c r="P29" s="261"/>
    </row>
    <row r="30" spans="1:16" ht="18.75" customHeight="1" x14ac:dyDescent="0.2">
      <c r="A30" s="261"/>
      <c r="B30" s="261"/>
      <c r="C30" s="261"/>
      <c r="D30" s="261"/>
      <c r="E30" s="261"/>
      <c r="F30" s="261"/>
      <c r="G30" s="261"/>
      <c r="H30" s="261"/>
      <c r="I30" s="261"/>
      <c r="J30" s="261"/>
      <c r="K30" s="262"/>
      <c r="L30" s="262"/>
      <c r="M30" s="262"/>
      <c r="N30" s="262"/>
      <c r="O30" s="261"/>
      <c r="P30" s="261"/>
    </row>
    <row r="31" spans="1:16" ht="18.75" customHeight="1" x14ac:dyDescent="0.2">
      <c r="A31" s="261"/>
      <c r="B31" s="261"/>
      <c r="C31" s="261"/>
      <c r="D31" s="261"/>
      <c r="E31" s="261"/>
      <c r="F31" s="261"/>
      <c r="G31" s="261"/>
      <c r="H31" s="261"/>
      <c r="I31" s="261"/>
      <c r="J31" s="261"/>
      <c r="K31" s="262"/>
      <c r="L31" s="262"/>
      <c r="M31" s="262"/>
      <c r="N31" s="262"/>
      <c r="O31" s="261"/>
      <c r="P31" s="261"/>
    </row>
    <row r="32" spans="1:16" ht="18.75" customHeight="1" x14ac:dyDescent="0.2">
      <c r="A32" s="261" t="s">
        <v>39</v>
      </c>
      <c r="B32" s="261"/>
      <c r="C32" s="261"/>
      <c r="D32" s="261"/>
      <c r="E32" s="261"/>
      <c r="F32" s="261"/>
      <c r="G32" s="261"/>
      <c r="H32" s="261"/>
      <c r="I32" s="261"/>
      <c r="J32" s="261"/>
      <c r="K32" s="262"/>
      <c r="L32" s="262"/>
      <c r="M32" s="262"/>
      <c r="N32" s="262"/>
      <c r="O32" s="261"/>
      <c r="P32" s="261"/>
    </row>
    <row r="33" spans="1:16" ht="18.75" customHeight="1" x14ac:dyDescent="0.2">
      <c r="A33" s="273">
        <v>19</v>
      </c>
      <c r="B33" s="274">
        <v>1</v>
      </c>
      <c r="C33" s="1601" t="s">
        <v>0</v>
      </c>
      <c r="D33" s="1601"/>
      <c r="E33" s="1601"/>
      <c r="F33" s="1601"/>
      <c r="G33" s="1601"/>
      <c r="H33" s="1601"/>
      <c r="I33" s="1601"/>
      <c r="J33" s="1602"/>
      <c r="K33" s="1598" t="e">
        <f>●災害復旧費○!AC16</f>
        <v>#DIV/0!</v>
      </c>
      <c r="L33" s="1618"/>
      <c r="M33" s="1618"/>
      <c r="N33" s="1619"/>
      <c r="O33" s="266" t="s">
        <v>86</v>
      </c>
      <c r="P33" s="261"/>
    </row>
    <row r="34" spans="1:16" ht="18.75" customHeight="1" x14ac:dyDescent="0.2">
      <c r="A34" s="275"/>
      <c r="B34" s="274">
        <v>2</v>
      </c>
      <c r="C34" s="1601" t="s">
        <v>40</v>
      </c>
      <c r="D34" s="1601"/>
      <c r="E34" s="1601"/>
      <c r="F34" s="1601"/>
      <c r="G34" s="1601"/>
      <c r="H34" s="1601"/>
      <c r="I34" s="1601"/>
      <c r="J34" s="1602"/>
      <c r="K34" s="1598">
        <f>●その他公債費!J5</f>
        <v>0</v>
      </c>
      <c r="L34" s="1599"/>
      <c r="M34" s="1599"/>
      <c r="N34" s="1600"/>
      <c r="O34" s="266" t="s">
        <v>52</v>
      </c>
      <c r="P34" s="261"/>
    </row>
    <row r="35" spans="1:16" ht="18.75" customHeight="1" x14ac:dyDescent="0.2">
      <c r="A35" s="275"/>
      <c r="B35" s="274">
        <v>3</v>
      </c>
      <c r="C35" s="1601" t="s">
        <v>41</v>
      </c>
      <c r="D35" s="1601"/>
      <c r="E35" s="1601"/>
      <c r="F35" s="1601"/>
      <c r="G35" s="1601"/>
      <c r="H35" s="1601"/>
      <c r="I35" s="1601"/>
      <c r="J35" s="1602"/>
      <c r="K35" s="1598">
        <f>'●補正（10以前）○'!J15</f>
        <v>0</v>
      </c>
      <c r="L35" s="1599"/>
      <c r="M35" s="1599"/>
      <c r="N35" s="1600"/>
      <c r="O35" s="266" t="s">
        <v>87</v>
      </c>
      <c r="P35" s="261"/>
    </row>
    <row r="36" spans="1:16" ht="18.75" customHeight="1" x14ac:dyDescent="0.2">
      <c r="A36" s="275"/>
      <c r="B36" s="274">
        <v>4</v>
      </c>
      <c r="C36" s="1601" t="s">
        <v>6611</v>
      </c>
      <c r="D36" s="1601"/>
      <c r="E36" s="1601"/>
      <c r="F36" s="1601"/>
      <c r="G36" s="1601"/>
      <c r="H36" s="1601"/>
      <c r="I36" s="1601"/>
      <c r="J36" s="1602"/>
      <c r="K36" s="1593">
        <f>'●補正（14以降）○'!J99</f>
        <v>0</v>
      </c>
      <c r="L36" s="1594"/>
      <c r="M36" s="1594"/>
      <c r="N36" s="1595"/>
      <c r="O36" s="266" t="s">
        <v>53</v>
      </c>
      <c r="P36" s="261"/>
    </row>
    <row r="37" spans="1:16" ht="18.75" customHeight="1" x14ac:dyDescent="0.2">
      <c r="A37" s="275"/>
      <c r="B37" s="274">
        <v>5</v>
      </c>
      <c r="C37" s="1601" t="s">
        <v>698</v>
      </c>
      <c r="D37" s="1601"/>
      <c r="E37" s="1601"/>
      <c r="F37" s="1601"/>
      <c r="G37" s="1601"/>
      <c r="H37" s="1601"/>
      <c r="I37" s="1601"/>
      <c r="J37" s="1602"/>
      <c r="K37" s="1593">
        <f>●減収補填債○!J52</f>
        <v>0</v>
      </c>
      <c r="L37" s="1594"/>
      <c r="M37" s="1594"/>
      <c r="N37" s="1595"/>
      <c r="O37" s="266" t="s">
        <v>88</v>
      </c>
      <c r="P37" s="261"/>
    </row>
    <row r="38" spans="1:16" ht="18.75" hidden="1" customHeight="1" x14ac:dyDescent="0.2">
      <c r="A38" s="275"/>
      <c r="B38" s="274"/>
      <c r="C38" s="1601" t="s">
        <v>1</v>
      </c>
      <c r="D38" s="1601"/>
      <c r="E38" s="1601"/>
      <c r="F38" s="1601"/>
      <c r="G38" s="1601"/>
      <c r="H38" s="1601"/>
      <c r="I38" s="1601"/>
      <c r="J38" s="1602"/>
      <c r="K38" s="1615"/>
      <c r="L38" s="1616"/>
      <c r="M38" s="1616"/>
      <c r="N38" s="1617"/>
      <c r="O38" s="266"/>
      <c r="P38" s="261"/>
    </row>
    <row r="39" spans="1:16" ht="18.75" customHeight="1" x14ac:dyDescent="0.2">
      <c r="A39" s="275"/>
      <c r="B39" s="274">
        <v>6</v>
      </c>
      <c r="C39" s="1601" t="s">
        <v>2</v>
      </c>
      <c r="D39" s="1601"/>
      <c r="E39" s="1601"/>
      <c r="F39" s="1601"/>
      <c r="G39" s="1601"/>
      <c r="H39" s="1601"/>
      <c r="I39" s="1601"/>
      <c r="J39" s="1602"/>
      <c r="K39" s="1593">
        <f>●財源対策債○!J122</f>
        <v>0</v>
      </c>
      <c r="L39" s="1594"/>
      <c r="M39" s="1594"/>
      <c r="N39" s="1595"/>
      <c r="O39" s="266" t="s">
        <v>1601</v>
      </c>
      <c r="P39" s="261"/>
    </row>
    <row r="40" spans="1:16" ht="18.75" customHeight="1" x14ac:dyDescent="0.2">
      <c r="A40" s="275"/>
      <c r="B40" s="274">
        <v>7</v>
      </c>
      <c r="C40" s="1601" t="s">
        <v>699</v>
      </c>
      <c r="D40" s="1601"/>
      <c r="E40" s="1601"/>
      <c r="F40" s="1601"/>
      <c r="G40" s="1601"/>
      <c r="H40" s="1601"/>
      <c r="I40" s="1601"/>
      <c r="J40" s="1602"/>
      <c r="K40" s="1593">
        <f>●減税補填債○!J19</f>
        <v>0</v>
      </c>
      <c r="L40" s="1594"/>
      <c r="M40" s="1594"/>
      <c r="N40" s="1595"/>
      <c r="O40" s="266" t="s">
        <v>1600</v>
      </c>
      <c r="P40" s="261"/>
    </row>
    <row r="41" spans="1:16" ht="18.75" customHeight="1" x14ac:dyDescent="0.2">
      <c r="A41" s="275"/>
      <c r="B41" s="274">
        <v>8</v>
      </c>
      <c r="C41" s="1601" t="s">
        <v>3</v>
      </c>
      <c r="D41" s="1601"/>
      <c r="E41" s="1601"/>
      <c r="F41" s="1601"/>
      <c r="G41" s="1601"/>
      <c r="H41" s="1601"/>
      <c r="I41" s="1601"/>
      <c r="J41" s="1602"/>
      <c r="K41" s="1593">
        <f>●臨時財政対策○!J48</f>
        <v>0</v>
      </c>
      <c r="L41" s="1594"/>
      <c r="M41" s="1594"/>
      <c r="N41" s="1595"/>
      <c r="O41" s="266" t="s">
        <v>1599</v>
      </c>
      <c r="P41" s="261"/>
    </row>
    <row r="42" spans="1:16" ht="18.75" customHeight="1" x14ac:dyDescent="0.2">
      <c r="A42" s="275"/>
      <c r="B42" s="274">
        <v>9</v>
      </c>
      <c r="C42" s="1601" t="s">
        <v>800</v>
      </c>
      <c r="D42" s="1601"/>
      <c r="E42" s="1601"/>
      <c r="F42" s="1601"/>
      <c r="G42" s="1601"/>
      <c r="H42" s="1601"/>
      <c r="I42" s="1601"/>
      <c r="J42" s="1602"/>
      <c r="K42" s="1593">
        <f>●緊防債○!K34</f>
        <v>0</v>
      </c>
      <c r="L42" s="1594"/>
      <c r="M42" s="1594"/>
      <c r="N42" s="1595"/>
      <c r="O42" s="266" t="s">
        <v>1598</v>
      </c>
      <c r="P42" s="261"/>
    </row>
    <row r="43" spans="1:16" ht="18.75" customHeight="1" x14ac:dyDescent="0.2">
      <c r="A43" s="276"/>
      <c r="B43" s="274">
        <v>10</v>
      </c>
      <c r="C43" s="1601" t="s">
        <v>5428</v>
      </c>
      <c r="D43" s="1601"/>
      <c r="E43" s="1601"/>
      <c r="F43" s="1601"/>
      <c r="G43" s="1601"/>
      <c r="H43" s="1601"/>
      <c r="I43" s="1601"/>
      <c r="J43" s="1602"/>
      <c r="K43" s="1593">
        <f>●国土強靭化○!K32</f>
        <v>0</v>
      </c>
      <c r="L43" s="1594"/>
      <c r="M43" s="1594"/>
      <c r="N43" s="1595"/>
      <c r="O43" s="266" t="s">
        <v>1597</v>
      </c>
      <c r="P43" s="261"/>
    </row>
    <row r="44" spans="1:16" ht="18.75" customHeight="1" x14ac:dyDescent="0.2">
      <c r="A44" s="275"/>
      <c r="B44" s="274">
        <v>11</v>
      </c>
      <c r="C44" s="1601" t="s">
        <v>42</v>
      </c>
      <c r="D44" s="1601"/>
      <c r="E44" s="1601"/>
      <c r="F44" s="1601"/>
      <c r="G44" s="1601"/>
      <c r="H44" s="1601"/>
      <c r="I44" s="1601"/>
      <c r="J44" s="1602"/>
      <c r="K44" s="1598">
        <f>●その他公債費!J11</f>
        <v>0</v>
      </c>
      <c r="L44" s="1599"/>
      <c r="M44" s="1599"/>
      <c r="N44" s="1600"/>
      <c r="O44" s="266" t="s">
        <v>1596</v>
      </c>
      <c r="P44" s="261"/>
    </row>
    <row r="45" spans="1:16" ht="18.75" customHeight="1" x14ac:dyDescent="0.2">
      <c r="A45" s="275"/>
      <c r="B45" s="274">
        <v>12</v>
      </c>
      <c r="C45" s="1601" t="s">
        <v>43</v>
      </c>
      <c r="D45" s="1601"/>
      <c r="E45" s="1601"/>
      <c r="F45" s="1601"/>
      <c r="G45" s="1601"/>
      <c r="H45" s="1601"/>
      <c r="I45" s="1601"/>
      <c r="J45" s="1602"/>
      <c r="K45" s="1598">
        <f>●その他公債費!J17</f>
        <v>0</v>
      </c>
      <c r="L45" s="1599"/>
      <c r="M45" s="1599"/>
      <c r="N45" s="1600"/>
      <c r="O45" s="266" t="s">
        <v>1595</v>
      </c>
      <c r="P45" s="261"/>
    </row>
    <row r="46" spans="1:16" ht="18.75" customHeight="1" x14ac:dyDescent="0.2">
      <c r="A46" s="275"/>
      <c r="B46" s="274">
        <v>13</v>
      </c>
      <c r="C46" s="1601" t="s">
        <v>44</v>
      </c>
      <c r="D46" s="1601"/>
      <c r="E46" s="1601"/>
      <c r="F46" s="1601"/>
      <c r="G46" s="1601"/>
      <c r="H46" s="1601"/>
      <c r="I46" s="1601"/>
      <c r="J46" s="1602"/>
      <c r="K46" s="1598">
        <f>●その他公債費!J23</f>
        <v>0</v>
      </c>
      <c r="L46" s="1599"/>
      <c r="M46" s="1599"/>
      <c r="N46" s="1600"/>
      <c r="O46" s="266" t="s">
        <v>1594</v>
      </c>
      <c r="P46" s="261"/>
    </row>
    <row r="47" spans="1:16" ht="18.75" customHeight="1" x14ac:dyDescent="0.2">
      <c r="A47" s="275"/>
      <c r="B47" s="274">
        <v>14</v>
      </c>
      <c r="C47" s="1601" t="s">
        <v>45</v>
      </c>
      <c r="D47" s="1601"/>
      <c r="E47" s="1601"/>
      <c r="F47" s="1601"/>
      <c r="G47" s="1601"/>
      <c r="H47" s="1601"/>
      <c r="I47" s="1601"/>
      <c r="J47" s="1602"/>
      <c r="K47" s="1598">
        <f>●その他公債費!J29</f>
        <v>0</v>
      </c>
      <c r="L47" s="1599"/>
      <c r="M47" s="1599"/>
      <c r="N47" s="1600"/>
      <c r="O47" s="266" t="s">
        <v>1593</v>
      </c>
      <c r="P47" s="261"/>
    </row>
    <row r="48" spans="1:16" ht="18.75" customHeight="1" x14ac:dyDescent="0.2">
      <c r="A48" s="275"/>
      <c r="B48" s="274">
        <v>15</v>
      </c>
      <c r="C48" s="1601" t="s">
        <v>46</v>
      </c>
      <c r="D48" s="1601"/>
      <c r="E48" s="1601"/>
      <c r="F48" s="1601"/>
      <c r="G48" s="1601"/>
      <c r="H48" s="1601"/>
      <c r="I48" s="1601"/>
      <c r="J48" s="1602"/>
      <c r="K48" s="1598">
        <f>●その他公債費!J35</f>
        <v>0</v>
      </c>
      <c r="L48" s="1599"/>
      <c r="M48" s="1599"/>
      <c r="N48" s="1600"/>
      <c r="O48" s="266" t="s">
        <v>1592</v>
      </c>
      <c r="P48" s="261"/>
    </row>
    <row r="49" spans="1:16" ht="18.75" customHeight="1" x14ac:dyDescent="0.2">
      <c r="A49" s="275"/>
      <c r="B49" s="274">
        <v>16</v>
      </c>
      <c r="C49" s="1601" t="s">
        <v>47</v>
      </c>
      <c r="D49" s="1601"/>
      <c r="E49" s="1601"/>
      <c r="F49" s="1601"/>
      <c r="G49" s="1601"/>
      <c r="H49" s="1601"/>
      <c r="I49" s="1601"/>
      <c r="J49" s="1602"/>
      <c r="K49" s="1598">
        <f>●その他公債費!J41</f>
        <v>0</v>
      </c>
      <c r="L49" s="1599"/>
      <c r="M49" s="1599"/>
      <c r="N49" s="1600"/>
      <c r="O49" s="266" t="s">
        <v>1591</v>
      </c>
      <c r="P49" s="261"/>
    </row>
    <row r="50" spans="1:16" ht="18.75" customHeight="1" thickBot="1" x14ac:dyDescent="0.25">
      <c r="A50" s="275"/>
      <c r="B50" s="274">
        <v>17</v>
      </c>
      <c r="C50" s="1601" t="s">
        <v>48</v>
      </c>
      <c r="D50" s="1601"/>
      <c r="E50" s="1601"/>
      <c r="F50" s="1601"/>
      <c r="G50" s="1601"/>
      <c r="H50" s="1601"/>
      <c r="I50" s="1601"/>
      <c r="J50" s="1602"/>
      <c r="K50" s="1620">
        <f>●その他公債費!J47</f>
        <v>0</v>
      </c>
      <c r="L50" s="1621"/>
      <c r="M50" s="1621"/>
      <c r="N50" s="1622"/>
      <c r="O50" s="266" t="s">
        <v>5429</v>
      </c>
      <c r="P50" s="261"/>
    </row>
    <row r="51" spans="1:16" ht="18.75" customHeight="1" thickBot="1" x14ac:dyDescent="0.25">
      <c r="A51" s="1577" t="s">
        <v>49</v>
      </c>
      <c r="B51" s="1578"/>
      <c r="C51" s="1578"/>
      <c r="D51" s="1578"/>
      <c r="E51" s="1578"/>
      <c r="F51" s="1578"/>
      <c r="G51" s="1578"/>
      <c r="H51" s="1578"/>
      <c r="I51" s="1578"/>
      <c r="J51" s="1623"/>
      <c r="K51" s="1612" t="e">
        <f>SUM(K33:N50)</f>
        <v>#DIV/0!</v>
      </c>
      <c r="L51" s="1613"/>
      <c r="M51" s="1613"/>
      <c r="N51" s="1614"/>
      <c r="O51" s="266" t="s">
        <v>85</v>
      </c>
      <c r="P51" s="261"/>
    </row>
    <row r="52" spans="1:16" ht="18.75" customHeight="1" x14ac:dyDescent="0.2">
      <c r="A52" s="261"/>
      <c r="B52" s="261"/>
      <c r="C52" s="261"/>
      <c r="D52" s="261"/>
      <c r="E52" s="261"/>
      <c r="F52" s="261"/>
      <c r="G52" s="261"/>
      <c r="H52" s="261"/>
      <c r="I52" s="261"/>
      <c r="J52" s="261"/>
      <c r="K52" s="262"/>
      <c r="L52" s="262"/>
      <c r="M52" s="262"/>
      <c r="N52" s="262"/>
      <c r="O52" s="261"/>
      <c r="P52" s="261"/>
    </row>
  </sheetData>
  <sheetProtection autoFilter="0"/>
  <customSheetViews>
    <customSheetView guid="{A0BA9017-E5F3-4B91-9F5C-F0F36F625BCB}"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1"/>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9"/>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1"/>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3"/>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4"/>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2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6"/>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7"/>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8"/>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9"/>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0"/>
      <headerFooter alignWithMargins="0"/>
    </customSheetView>
    <customSheetView guid="{0FF53720-42B0-4B1A-A491-0089CDA29CCF}"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1"/>
      <headerFooter alignWithMargins="0"/>
    </customSheetView>
  </customSheetViews>
  <mergeCells count="117">
    <mergeCell ref="C50:J50"/>
    <mergeCell ref="K50:N50"/>
    <mergeCell ref="A51:J51"/>
    <mergeCell ref="K51:N51"/>
    <mergeCell ref="C46:J46"/>
    <mergeCell ref="K46:N46"/>
    <mergeCell ref="C47:J47"/>
    <mergeCell ref="K48:N48"/>
    <mergeCell ref="C49:J49"/>
    <mergeCell ref="K49:N49"/>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38:J38"/>
    <mergeCell ref="K38:N38"/>
    <mergeCell ref="C39:J39"/>
    <mergeCell ref="K39:N39"/>
    <mergeCell ref="C33:J33"/>
    <mergeCell ref="K33:N33"/>
    <mergeCell ref="C34:J34"/>
    <mergeCell ref="K34:N34"/>
    <mergeCell ref="C36:J36"/>
    <mergeCell ref="K36:N36"/>
    <mergeCell ref="C37:J37"/>
    <mergeCell ref="K37:N37"/>
    <mergeCell ref="C26:F26"/>
    <mergeCell ref="G26:J26"/>
    <mergeCell ref="K26:N26"/>
    <mergeCell ref="C35:J35"/>
    <mergeCell ref="K35:N35"/>
    <mergeCell ref="C27:F27"/>
    <mergeCell ref="G27:J27"/>
    <mergeCell ref="K27:N27"/>
    <mergeCell ref="C28:F28"/>
    <mergeCell ref="G28:J28"/>
    <mergeCell ref="K28:N28"/>
    <mergeCell ref="G29:J29"/>
    <mergeCell ref="K29:N29"/>
    <mergeCell ref="C23:F23"/>
    <mergeCell ref="G23:J23"/>
    <mergeCell ref="K23:N23"/>
    <mergeCell ref="C24:F24"/>
    <mergeCell ref="G24:J24"/>
    <mergeCell ref="K24:N24"/>
    <mergeCell ref="C25:F25"/>
    <mergeCell ref="G25:J25"/>
    <mergeCell ref="K25:N25"/>
    <mergeCell ref="C20:F20"/>
    <mergeCell ref="G20:J20"/>
    <mergeCell ref="K20:N20"/>
    <mergeCell ref="C21:F21"/>
    <mergeCell ref="G21:J21"/>
    <mergeCell ref="K21:N21"/>
    <mergeCell ref="C22:F22"/>
    <mergeCell ref="G22:J22"/>
    <mergeCell ref="K22:N22"/>
    <mergeCell ref="C17:F17"/>
    <mergeCell ref="G17:J17"/>
    <mergeCell ref="K17:N17"/>
    <mergeCell ref="C18:F18"/>
    <mergeCell ref="G18:J18"/>
    <mergeCell ref="K18:N18"/>
    <mergeCell ref="C19:F19"/>
    <mergeCell ref="G19:J19"/>
    <mergeCell ref="K19:N19"/>
    <mergeCell ref="C14:F14"/>
    <mergeCell ref="G14:J14"/>
    <mergeCell ref="K14:N14"/>
    <mergeCell ref="C15:F15"/>
    <mergeCell ref="G15:J15"/>
    <mergeCell ref="K15:N15"/>
    <mergeCell ref="C16:F16"/>
    <mergeCell ref="G16:J16"/>
    <mergeCell ref="K16:N16"/>
    <mergeCell ref="C11:F11"/>
    <mergeCell ref="G11:J11"/>
    <mergeCell ref="K11:N11"/>
    <mergeCell ref="C12:F12"/>
    <mergeCell ref="G12:J12"/>
    <mergeCell ref="K12:N12"/>
    <mergeCell ref="C13:F13"/>
    <mergeCell ref="G13:J13"/>
    <mergeCell ref="K13:N13"/>
    <mergeCell ref="A8:F8"/>
    <mergeCell ref="G8:J8"/>
    <mergeCell ref="K8:N8"/>
    <mergeCell ref="L4:M5"/>
    <mergeCell ref="N4:O5"/>
    <mergeCell ref="C9:F9"/>
    <mergeCell ref="G9:J9"/>
    <mergeCell ref="K9:N9"/>
    <mergeCell ref="C10:F10"/>
    <mergeCell ref="G10:J10"/>
    <mergeCell ref="K10:N10"/>
    <mergeCell ref="B3:C3"/>
    <mergeCell ref="B4:C5"/>
    <mergeCell ref="L3:M3"/>
    <mergeCell ref="N3:O3"/>
    <mergeCell ref="D4:E5"/>
    <mergeCell ref="F4:G5"/>
    <mergeCell ref="D3:E3"/>
    <mergeCell ref="F3:G3"/>
    <mergeCell ref="H3:I3"/>
    <mergeCell ref="J3:K3"/>
    <mergeCell ref="H4:I5"/>
    <mergeCell ref="J4:K5"/>
  </mergeCells>
  <phoneticPr fontId="3"/>
  <dataValidations count="1">
    <dataValidation type="list" allowBlank="1" showInputMessage="1" showErrorMessage="1" sqref="B4:C5" xr:uid="{00000000-0002-0000-0200-000000000000}">
      <formula1>$Q$4:$Q$5</formula1>
    </dataValidation>
  </dataValidations>
  <pageMargins left="0.78700000000000003" right="0.78700000000000003" top="0.98399999999999999" bottom="0.98399999999999999" header="0.51200000000000001" footer="0.51200000000000001"/>
  <pageSetup paperSize="9" scale="83" orientation="portrait" r:id="rId32"/>
  <headerFooter alignWithMargins="0"/>
  <rowBreaks count="1" manualBreakCount="1">
    <brk id="31" max="16383" man="1"/>
  </rowBreaks>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56"/>
  <sheetViews>
    <sheetView zoomScale="85" zoomScaleNormal="85" workbookViewId="0">
      <selection activeCell="F219" sqref="F219"/>
    </sheetView>
  </sheetViews>
  <sheetFormatPr defaultRowHeight="13" x14ac:dyDescent="0.2"/>
  <cols>
    <col min="1" max="3" width="8.7265625" style="69"/>
    <col min="4" max="4" width="28.453125" style="69" customWidth="1"/>
    <col min="5" max="5" width="7.453125" style="69" customWidth="1"/>
    <col min="6" max="6" width="9.36328125" style="69" customWidth="1"/>
    <col min="7" max="7" width="7.36328125" style="69" customWidth="1"/>
    <col min="8" max="259" width="8.7265625" style="69"/>
    <col min="260" max="260" width="28.453125" style="69" customWidth="1"/>
    <col min="261" max="261" width="7.453125" style="69" customWidth="1"/>
    <col min="262" max="262" width="9.36328125" style="69" customWidth="1"/>
    <col min="263" max="263" width="7.36328125" style="69" customWidth="1"/>
    <col min="264" max="515" width="8.7265625" style="69"/>
    <col min="516" max="516" width="28.453125" style="69" customWidth="1"/>
    <col min="517" max="517" width="7.453125" style="69" customWidth="1"/>
    <col min="518" max="518" width="9.36328125" style="69" customWidth="1"/>
    <col min="519" max="519" width="7.36328125" style="69" customWidth="1"/>
    <col min="520" max="771" width="8.7265625" style="69"/>
    <col min="772" max="772" width="28.453125" style="69" customWidth="1"/>
    <col min="773" max="773" width="7.453125" style="69" customWidth="1"/>
    <col min="774" max="774" width="9.36328125" style="69" customWidth="1"/>
    <col min="775" max="775" width="7.36328125" style="69" customWidth="1"/>
    <col min="776" max="1027" width="8.7265625" style="69"/>
    <col min="1028" max="1028" width="28.453125" style="69" customWidth="1"/>
    <col min="1029" max="1029" width="7.453125" style="69" customWidth="1"/>
    <col min="1030" max="1030" width="9.36328125" style="69" customWidth="1"/>
    <col min="1031" max="1031" width="7.36328125" style="69" customWidth="1"/>
    <col min="1032" max="1283" width="8.7265625" style="69"/>
    <col min="1284" max="1284" width="28.453125" style="69" customWidth="1"/>
    <col min="1285" max="1285" width="7.453125" style="69" customWidth="1"/>
    <col min="1286" max="1286" width="9.36328125" style="69" customWidth="1"/>
    <col min="1287" max="1287" width="7.36328125" style="69" customWidth="1"/>
    <col min="1288" max="1539" width="8.7265625" style="69"/>
    <col min="1540" max="1540" width="28.453125" style="69" customWidth="1"/>
    <col min="1541" max="1541" width="7.453125" style="69" customWidth="1"/>
    <col min="1542" max="1542" width="9.36328125" style="69" customWidth="1"/>
    <col min="1543" max="1543" width="7.36328125" style="69" customWidth="1"/>
    <col min="1544" max="1795" width="8.7265625" style="69"/>
    <col min="1796" max="1796" width="28.453125" style="69" customWidth="1"/>
    <col min="1797" max="1797" width="7.453125" style="69" customWidth="1"/>
    <col min="1798" max="1798" width="9.36328125" style="69" customWidth="1"/>
    <col min="1799" max="1799" width="7.36328125" style="69" customWidth="1"/>
    <col min="1800" max="2051" width="8.7265625" style="69"/>
    <col min="2052" max="2052" width="28.453125" style="69" customWidth="1"/>
    <col min="2053" max="2053" width="7.453125" style="69" customWidth="1"/>
    <col min="2054" max="2054" width="9.36328125" style="69" customWidth="1"/>
    <col min="2055" max="2055" width="7.36328125" style="69" customWidth="1"/>
    <col min="2056" max="2307" width="8.7265625" style="69"/>
    <col min="2308" max="2308" width="28.453125" style="69" customWidth="1"/>
    <col min="2309" max="2309" width="7.453125" style="69" customWidth="1"/>
    <col min="2310" max="2310" width="9.36328125" style="69" customWidth="1"/>
    <col min="2311" max="2311" width="7.36328125" style="69" customWidth="1"/>
    <col min="2312" max="2563" width="8.7265625" style="69"/>
    <col min="2564" max="2564" width="28.453125" style="69" customWidth="1"/>
    <col min="2565" max="2565" width="7.453125" style="69" customWidth="1"/>
    <col min="2566" max="2566" width="9.36328125" style="69" customWidth="1"/>
    <col min="2567" max="2567" width="7.36328125" style="69" customWidth="1"/>
    <col min="2568" max="2819" width="8.7265625" style="69"/>
    <col min="2820" max="2820" width="28.453125" style="69" customWidth="1"/>
    <col min="2821" max="2821" width="7.453125" style="69" customWidth="1"/>
    <col min="2822" max="2822" width="9.36328125" style="69" customWidth="1"/>
    <col min="2823" max="2823" width="7.36328125" style="69" customWidth="1"/>
    <col min="2824" max="3075" width="8.7265625" style="69"/>
    <col min="3076" max="3076" width="28.453125" style="69" customWidth="1"/>
    <col min="3077" max="3077" width="7.453125" style="69" customWidth="1"/>
    <col min="3078" max="3078" width="9.36328125" style="69" customWidth="1"/>
    <col min="3079" max="3079" width="7.36328125" style="69" customWidth="1"/>
    <col min="3080" max="3331" width="8.7265625" style="69"/>
    <col min="3332" max="3332" width="28.453125" style="69" customWidth="1"/>
    <col min="3333" max="3333" width="7.453125" style="69" customWidth="1"/>
    <col min="3334" max="3334" width="9.36328125" style="69" customWidth="1"/>
    <col min="3335" max="3335" width="7.36328125" style="69" customWidth="1"/>
    <col min="3336" max="3587" width="8.7265625" style="69"/>
    <col min="3588" max="3588" width="28.453125" style="69" customWidth="1"/>
    <col min="3589" max="3589" width="7.453125" style="69" customWidth="1"/>
    <col min="3590" max="3590" width="9.36328125" style="69" customWidth="1"/>
    <col min="3591" max="3591" width="7.36328125" style="69" customWidth="1"/>
    <col min="3592" max="3843" width="8.7265625" style="69"/>
    <col min="3844" max="3844" width="28.453125" style="69" customWidth="1"/>
    <col min="3845" max="3845" width="7.453125" style="69" customWidth="1"/>
    <col min="3846" max="3846" width="9.36328125" style="69" customWidth="1"/>
    <col min="3847" max="3847" width="7.36328125" style="69" customWidth="1"/>
    <col min="3848" max="4099" width="8.7265625" style="69"/>
    <col min="4100" max="4100" width="28.453125" style="69" customWidth="1"/>
    <col min="4101" max="4101" width="7.453125" style="69" customWidth="1"/>
    <col min="4102" max="4102" width="9.36328125" style="69" customWidth="1"/>
    <col min="4103" max="4103" width="7.36328125" style="69" customWidth="1"/>
    <col min="4104" max="4355" width="8.7265625" style="69"/>
    <col min="4356" max="4356" width="28.453125" style="69" customWidth="1"/>
    <col min="4357" max="4357" width="7.453125" style="69" customWidth="1"/>
    <col min="4358" max="4358" width="9.36328125" style="69" customWidth="1"/>
    <col min="4359" max="4359" width="7.36328125" style="69" customWidth="1"/>
    <col min="4360" max="4611" width="8.7265625" style="69"/>
    <col min="4612" max="4612" width="28.453125" style="69" customWidth="1"/>
    <col min="4613" max="4613" width="7.453125" style="69" customWidth="1"/>
    <col min="4614" max="4614" width="9.36328125" style="69" customWidth="1"/>
    <col min="4615" max="4615" width="7.36328125" style="69" customWidth="1"/>
    <col min="4616" max="4867" width="8.7265625" style="69"/>
    <col min="4868" max="4868" width="28.453125" style="69" customWidth="1"/>
    <col min="4869" max="4869" width="7.453125" style="69" customWidth="1"/>
    <col min="4870" max="4870" width="9.36328125" style="69" customWidth="1"/>
    <col min="4871" max="4871" width="7.36328125" style="69" customWidth="1"/>
    <col min="4872" max="5123" width="8.7265625" style="69"/>
    <col min="5124" max="5124" width="28.453125" style="69" customWidth="1"/>
    <col min="5125" max="5125" width="7.453125" style="69" customWidth="1"/>
    <col min="5126" max="5126" width="9.36328125" style="69" customWidth="1"/>
    <col min="5127" max="5127" width="7.36328125" style="69" customWidth="1"/>
    <col min="5128" max="5379" width="8.7265625" style="69"/>
    <col min="5380" max="5380" width="28.453125" style="69" customWidth="1"/>
    <col min="5381" max="5381" width="7.453125" style="69" customWidth="1"/>
    <col min="5382" max="5382" width="9.36328125" style="69" customWidth="1"/>
    <col min="5383" max="5383" width="7.36328125" style="69" customWidth="1"/>
    <col min="5384" max="5635" width="8.7265625" style="69"/>
    <col min="5636" max="5636" width="28.453125" style="69" customWidth="1"/>
    <col min="5637" max="5637" width="7.453125" style="69" customWidth="1"/>
    <col min="5638" max="5638" width="9.36328125" style="69" customWidth="1"/>
    <col min="5639" max="5639" width="7.36328125" style="69" customWidth="1"/>
    <col min="5640" max="5891" width="8.7265625" style="69"/>
    <col min="5892" max="5892" width="28.453125" style="69" customWidth="1"/>
    <col min="5893" max="5893" width="7.453125" style="69" customWidth="1"/>
    <col min="5894" max="5894" width="9.36328125" style="69" customWidth="1"/>
    <col min="5895" max="5895" width="7.36328125" style="69" customWidth="1"/>
    <col min="5896" max="6147" width="8.7265625" style="69"/>
    <col min="6148" max="6148" width="28.453125" style="69" customWidth="1"/>
    <col min="6149" max="6149" width="7.453125" style="69" customWidth="1"/>
    <col min="6150" max="6150" width="9.36328125" style="69" customWidth="1"/>
    <col min="6151" max="6151" width="7.36328125" style="69" customWidth="1"/>
    <col min="6152" max="6403" width="8.7265625" style="69"/>
    <col min="6404" max="6404" width="28.453125" style="69" customWidth="1"/>
    <col min="6405" max="6405" width="7.453125" style="69" customWidth="1"/>
    <col min="6406" max="6406" width="9.36328125" style="69" customWidth="1"/>
    <col min="6407" max="6407" width="7.36328125" style="69" customWidth="1"/>
    <col min="6408" max="6659" width="8.7265625" style="69"/>
    <col min="6660" max="6660" width="28.453125" style="69" customWidth="1"/>
    <col min="6661" max="6661" width="7.453125" style="69" customWidth="1"/>
    <col min="6662" max="6662" width="9.36328125" style="69" customWidth="1"/>
    <col min="6663" max="6663" width="7.36328125" style="69" customWidth="1"/>
    <col min="6664" max="6915" width="8.7265625" style="69"/>
    <col min="6916" max="6916" width="28.453125" style="69" customWidth="1"/>
    <col min="6917" max="6917" width="7.453125" style="69" customWidth="1"/>
    <col min="6918" max="6918" width="9.36328125" style="69" customWidth="1"/>
    <col min="6919" max="6919" width="7.36328125" style="69" customWidth="1"/>
    <col min="6920" max="7171" width="8.7265625" style="69"/>
    <col min="7172" max="7172" width="28.453125" style="69" customWidth="1"/>
    <col min="7173" max="7173" width="7.453125" style="69" customWidth="1"/>
    <col min="7174" max="7174" width="9.36328125" style="69" customWidth="1"/>
    <col min="7175" max="7175" width="7.36328125" style="69" customWidth="1"/>
    <col min="7176" max="7427" width="8.7265625" style="69"/>
    <col min="7428" max="7428" width="28.453125" style="69" customWidth="1"/>
    <col min="7429" max="7429" width="7.453125" style="69" customWidth="1"/>
    <col min="7430" max="7430" width="9.36328125" style="69" customWidth="1"/>
    <col min="7431" max="7431" width="7.36328125" style="69" customWidth="1"/>
    <col min="7432" max="7683" width="8.7265625" style="69"/>
    <col min="7684" max="7684" width="28.453125" style="69" customWidth="1"/>
    <col min="7685" max="7685" width="7.453125" style="69" customWidth="1"/>
    <col min="7686" max="7686" width="9.36328125" style="69" customWidth="1"/>
    <col min="7687" max="7687" width="7.36328125" style="69" customWidth="1"/>
    <col min="7688" max="7939" width="8.7265625" style="69"/>
    <col min="7940" max="7940" width="28.453125" style="69" customWidth="1"/>
    <col min="7941" max="7941" width="7.453125" style="69" customWidth="1"/>
    <col min="7942" max="7942" width="9.36328125" style="69" customWidth="1"/>
    <col min="7943" max="7943" width="7.36328125" style="69" customWidth="1"/>
    <col min="7944" max="8195" width="8.7265625" style="69"/>
    <col min="8196" max="8196" width="28.453125" style="69" customWidth="1"/>
    <col min="8197" max="8197" width="7.453125" style="69" customWidth="1"/>
    <col min="8198" max="8198" width="9.36328125" style="69" customWidth="1"/>
    <col min="8199" max="8199" width="7.36328125" style="69" customWidth="1"/>
    <col min="8200" max="8451" width="8.7265625" style="69"/>
    <col min="8452" max="8452" width="28.453125" style="69" customWidth="1"/>
    <col min="8453" max="8453" width="7.453125" style="69" customWidth="1"/>
    <col min="8454" max="8454" width="9.36328125" style="69" customWidth="1"/>
    <col min="8455" max="8455" width="7.36328125" style="69" customWidth="1"/>
    <col min="8456" max="8707" width="8.7265625" style="69"/>
    <col min="8708" max="8708" width="28.453125" style="69" customWidth="1"/>
    <col min="8709" max="8709" width="7.453125" style="69" customWidth="1"/>
    <col min="8710" max="8710" width="9.36328125" style="69" customWidth="1"/>
    <col min="8711" max="8711" width="7.36328125" style="69" customWidth="1"/>
    <col min="8712" max="8963" width="8.7265625" style="69"/>
    <col min="8964" max="8964" width="28.453125" style="69" customWidth="1"/>
    <col min="8965" max="8965" width="7.453125" style="69" customWidth="1"/>
    <col min="8966" max="8966" width="9.36328125" style="69" customWidth="1"/>
    <col min="8967" max="8967" width="7.36328125" style="69" customWidth="1"/>
    <col min="8968" max="9219" width="8.7265625" style="69"/>
    <col min="9220" max="9220" width="28.453125" style="69" customWidth="1"/>
    <col min="9221" max="9221" width="7.453125" style="69" customWidth="1"/>
    <col min="9222" max="9222" width="9.36328125" style="69" customWidth="1"/>
    <col min="9223" max="9223" width="7.36328125" style="69" customWidth="1"/>
    <col min="9224" max="9475" width="8.7265625" style="69"/>
    <col min="9476" max="9476" width="28.453125" style="69" customWidth="1"/>
    <col min="9477" max="9477" width="7.453125" style="69" customWidth="1"/>
    <col min="9478" max="9478" width="9.36328125" style="69" customWidth="1"/>
    <col min="9479" max="9479" width="7.36328125" style="69" customWidth="1"/>
    <col min="9480" max="9731" width="8.7265625" style="69"/>
    <col min="9732" max="9732" width="28.453125" style="69" customWidth="1"/>
    <col min="9733" max="9733" width="7.453125" style="69" customWidth="1"/>
    <col min="9734" max="9734" width="9.36328125" style="69" customWidth="1"/>
    <col min="9735" max="9735" width="7.36328125" style="69" customWidth="1"/>
    <col min="9736" max="9987" width="8.7265625" style="69"/>
    <col min="9988" max="9988" width="28.453125" style="69" customWidth="1"/>
    <col min="9989" max="9989" width="7.453125" style="69" customWidth="1"/>
    <col min="9990" max="9990" width="9.36328125" style="69" customWidth="1"/>
    <col min="9991" max="9991" width="7.36328125" style="69" customWidth="1"/>
    <col min="9992" max="10243" width="8.7265625" style="69"/>
    <col min="10244" max="10244" width="28.453125" style="69" customWidth="1"/>
    <col min="10245" max="10245" width="7.453125" style="69" customWidth="1"/>
    <col min="10246" max="10246" width="9.36328125" style="69" customWidth="1"/>
    <col min="10247" max="10247" width="7.36328125" style="69" customWidth="1"/>
    <col min="10248" max="10499" width="8.7265625" style="69"/>
    <col min="10500" max="10500" width="28.453125" style="69" customWidth="1"/>
    <col min="10501" max="10501" width="7.453125" style="69" customWidth="1"/>
    <col min="10502" max="10502" width="9.36328125" style="69" customWidth="1"/>
    <col min="10503" max="10503" width="7.36328125" style="69" customWidth="1"/>
    <col min="10504" max="10755" width="8.7265625" style="69"/>
    <col min="10756" max="10756" width="28.453125" style="69" customWidth="1"/>
    <col min="10757" max="10757" width="7.453125" style="69" customWidth="1"/>
    <col min="10758" max="10758" width="9.36328125" style="69" customWidth="1"/>
    <col min="10759" max="10759" width="7.36328125" style="69" customWidth="1"/>
    <col min="10760" max="11011" width="8.7265625" style="69"/>
    <col min="11012" max="11012" width="28.453125" style="69" customWidth="1"/>
    <col min="11013" max="11013" width="7.453125" style="69" customWidth="1"/>
    <col min="11014" max="11014" width="9.36328125" style="69" customWidth="1"/>
    <col min="11015" max="11015" width="7.36328125" style="69" customWidth="1"/>
    <col min="11016" max="11267" width="8.7265625" style="69"/>
    <col min="11268" max="11268" width="28.453125" style="69" customWidth="1"/>
    <col min="11269" max="11269" width="7.453125" style="69" customWidth="1"/>
    <col min="11270" max="11270" width="9.36328125" style="69" customWidth="1"/>
    <col min="11271" max="11271" width="7.36328125" style="69" customWidth="1"/>
    <col min="11272" max="11523" width="8.7265625" style="69"/>
    <col min="11524" max="11524" width="28.453125" style="69" customWidth="1"/>
    <col min="11525" max="11525" width="7.453125" style="69" customWidth="1"/>
    <col min="11526" max="11526" width="9.36328125" style="69" customWidth="1"/>
    <col min="11527" max="11527" width="7.36328125" style="69" customWidth="1"/>
    <col min="11528" max="11779" width="8.7265625" style="69"/>
    <col min="11780" max="11780" width="28.453125" style="69" customWidth="1"/>
    <col min="11781" max="11781" width="7.453125" style="69" customWidth="1"/>
    <col min="11782" max="11782" width="9.36328125" style="69" customWidth="1"/>
    <col min="11783" max="11783" width="7.36328125" style="69" customWidth="1"/>
    <col min="11784" max="12035" width="8.7265625" style="69"/>
    <col min="12036" max="12036" width="28.453125" style="69" customWidth="1"/>
    <col min="12037" max="12037" width="7.453125" style="69" customWidth="1"/>
    <col min="12038" max="12038" width="9.36328125" style="69" customWidth="1"/>
    <col min="12039" max="12039" width="7.36328125" style="69" customWidth="1"/>
    <col min="12040" max="12291" width="8.7265625" style="69"/>
    <col min="12292" max="12292" width="28.453125" style="69" customWidth="1"/>
    <col min="12293" max="12293" width="7.453125" style="69" customWidth="1"/>
    <col min="12294" max="12294" width="9.36328125" style="69" customWidth="1"/>
    <col min="12295" max="12295" width="7.36328125" style="69" customWidth="1"/>
    <col min="12296" max="12547" width="8.7265625" style="69"/>
    <col min="12548" max="12548" width="28.453125" style="69" customWidth="1"/>
    <col min="12549" max="12549" width="7.453125" style="69" customWidth="1"/>
    <col min="12550" max="12550" width="9.36328125" style="69" customWidth="1"/>
    <col min="12551" max="12551" width="7.36328125" style="69" customWidth="1"/>
    <col min="12552" max="12803" width="8.7265625" style="69"/>
    <col min="12804" max="12804" width="28.453125" style="69" customWidth="1"/>
    <col min="12805" max="12805" width="7.453125" style="69" customWidth="1"/>
    <col min="12806" max="12806" width="9.36328125" style="69" customWidth="1"/>
    <col min="12807" max="12807" width="7.36328125" style="69" customWidth="1"/>
    <col min="12808" max="13059" width="8.7265625" style="69"/>
    <col min="13060" max="13060" width="28.453125" style="69" customWidth="1"/>
    <col min="13061" max="13061" width="7.453125" style="69" customWidth="1"/>
    <col min="13062" max="13062" width="9.36328125" style="69" customWidth="1"/>
    <col min="13063" max="13063" width="7.36328125" style="69" customWidth="1"/>
    <col min="13064" max="13315" width="8.7265625" style="69"/>
    <col min="13316" max="13316" width="28.453125" style="69" customWidth="1"/>
    <col min="13317" max="13317" width="7.453125" style="69" customWidth="1"/>
    <col min="13318" max="13318" width="9.36328125" style="69" customWidth="1"/>
    <col min="13319" max="13319" width="7.36328125" style="69" customWidth="1"/>
    <col min="13320" max="13571" width="8.7265625" style="69"/>
    <col min="13572" max="13572" width="28.453125" style="69" customWidth="1"/>
    <col min="13573" max="13573" width="7.453125" style="69" customWidth="1"/>
    <col min="13574" max="13574" width="9.36328125" style="69" customWidth="1"/>
    <col min="13575" max="13575" width="7.36328125" style="69" customWidth="1"/>
    <col min="13576" max="13827" width="8.7265625" style="69"/>
    <col min="13828" max="13828" width="28.453125" style="69" customWidth="1"/>
    <col min="13829" max="13829" width="7.453125" style="69" customWidth="1"/>
    <col min="13830" max="13830" width="9.36328125" style="69" customWidth="1"/>
    <col min="13831" max="13831" width="7.36328125" style="69" customWidth="1"/>
    <col min="13832" max="14083" width="8.7265625" style="69"/>
    <col min="14084" max="14084" width="28.453125" style="69" customWidth="1"/>
    <col min="14085" max="14085" width="7.453125" style="69" customWidth="1"/>
    <col min="14086" max="14086" width="9.36328125" style="69" customWidth="1"/>
    <col min="14087" max="14087" width="7.36328125" style="69" customWidth="1"/>
    <col min="14088" max="14339" width="8.7265625" style="69"/>
    <col min="14340" max="14340" width="28.453125" style="69" customWidth="1"/>
    <col min="14341" max="14341" width="7.453125" style="69" customWidth="1"/>
    <col min="14342" max="14342" width="9.36328125" style="69" customWidth="1"/>
    <col min="14343" max="14343" width="7.36328125" style="69" customWidth="1"/>
    <col min="14344" max="14595" width="8.7265625" style="69"/>
    <col min="14596" max="14596" width="28.453125" style="69" customWidth="1"/>
    <col min="14597" max="14597" width="7.453125" style="69" customWidth="1"/>
    <col min="14598" max="14598" width="9.36328125" style="69" customWidth="1"/>
    <col min="14599" max="14599" width="7.36328125" style="69" customWidth="1"/>
    <col min="14600" max="14851" width="8.7265625" style="69"/>
    <col min="14852" max="14852" width="28.453125" style="69" customWidth="1"/>
    <col min="14853" max="14853" width="7.453125" style="69" customWidth="1"/>
    <col min="14854" max="14854" width="9.36328125" style="69" customWidth="1"/>
    <col min="14855" max="14855" width="7.36328125" style="69" customWidth="1"/>
    <col min="14856" max="15107" width="8.7265625" style="69"/>
    <col min="15108" max="15108" width="28.453125" style="69" customWidth="1"/>
    <col min="15109" max="15109" width="7.453125" style="69" customWidth="1"/>
    <col min="15110" max="15110" width="9.36328125" style="69" customWidth="1"/>
    <col min="15111" max="15111" width="7.36328125" style="69" customWidth="1"/>
    <col min="15112" max="15363" width="8.7265625" style="69"/>
    <col min="15364" max="15364" width="28.453125" style="69" customWidth="1"/>
    <col min="15365" max="15365" width="7.453125" style="69" customWidth="1"/>
    <col min="15366" max="15366" width="9.36328125" style="69" customWidth="1"/>
    <col min="15367" max="15367" width="7.36328125" style="69" customWidth="1"/>
    <col min="15368" max="15619" width="8.7265625" style="69"/>
    <col min="15620" max="15620" width="28.453125" style="69" customWidth="1"/>
    <col min="15621" max="15621" width="7.453125" style="69" customWidth="1"/>
    <col min="15622" max="15622" width="9.36328125" style="69" customWidth="1"/>
    <col min="15623" max="15623" width="7.36328125" style="69" customWidth="1"/>
    <col min="15624" max="15875" width="8.7265625" style="69"/>
    <col min="15876" max="15876" width="28.453125" style="69" customWidth="1"/>
    <col min="15877" max="15877" width="7.453125" style="69" customWidth="1"/>
    <col min="15878" max="15878" width="9.36328125" style="69" customWidth="1"/>
    <col min="15879" max="15879" width="7.36328125" style="69" customWidth="1"/>
    <col min="15880" max="16131" width="8.7265625" style="69"/>
    <col min="16132" max="16132" width="28.453125" style="69" customWidth="1"/>
    <col min="16133" max="16133" width="7.453125" style="69" customWidth="1"/>
    <col min="16134" max="16134" width="9.36328125" style="69" customWidth="1"/>
    <col min="16135" max="16135" width="7.36328125" style="69" customWidth="1"/>
    <col min="16136" max="16384" width="8.7265625" style="69"/>
  </cols>
  <sheetData>
    <row r="1" spans="1:7" ht="16.5" customHeight="1" x14ac:dyDescent="0.2">
      <c r="A1" s="69" t="s">
        <v>650</v>
      </c>
    </row>
    <row r="2" spans="1:7" ht="16.5" customHeight="1" x14ac:dyDescent="0.2">
      <c r="E2" s="1397"/>
      <c r="F2" s="1884">
        <f>総括表!H4</f>
        <v>0</v>
      </c>
      <c r="G2" s="1884"/>
    </row>
    <row r="3" spans="1:7" ht="16.5" customHeight="1" x14ac:dyDescent="0.2">
      <c r="E3" s="1398"/>
      <c r="F3" s="1398"/>
      <c r="G3" s="1398"/>
    </row>
    <row r="4" spans="1:7" ht="16.5" customHeight="1" x14ac:dyDescent="0.2">
      <c r="A4" s="69" t="s">
        <v>7129</v>
      </c>
    </row>
    <row r="5" spans="1:7" ht="16.5" customHeight="1" x14ac:dyDescent="0.2">
      <c r="G5" s="1399" t="s">
        <v>640</v>
      </c>
    </row>
    <row r="6" spans="1:7" ht="16.5" customHeight="1" x14ac:dyDescent="0.2">
      <c r="A6" s="1400" t="s">
        <v>639</v>
      </c>
      <c r="B6" s="1400" t="s">
        <v>647</v>
      </c>
      <c r="C6" s="1400" t="s">
        <v>649</v>
      </c>
      <c r="D6" s="1401" t="s">
        <v>648</v>
      </c>
      <c r="E6" s="1901" t="s">
        <v>637</v>
      </c>
      <c r="F6" s="1902"/>
      <c r="G6" s="1903"/>
    </row>
    <row r="7" spans="1:7" ht="16.5" customHeight="1" x14ac:dyDescent="0.2">
      <c r="A7" s="1402" t="s">
        <v>636</v>
      </c>
      <c r="B7" s="1402" t="s">
        <v>644</v>
      </c>
      <c r="C7" s="1402" t="s">
        <v>643</v>
      </c>
      <c r="D7" s="1402" t="s">
        <v>7130</v>
      </c>
      <c r="E7" s="1403" t="s">
        <v>642</v>
      </c>
      <c r="F7" s="1404" t="s">
        <v>5054</v>
      </c>
      <c r="G7" s="1405"/>
    </row>
    <row r="8" spans="1:7" ht="16.5" customHeight="1" x14ac:dyDescent="0.2">
      <c r="A8" s="1402" t="s">
        <v>635</v>
      </c>
      <c r="B8" s="1402"/>
      <c r="C8" s="1402"/>
      <c r="D8" s="1402"/>
      <c r="E8" s="1406"/>
      <c r="F8" s="1407" t="s">
        <v>641</v>
      </c>
      <c r="G8" s="1408" t="s">
        <v>5055</v>
      </c>
    </row>
    <row r="9" spans="1:7" ht="16.5" customHeight="1" thickBot="1" x14ac:dyDescent="0.25">
      <c r="A9" s="1409"/>
      <c r="B9" s="1409" t="s">
        <v>5056</v>
      </c>
      <c r="C9" s="1409" t="s">
        <v>5057</v>
      </c>
      <c r="D9" s="1410" t="s">
        <v>5058</v>
      </c>
      <c r="E9" s="1411" t="s">
        <v>5059</v>
      </c>
      <c r="F9" s="1410" t="s">
        <v>5060</v>
      </c>
      <c r="G9" s="1412"/>
    </row>
    <row r="10" spans="1:7" ht="16.5" customHeight="1" thickTop="1" x14ac:dyDescent="0.2">
      <c r="A10" s="1413"/>
      <c r="B10" s="1414"/>
      <c r="C10" s="1414"/>
      <c r="D10" s="1415"/>
      <c r="E10" s="1416"/>
      <c r="F10" s="1417"/>
      <c r="G10" s="1418">
        <f>E10-F10</f>
        <v>0</v>
      </c>
    </row>
    <row r="11" spans="1:7" ht="16.5" customHeight="1" thickBot="1" x14ac:dyDescent="0.25">
      <c r="A11" s="1419"/>
      <c r="B11" s="1420"/>
      <c r="C11" s="1420"/>
      <c r="D11" s="1421"/>
      <c r="E11" s="1422"/>
      <c r="F11" s="1423"/>
      <c r="G11" s="1424">
        <f>E11-F11</f>
        <v>0</v>
      </c>
    </row>
    <row r="12" spans="1:7" ht="16.5" customHeight="1" thickTop="1" thickBot="1" x14ac:dyDescent="0.25">
      <c r="A12" s="1425"/>
      <c r="B12" s="1426"/>
      <c r="C12" s="1426"/>
      <c r="D12" s="1426"/>
      <c r="E12" s="1427"/>
      <c r="F12" s="1428"/>
      <c r="G12" s="1429">
        <f>SUM(G10:G11)</f>
        <v>0</v>
      </c>
    </row>
    <row r="13" spans="1:7" ht="16.5" customHeight="1" thickTop="1" x14ac:dyDescent="0.2">
      <c r="G13" s="1430" t="s">
        <v>1456</v>
      </c>
    </row>
    <row r="14" spans="1:7" ht="16.5" customHeight="1" x14ac:dyDescent="0.2">
      <c r="A14" s="69" t="s">
        <v>7131</v>
      </c>
    </row>
    <row r="15" spans="1:7" ht="16.5" customHeight="1" x14ac:dyDescent="0.2">
      <c r="G15" s="1399" t="s">
        <v>640</v>
      </c>
    </row>
    <row r="16" spans="1:7" ht="16.5" customHeight="1" x14ac:dyDescent="0.2">
      <c r="A16" s="1400" t="s">
        <v>639</v>
      </c>
      <c r="B16" s="1400" t="s">
        <v>647</v>
      </c>
      <c r="C16" s="1400" t="s">
        <v>646</v>
      </c>
      <c r="D16" s="1401" t="s">
        <v>645</v>
      </c>
      <c r="E16" s="1901" t="s">
        <v>637</v>
      </c>
      <c r="F16" s="1902"/>
      <c r="G16" s="1903"/>
    </row>
    <row r="17" spans="1:7" ht="16.5" customHeight="1" x14ac:dyDescent="0.2">
      <c r="A17" s="1402" t="s">
        <v>636</v>
      </c>
      <c r="B17" s="1402" t="s">
        <v>644</v>
      </c>
      <c r="C17" s="1402" t="s">
        <v>643</v>
      </c>
      <c r="D17" s="1402" t="s">
        <v>7130</v>
      </c>
      <c r="E17" s="1403" t="s">
        <v>642</v>
      </c>
      <c r="F17" s="1404" t="s">
        <v>5061</v>
      </c>
      <c r="G17" s="1405"/>
    </row>
    <row r="18" spans="1:7" ht="16.5" customHeight="1" x14ac:dyDescent="0.2">
      <c r="A18" s="1402" t="s">
        <v>635</v>
      </c>
      <c r="B18" s="1402"/>
      <c r="C18" s="1402"/>
      <c r="D18" s="1402"/>
      <c r="E18" s="1406"/>
      <c r="F18" s="1407" t="s">
        <v>641</v>
      </c>
      <c r="G18" s="1408" t="s">
        <v>5062</v>
      </c>
    </row>
    <row r="19" spans="1:7" ht="16.5" customHeight="1" thickBot="1" x14ac:dyDescent="0.25">
      <c r="A19" s="1409"/>
      <c r="B19" s="1409" t="s">
        <v>5063</v>
      </c>
      <c r="C19" s="1409" t="s">
        <v>5064</v>
      </c>
      <c r="D19" s="1410" t="s">
        <v>5065</v>
      </c>
      <c r="E19" s="1411" t="s">
        <v>5066</v>
      </c>
      <c r="F19" s="1411" t="s">
        <v>5067</v>
      </c>
      <c r="G19" s="1410"/>
    </row>
    <row r="20" spans="1:7" ht="16.5" customHeight="1" thickTop="1" x14ac:dyDescent="0.2">
      <c r="A20" s="1413"/>
      <c r="B20" s="1414"/>
      <c r="C20" s="1414"/>
      <c r="D20" s="1415"/>
      <c r="E20" s="1416"/>
      <c r="F20" s="1417"/>
      <c r="G20" s="1418">
        <f>E20-F20</f>
        <v>0</v>
      </c>
    </row>
    <row r="21" spans="1:7" ht="16.5" customHeight="1" thickBot="1" x14ac:dyDescent="0.25">
      <c r="A21" s="1419"/>
      <c r="B21" s="1420"/>
      <c r="C21" s="1420"/>
      <c r="D21" s="1421"/>
      <c r="E21" s="1422"/>
      <c r="F21" s="1423"/>
      <c r="G21" s="1424">
        <f>E21-F21</f>
        <v>0</v>
      </c>
    </row>
    <row r="22" spans="1:7" ht="16.5" customHeight="1" thickTop="1" thickBot="1" x14ac:dyDescent="0.25">
      <c r="A22" s="1425"/>
      <c r="B22" s="1425"/>
      <c r="C22" s="1425"/>
      <c r="D22" s="1425"/>
      <c r="E22" s="1427"/>
      <c r="F22" s="1428"/>
      <c r="G22" s="1429">
        <f>SUM(G20:G21)</f>
        <v>0</v>
      </c>
    </row>
    <row r="23" spans="1:7" ht="16.5" customHeight="1" thickTop="1" x14ac:dyDescent="0.2">
      <c r="G23" s="1399" t="s">
        <v>1457</v>
      </c>
    </row>
    <row r="25" spans="1:7" ht="16.5" customHeight="1" x14ac:dyDescent="0.2">
      <c r="A25" s="69" t="s">
        <v>7132</v>
      </c>
      <c r="D25" s="1398"/>
      <c r="E25" s="1398"/>
      <c r="F25" s="1398"/>
      <c r="G25" s="1398"/>
    </row>
    <row r="26" spans="1:7" ht="16.5" customHeight="1" x14ac:dyDescent="0.2">
      <c r="G26" s="1399" t="s">
        <v>640</v>
      </c>
    </row>
    <row r="27" spans="1:7" ht="16.5" customHeight="1" x14ac:dyDescent="0.2">
      <c r="A27" s="1400" t="s">
        <v>639</v>
      </c>
      <c r="B27" s="1898" t="s">
        <v>638</v>
      </c>
      <c r="C27" s="1899"/>
      <c r="D27" s="1900"/>
      <c r="E27" s="1901" t="s">
        <v>637</v>
      </c>
      <c r="F27" s="1902"/>
      <c r="G27" s="1903"/>
    </row>
    <row r="28" spans="1:7" ht="16.5" customHeight="1" x14ac:dyDescent="0.2">
      <c r="A28" s="1402" t="s">
        <v>636</v>
      </c>
      <c r="B28" s="1904" t="s">
        <v>7130</v>
      </c>
      <c r="C28" s="1905"/>
      <c r="D28" s="1906"/>
      <c r="E28" s="1904" t="s">
        <v>5068</v>
      </c>
      <c r="F28" s="1905"/>
      <c r="G28" s="1906"/>
    </row>
    <row r="29" spans="1:7" ht="16.5" customHeight="1" thickBot="1" x14ac:dyDescent="0.25">
      <c r="A29" s="1409" t="s">
        <v>635</v>
      </c>
      <c r="B29" s="1883" t="s">
        <v>5069</v>
      </c>
      <c r="C29" s="1884"/>
      <c r="D29" s="1889"/>
      <c r="E29" s="1883" t="s">
        <v>5070</v>
      </c>
      <c r="F29" s="1884"/>
      <c r="G29" s="1889"/>
    </row>
    <row r="30" spans="1:7" ht="16.5" customHeight="1" thickTop="1" x14ac:dyDescent="0.2">
      <c r="A30" s="1413"/>
      <c r="B30" s="1890"/>
      <c r="C30" s="1891"/>
      <c r="D30" s="1892"/>
      <c r="E30" s="1890"/>
      <c r="F30" s="1891"/>
      <c r="G30" s="1893"/>
    </row>
    <row r="31" spans="1:7" ht="16.5" customHeight="1" thickBot="1" x14ac:dyDescent="0.25">
      <c r="A31" s="1419"/>
      <c r="B31" s="1894"/>
      <c r="C31" s="1895"/>
      <c r="D31" s="1896"/>
      <c r="E31" s="1894"/>
      <c r="F31" s="1895"/>
      <c r="G31" s="1897"/>
    </row>
    <row r="32" spans="1:7" ht="16.5" customHeight="1" thickTop="1" thickBot="1" x14ac:dyDescent="0.25">
      <c r="A32" s="1425"/>
      <c r="B32" s="1883"/>
      <c r="C32" s="1884"/>
      <c r="D32" s="1885"/>
      <c r="E32" s="1886">
        <f>SUM(E30:G31)</f>
        <v>0</v>
      </c>
      <c r="F32" s="1887"/>
      <c r="G32" s="1888"/>
    </row>
    <row r="33" spans="1:7" ht="16.5" customHeight="1" thickTop="1" x14ac:dyDescent="0.2">
      <c r="G33" s="1399" t="s">
        <v>1458</v>
      </c>
    </row>
    <row r="34" spans="1:7" ht="16.5" customHeight="1" x14ac:dyDescent="0.2">
      <c r="A34" s="69" t="s">
        <v>7133</v>
      </c>
    </row>
    <row r="35" spans="1:7" ht="16.5" customHeight="1" x14ac:dyDescent="0.2">
      <c r="G35" s="1399" t="s">
        <v>640</v>
      </c>
    </row>
    <row r="36" spans="1:7" ht="16.5" customHeight="1" x14ac:dyDescent="0.2">
      <c r="A36" s="1400" t="s">
        <v>639</v>
      </c>
      <c r="B36" s="1898" t="s">
        <v>638</v>
      </c>
      <c r="C36" s="1899"/>
      <c r="D36" s="1900"/>
      <c r="E36" s="1901" t="s">
        <v>637</v>
      </c>
      <c r="F36" s="1902"/>
      <c r="G36" s="1903"/>
    </row>
    <row r="37" spans="1:7" ht="16.5" customHeight="1" x14ac:dyDescent="0.2">
      <c r="A37" s="1402" t="s">
        <v>636</v>
      </c>
      <c r="B37" s="1904" t="s">
        <v>7130</v>
      </c>
      <c r="C37" s="1905"/>
      <c r="D37" s="1906"/>
      <c r="E37" s="1904" t="s">
        <v>5071</v>
      </c>
      <c r="F37" s="1905"/>
      <c r="G37" s="1906"/>
    </row>
    <row r="38" spans="1:7" ht="16.5" customHeight="1" thickBot="1" x14ac:dyDescent="0.25">
      <c r="A38" s="1409" t="s">
        <v>635</v>
      </c>
      <c r="B38" s="1883" t="s">
        <v>5072</v>
      </c>
      <c r="C38" s="1884"/>
      <c r="D38" s="1889"/>
      <c r="E38" s="1883" t="s">
        <v>5073</v>
      </c>
      <c r="F38" s="1884"/>
      <c r="G38" s="1889"/>
    </row>
    <row r="39" spans="1:7" ht="16.5" customHeight="1" thickTop="1" x14ac:dyDescent="0.2">
      <c r="A39" s="1413"/>
      <c r="B39" s="1890"/>
      <c r="C39" s="1891"/>
      <c r="D39" s="1892"/>
      <c r="E39" s="1890"/>
      <c r="F39" s="1891"/>
      <c r="G39" s="1893"/>
    </row>
    <row r="40" spans="1:7" ht="16.5" customHeight="1" thickBot="1" x14ac:dyDescent="0.25">
      <c r="A40" s="1419"/>
      <c r="B40" s="1894"/>
      <c r="C40" s="1895"/>
      <c r="D40" s="1896"/>
      <c r="E40" s="1894"/>
      <c r="F40" s="1895"/>
      <c r="G40" s="1897"/>
    </row>
    <row r="41" spans="1:7" ht="16.5" customHeight="1" thickTop="1" thickBot="1" x14ac:dyDescent="0.25">
      <c r="A41" s="1425"/>
      <c r="B41" s="1883"/>
      <c r="C41" s="1884"/>
      <c r="D41" s="1885"/>
      <c r="E41" s="1886">
        <f>SUM(E39:G40)</f>
        <v>0</v>
      </c>
      <c r="F41" s="1887"/>
      <c r="G41" s="1888"/>
    </row>
    <row r="42" spans="1:7" ht="16.5" customHeight="1" thickTop="1" x14ac:dyDescent="0.2">
      <c r="G42" s="1399" t="s">
        <v>1459</v>
      </c>
    </row>
    <row r="43" spans="1:7" ht="16.5" customHeight="1" x14ac:dyDescent="0.2">
      <c r="A43" s="1390"/>
      <c r="B43" s="1390"/>
      <c r="C43" s="1390"/>
      <c r="D43" s="1390"/>
      <c r="E43" s="1390"/>
      <c r="F43" s="1390"/>
      <c r="G43" s="1390"/>
    </row>
    <row r="44" spans="1:7" ht="16.5" customHeight="1" x14ac:dyDescent="0.2">
      <c r="A44" s="1390"/>
      <c r="B44" s="1390"/>
      <c r="C44" s="1390"/>
      <c r="D44" s="1390"/>
      <c r="E44" s="1390"/>
      <c r="F44" s="1390"/>
      <c r="G44" s="1390"/>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1390"/>
      <c r="B51" s="1390"/>
      <c r="C51" s="1390"/>
      <c r="D51" s="1390"/>
      <c r="E51" s="1390"/>
      <c r="F51" s="1390"/>
      <c r="G51" s="1390"/>
    </row>
    <row r="52" spans="1:7" ht="16.5" customHeight="1" x14ac:dyDescent="0.2"/>
    <row r="53" spans="1:7" ht="16.5" customHeight="1" x14ac:dyDescent="0.2"/>
    <row r="54" spans="1:7" ht="16.5" customHeight="1" x14ac:dyDescent="0.2"/>
    <row r="55" spans="1:7" ht="16.5" customHeight="1" x14ac:dyDescent="0.2">
      <c r="A55" s="1390"/>
      <c r="B55" s="1390"/>
      <c r="C55" s="1390"/>
      <c r="D55" s="1390"/>
      <c r="E55" s="1390"/>
      <c r="F55" s="1390"/>
      <c r="G55" s="1390"/>
    </row>
    <row r="56" spans="1:7" ht="16.5" customHeight="1" x14ac:dyDescent="0.2"/>
  </sheetData>
  <sheetProtection autoFilter="0"/>
  <customSheetViews>
    <customSheetView guid="{A0BA9017-E5F3-4B91-9F5C-F0F36F625BC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C8B40DBF-EDE0-406A-8960-74B2A681CE9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3"/>
      <headerFooter alignWithMargins="0"/>
    </customSheetView>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4"/>
      <headerFooter alignWithMargins="0"/>
    </customSheetView>
    <customSheetView guid="{44914D11-FA26-4FFB-9D64-353FA38F5634}"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5"/>
      <headerFooter alignWithMargins="0"/>
    </customSheetView>
    <customSheetView guid="{3DDC5261-2F80-4A3C-AB53-F803DE8B7615}"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6"/>
      <headerFooter alignWithMargins="0"/>
    </customSheetView>
    <customSheetView guid="{3B4A68D1-1B68-46E4-B8BF-4F65CEA2EB4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7"/>
      <headerFooter alignWithMargins="0"/>
    </customSheetView>
    <customSheetView guid="{87FB8462-6403-4F20-8080-1AF11B55B90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8"/>
      <headerFooter alignWithMargins="0"/>
    </customSheetView>
    <customSheetView guid="{1F81339A-CB4E-4CB3-ABCA-C25ADEC8B9A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9"/>
      <headerFooter alignWithMargins="0"/>
    </customSheetView>
    <customSheetView guid="{0FF53720-42B0-4B1A-A491-0089CDA29CC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0"/>
      <headerFooter alignWithMargins="0"/>
    </customSheetView>
  </customSheetViews>
  <mergeCells count="27">
    <mergeCell ref="B28:D28"/>
    <mergeCell ref="E28:G28"/>
    <mergeCell ref="F2:G2"/>
    <mergeCell ref="E6:G6"/>
    <mergeCell ref="E16:G16"/>
    <mergeCell ref="B27:D27"/>
    <mergeCell ref="E27:G27"/>
    <mergeCell ref="B29:D29"/>
    <mergeCell ref="E29:G29"/>
    <mergeCell ref="B30:D30"/>
    <mergeCell ref="E30:G30"/>
    <mergeCell ref="B31:D31"/>
    <mergeCell ref="E31:G31"/>
    <mergeCell ref="B32:D32"/>
    <mergeCell ref="E32:G32"/>
    <mergeCell ref="B36:D36"/>
    <mergeCell ref="E36:G36"/>
    <mergeCell ref="B37:D37"/>
    <mergeCell ref="E37:G37"/>
    <mergeCell ref="B41:D41"/>
    <mergeCell ref="E41:G41"/>
    <mergeCell ref="B38:D38"/>
    <mergeCell ref="E38:G38"/>
    <mergeCell ref="B39:D39"/>
    <mergeCell ref="E39:G39"/>
    <mergeCell ref="B40:D40"/>
    <mergeCell ref="E40:G40"/>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4"/>
  <sheetViews>
    <sheetView workbookViewId="0">
      <selection activeCell="F219" sqref="F219"/>
    </sheetView>
  </sheetViews>
  <sheetFormatPr defaultColWidth="9" defaultRowHeight="13" x14ac:dyDescent="0.2"/>
  <cols>
    <col min="1" max="9" width="9" style="69"/>
    <col min="10" max="10" width="2.36328125" style="69" customWidth="1"/>
    <col min="11" max="16384" width="9" style="69"/>
  </cols>
  <sheetData>
    <row r="1" spans="1:11" ht="16.5" customHeight="1" x14ac:dyDescent="0.2">
      <c r="A1" s="69" t="s">
        <v>340</v>
      </c>
    </row>
    <row r="2" spans="1:11" ht="16.5" customHeight="1" x14ac:dyDescent="0.2">
      <c r="A2" s="69" t="s">
        <v>7317</v>
      </c>
      <c r="K2" s="67"/>
    </row>
    <row r="3" spans="1:11" ht="16.5" customHeight="1" x14ac:dyDescent="0.2">
      <c r="A3" s="69" t="s">
        <v>5081</v>
      </c>
    </row>
    <row r="4" spans="1:11" ht="16.5" customHeight="1" x14ac:dyDescent="0.2">
      <c r="A4" s="69" t="s">
        <v>5080</v>
      </c>
    </row>
    <row r="5" spans="1:11" ht="16.5" customHeight="1" x14ac:dyDescent="0.2"/>
    <row r="6" spans="1:11" ht="16.5" customHeight="1" x14ac:dyDescent="0.2">
      <c r="A6" s="69" t="s">
        <v>5079</v>
      </c>
    </row>
    <row r="7" spans="1:11" ht="16.5" customHeight="1" x14ac:dyDescent="0.2">
      <c r="A7" s="1908" t="s">
        <v>5076</v>
      </c>
      <c r="B7" s="1908"/>
      <c r="C7" s="1908"/>
      <c r="D7" s="1908"/>
      <c r="E7" s="1908"/>
      <c r="F7" s="1908"/>
      <c r="G7" s="1908"/>
      <c r="H7" s="1908"/>
      <c r="I7" s="1908"/>
    </row>
    <row r="8" spans="1:11" ht="16.5" customHeight="1" x14ac:dyDescent="0.2">
      <c r="A8" s="69" t="s">
        <v>5078</v>
      </c>
    </row>
    <row r="9" spans="1:11" ht="16.5" customHeight="1" x14ac:dyDescent="0.2"/>
    <row r="10" spans="1:11" ht="16.5" customHeight="1" x14ac:dyDescent="0.2">
      <c r="A10" s="1907" t="s">
        <v>7126</v>
      </c>
      <c r="B10" s="1907"/>
      <c r="C10" s="1907"/>
      <c r="D10" s="1907"/>
      <c r="E10" s="1907"/>
      <c r="F10" s="1907"/>
      <c r="G10" s="1907"/>
      <c r="H10" s="1907"/>
      <c r="I10" s="1907"/>
    </row>
    <row r="11" spans="1:11" ht="16.5" customHeight="1" x14ac:dyDescent="0.2">
      <c r="A11" s="1907" t="s">
        <v>339</v>
      </c>
      <c r="B11" s="1907"/>
      <c r="C11" s="1907"/>
      <c r="D11" s="1907"/>
      <c r="E11" s="1907"/>
      <c r="F11" s="1907"/>
      <c r="G11" s="1907"/>
      <c r="H11" s="1907"/>
      <c r="I11" s="1907"/>
    </row>
    <row r="12" spans="1:11" ht="16.5" customHeight="1" x14ac:dyDescent="0.2">
      <c r="A12" s="1907" t="s">
        <v>338</v>
      </c>
      <c r="B12" s="1907"/>
      <c r="C12" s="1907"/>
      <c r="D12" s="1907"/>
      <c r="E12" s="1907"/>
      <c r="F12" s="1907"/>
      <c r="G12" s="1907"/>
      <c r="H12" s="1907"/>
      <c r="I12" s="1907"/>
    </row>
    <row r="13" spans="1:11" ht="16.5" customHeight="1" x14ac:dyDescent="0.2"/>
    <row r="14" spans="1:11" ht="16.5" customHeight="1" x14ac:dyDescent="0.2">
      <c r="A14" s="69" t="s">
        <v>5077</v>
      </c>
    </row>
    <row r="15" spans="1:11" ht="16.5" customHeight="1" x14ac:dyDescent="0.2">
      <c r="A15" s="1907" t="s">
        <v>5076</v>
      </c>
      <c r="B15" s="1907"/>
      <c r="C15" s="1907"/>
      <c r="D15" s="1907"/>
      <c r="E15" s="1907"/>
      <c r="F15" s="1907"/>
      <c r="G15" s="1907"/>
      <c r="H15" s="1907"/>
      <c r="I15" s="1907"/>
    </row>
    <row r="16" spans="1:11" ht="16.5" customHeight="1" x14ac:dyDescent="0.2">
      <c r="A16" s="69" t="s">
        <v>5075</v>
      </c>
    </row>
    <row r="18" spans="1:9" x14ac:dyDescent="0.2">
      <c r="A18" s="1907" t="s">
        <v>7127</v>
      </c>
      <c r="B18" s="1907"/>
      <c r="C18" s="1907"/>
      <c r="D18" s="1907"/>
      <c r="E18" s="1907"/>
      <c r="F18" s="1907"/>
      <c r="G18" s="1907"/>
      <c r="H18" s="1907"/>
      <c r="I18" s="1907"/>
    </row>
    <row r="19" spans="1:9" x14ac:dyDescent="0.2">
      <c r="A19" s="1907" t="s">
        <v>5616</v>
      </c>
      <c r="B19" s="1907"/>
      <c r="C19" s="1907"/>
      <c r="D19" s="1907"/>
      <c r="E19" s="1907"/>
      <c r="F19" s="1907"/>
      <c r="G19" s="1907"/>
      <c r="H19" s="1907"/>
      <c r="I19" s="1907"/>
    </row>
    <row r="20" spans="1:9" x14ac:dyDescent="0.2">
      <c r="A20" s="1907" t="s">
        <v>1460</v>
      </c>
      <c r="B20" s="1907"/>
      <c r="C20" s="1907"/>
      <c r="D20" s="1907"/>
      <c r="E20" s="1907"/>
      <c r="F20" s="1907"/>
      <c r="G20" s="1907"/>
      <c r="H20" s="1907"/>
      <c r="I20" s="1907"/>
    </row>
    <row r="21" spans="1:9" x14ac:dyDescent="0.2">
      <c r="A21" s="1907" t="s">
        <v>1461</v>
      </c>
      <c r="B21" s="1907"/>
      <c r="C21" s="1907"/>
      <c r="D21" s="1907"/>
      <c r="E21" s="1907"/>
      <c r="F21" s="1907"/>
      <c r="G21" s="1907"/>
    </row>
    <row r="22" spans="1:9" x14ac:dyDescent="0.2">
      <c r="A22" s="1390" t="s">
        <v>5074</v>
      </c>
      <c r="B22" s="1390"/>
      <c r="C22" s="1390"/>
      <c r="D22" s="1390"/>
      <c r="E22" s="1390"/>
      <c r="F22" s="1390"/>
      <c r="G22" s="1390"/>
    </row>
    <row r="23" spans="1:9" x14ac:dyDescent="0.2">
      <c r="A23" s="69" t="s">
        <v>337</v>
      </c>
      <c r="B23" s="1390"/>
      <c r="C23" s="1390"/>
      <c r="D23" s="1390"/>
      <c r="E23" s="1390"/>
      <c r="F23" s="1390"/>
      <c r="G23" s="1390"/>
    </row>
    <row r="24" spans="1:9" x14ac:dyDescent="0.2">
      <c r="A24" s="69" t="s">
        <v>336</v>
      </c>
      <c r="B24" s="1390"/>
      <c r="C24" s="1390"/>
      <c r="D24" s="1390"/>
      <c r="E24" s="1390"/>
      <c r="F24" s="1390"/>
      <c r="G24" s="1390"/>
    </row>
    <row r="25" spans="1:9" x14ac:dyDescent="0.2">
      <c r="B25" s="1390"/>
      <c r="C25" s="1390"/>
      <c r="D25" s="1390"/>
      <c r="E25" s="1390"/>
      <c r="F25" s="1390"/>
      <c r="G25" s="1390"/>
    </row>
    <row r="26" spans="1:9" x14ac:dyDescent="0.2">
      <c r="A26" s="1907" t="s">
        <v>7128</v>
      </c>
      <c r="B26" s="1907"/>
      <c r="C26" s="1907"/>
      <c r="D26" s="1907"/>
      <c r="E26" s="1907"/>
      <c r="F26" s="1907"/>
      <c r="G26" s="1907"/>
      <c r="H26" s="1907"/>
      <c r="I26" s="1907"/>
    </row>
    <row r="27" spans="1:9" x14ac:dyDescent="0.2">
      <c r="A27" s="1907" t="s">
        <v>5617</v>
      </c>
      <c r="B27" s="1907"/>
      <c r="C27" s="1907"/>
      <c r="D27" s="1907"/>
      <c r="E27" s="1907"/>
      <c r="F27" s="1907"/>
      <c r="G27" s="1907"/>
      <c r="H27" s="1907"/>
      <c r="I27" s="1907"/>
    </row>
    <row r="28" spans="1:9" x14ac:dyDescent="0.2">
      <c r="A28" s="1907" t="s">
        <v>335</v>
      </c>
      <c r="B28" s="1907"/>
      <c r="C28" s="1907"/>
      <c r="D28" s="1907"/>
      <c r="E28" s="1907"/>
      <c r="F28" s="1907"/>
      <c r="G28" s="1907"/>
      <c r="H28" s="1907"/>
      <c r="I28" s="1907"/>
    </row>
    <row r="29" spans="1:9" x14ac:dyDescent="0.2">
      <c r="A29" s="1390"/>
      <c r="B29" s="1390"/>
      <c r="C29" s="1390"/>
      <c r="D29" s="1390"/>
      <c r="E29" s="1390"/>
      <c r="F29" s="1390"/>
      <c r="G29" s="1390"/>
    </row>
    <row r="30" spans="1:9" x14ac:dyDescent="0.2">
      <c r="A30" s="1907" t="s">
        <v>1462</v>
      </c>
      <c r="B30" s="1907"/>
      <c r="C30" s="1907"/>
      <c r="D30" s="1907"/>
      <c r="E30" s="1907"/>
      <c r="F30" s="1907"/>
      <c r="G30" s="1907"/>
      <c r="H30" s="1907"/>
      <c r="I30" s="1907"/>
    </row>
    <row r="31" spans="1:9" x14ac:dyDescent="0.2">
      <c r="A31" s="1907" t="s">
        <v>1463</v>
      </c>
      <c r="B31" s="1907"/>
      <c r="C31" s="1907"/>
      <c r="D31" s="1907"/>
      <c r="E31" s="1907"/>
      <c r="F31" s="1907"/>
      <c r="G31" s="1907"/>
      <c r="H31" s="1907"/>
      <c r="I31" s="1907"/>
    </row>
    <row r="32" spans="1:9" x14ac:dyDescent="0.2">
      <c r="A32" s="1389"/>
      <c r="B32" s="1389"/>
      <c r="C32" s="1389"/>
      <c r="D32" s="1389"/>
      <c r="E32" s="1389"/>
      <c r="F32" s="1389"/>
      <c r="G32" s="1389"/>
    </row>
    <row r="33" spans="1:9" x14ac:dyDescent="0.2">
      <c r="A33" s="1908" t="s">
        <v>1464</v>
      </c>
      <c r="B33" s="1908"/>
      <c r="C33" s="1908"/>
      <c r="D33" s="1908"/>
      <c r="E33" s="1908"/>
      <c r="F33" s="1908"/>
      <c r="G33" s="1908"/>
      <c r="H33" s="1908"/>
      <c r="I33" s="1908"/>
    </row>
    <row r="34" spans="1:9" x14ac:dyDescent="0.2">
      <c r="A34" s="1907" t="s">
        <v>334</v>
      </c>
      <c r="B34" s="1907"/>
      <c r="C34" s="1907"/>
      <c r="D34" s="1907"/>
      <c r="E34" s="1907"/>
      <c r="F34" s="1907"/>
      <c r="G34" s="1907"/>
      <c r="H34" s="1907"/>
      <c r="I34" s="1907"/>
    </row>
  </sheetData>
  <customSheetViews>
    <customSheetView guid="{A0BA9017-E5F3-4B91-9F5C-F0F36F625BCB}" showPageBreaks="1" printArea="1" view="pageBreakPreview">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view="pageBreakPreview">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view="pageBreakPreview">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view="pageBreakPreview">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view="pageBreakPreview">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view="pageBreakPreview">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view="pageBreakPreview">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6">
    <mergeCell ref="A18:I18"/>
    <mergeCell ref="A7:I7"/>
    <mergeCell ref="A10:I10"/>
    <mergeCell ref="A11:I11"/>
    <mergeCell ref="A12:I12"/>
    <mergeCell ref="A15:I15"/>
    <mergeCell ref="A30:I30"/>
    <mergeCell ref="A31:I31"/>
    <mergeCell ref="A33:I33"/>
    <mergeCell ref="A34:I34"/>
    <mergeCell ref="A19:I19"/>
    <mergeCell ref="A20:I20"/>
    <mergeCell ref="A21:G21"/>
    <mergeCell ref="A26:I26"/>
    <mergeCell ref="A27:I27"/>
    <mergeCell ref="A28:I28"/>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4"/>
  <sheetViews>
    <sheetView workbookViewId="0">
      <selection activeCell="M43" sqref="M43"/>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5.453125" style="47" customWidth="1"/>
    <col min="6" max="6" width="11.90625" style="47" customWidth="1"/>
    <col min="7" max="7" width="2" style="47" bestFit="1" customWidth="1"/>
    <col min="8" max="8" width="11.90625" style="47" customWidth="1"/>
    <col min="9" max="9" width="2" style="47" bestFit="1" customWidth="1"/>
    <col min="10" max="10" width="11.90625" style="47" customWidth="1"/>
    <col min="11" max="11" width="3" style="47" customWidth="1"/>
    <col min="12" max="16384" width="9" style="47"/>
  </cols>
  <sheetData>
    <row r="1" spans="1:12" ht="18.75" customHeight="1" x14ac:dyDescent="0.2">
      <c r="A1" s="1909" t="s">
        <v>154</v>
      </c>
      <c r="B1" s="1910"/>
      <c r="C1" s="1909" t="s">
        <v>8</v>
      </c>
      <c r="D1" s="1911"/>
      <c r="E1" s="1910"/>
      <c r="F1" s="467"/>
      <c r="G1" s="467"/>
      <c r="H1" s="663" t="s">
        <v>153</v>
      </c>
      <c r="I1" s="1785">
        <f>総括表!H4</f>
        <v>0</v>
      </c>
      <c r="J1" s="1785"/>
      <c r="K1" s="1785"/>
      <c r="L1" s="467"/>
    </row>
    <row r="2" spans="1:12" ht="18.75" customHeight="1" x14ac:dyDescent="0.2">
      <c r="A2" s="467"/>
      <c r="B2" s="467"/>
      <c r="C2" s="467"/>
      <c r="D2" s="467"/>
      <c r="E2" s="467"/>
      <c r="F2" s="467"/>
      <c r="G2" s="467"/>
      <c r="H2" s="467"/>
      <c r="I2" s="467"/>
      <c r="J2" s="875"/>
      <c r="K2" s="467"/>
      <c r="L2" s="467"/>
    </row>
    <row r="3" spans="1:12" ht="18.75" customHeight="1" x14ac:dyDescent="0.2">
      <c r="A3" s="468" t="s">
        <v>929</v>
      </c>
      <c r="B3" s="458" t="s">
        <v>930</v>
      </c>
      <c r="C3" s="467"/>
      <c r="D3" s="467"/>
      <c r="E3" s="467"/>
      <c r="F3" s="467"/>
      <c r="G3" s="467"/>
      <c r="H3" s="467"/>
      <c r="I3" s="467"/>
      <c r="J3" s="467"/>
      <c r="K3" s="467"/>
      <c r="L3" s="467"/>
    </row>
    <row r="4" spans="1:12" ht="11.25" customHeight="1" x14ac:dyDescent="0.2">
      <c r="A4" s="470"/>
      <c r="B4" s="467"/>
      <c r="C4" s="467"/>
      <c r="D4" s="467"/>
      <c r="E4" s="467"/>
      <c r="F4" s="467"/>
      <c r="G4" s="467"/>
      <c r="H4" s="467"/>
      <c r="I4" s="467"/>
      <c r="J4" s="467"/>
      <c r="K4" s="467"/>
      <c r="L4" s="467"/>
    </row>
    <row r="5" spans="1:12" ht="18.75" customHeight="1" x14ac:dyDescent="0.2">
      <c r="A5" s="470"/>
      <c r="B5" s="1780" t="s">
        <v>140</v>
      </c>
      <c r="C5" s="1781"/>
      <c r="D5" s="1780" t="s">
        <v>139</v>
      </c>
      <c r="E5" s="1781"/>
      <c r="F5" s="521" t="s">
        <v>138</v>
      </c>
      <c r="G5" s="521"/>
      <c r="H5" s="521" t="s">
        <v>137</v>
      </c>
      <c r="I5" s="521"/>
      <c r="J5" s="521" t="s">
        <v>89</v>
      </c>
      <c r="K5" s="340"/>
      <c r="L5" s="467"/>
    </row>
    <row r="6" spans="1:12" ht="15" customHeight="1" x14ac:dyDescent="0.2">
      <c r="A6" s="470"/>
      <c r="B6" s="523"/>
      <c r="C6" s="479"/>
      <c r="D6" s="480"/>
      <c r="E6" s="342"/>
      <c r="F6" s="482"/>
      <c r="G6" s="482"/>
      <c r="H6" s="482"/>
      <c r="I6" s="482"/>
      <c r="J6" s="563" t="s">
        <v>931</v>
      </c>
      <c r="K6" s="340"/>
      <c r="L6" s="467"/>
    </row>
    <row r="7" spans="1:12" s="49" customFormat="1" ht="15" customHeight="1" x14ac:dyDescent="0.2">
      <c r="A7" s="458"/>
      <c r="B7" s="526">
        <v>1</v>
      </c>
      <c r="C7" s="527" t="s">
        <v>122</v>
      </c>
      <c r="D7" s="876" t="s">
        <v>932</v>
      </c>
      <c r="E7" s="529" t="s">
        <v>143</v>
      </c>
      <c r="F7" s="535" t="b">
        <f>IF(総括表!$B$4=総括表!$Q$4,基礎データ貼付用シート!E1644)</f>
        <v>0</v>
      </c>
      <c r="G7" s="536" t="s">
        <v>933</v>
      </c>
      <c r="H7" s="1231">
        <v>0.51900000000000002</v>
      </c>
      <c r="I7" s="536" t="s">
        <v>934</v>
      </c>
      <c r="J7" s="538">
        <f>ROUND(F7*H7,0)</f>
        <v>0</v>
      </c>
      <c r="K7" s="340" t="s">
        <v>935</v>
      </c>
      <c r="L7" s="458"/>
    </row>
    <row r="8" spans="1:12" s="49" customFormat="1" ht="15" customHeight="1" x14ac:dyDescent="0.2">
      <c r="A8" s="458"/>
      <c r="B8" s="774"/>
      <c r="C8" s="342"/>
      <c r="D8" s="876" t="s">
        <v>936</v>
      </c>
      <c r="E8" s="529" t="s">
        <v>142</v>
      </c>
      <c r="F8" s="535" t="b">
        <f>IF(総括表!$B$4=総括表!$Q$5,基礎データ貼付用シート!E1644)</f>
        <v>0</v>
      </c>
      <c r="G8" s="536" t="s">
        <v>933</v>
      </c>
      <c r="H8" s="777">
        <v>0</v>
      </c>
      <c r="I8" s="775" t="s">
        <v>934</v>
      </c>
      <c r="J8" s="776">
        <f t="shared" ref="J8:J22" si="0">ROUND(F8*H8,0)</f>
        <v>0</v>
      </c>
      <c r="K8" s="340" t="s">
        <v>937</v>
      </c>
      <c r="L8" s="458"/>
    </row>
    <row r="9" spans="1:12" s="49" customFormat="1" ht="15" customHeight="1" x14ac:dyDescent="0.2">
      <c r="A9" s="458"/>
      <c r="B9" s="526">
        <v>2</v>
      </c>
      <c r="C9" s="527" t="s">
        <v>121</v>
      </c>
      <c r="D9" s="876" t="s">
        <v>938</v>
      </c>
      <c r="E9" s="529" t="s">
        <v>143</v>
      </c>
      <c r="F9" s="535" t="b">
        <f>IF(総括表!$B$4=総括表!$Q$4,基礎データ貼付用シート!E1645)</f>
        <v>0</v>
      </c>
      <c r="G9" s="536" t="s">
        <v>939</v>
      </c>
      <c r="H9" s="1231">
        <v>0.55600000000000005</v>
      </c>
      <c r="I9" s="536" t="s">
        <v>940</v>
      </c>
      <c r="J9" s="538">
        <f t="shared" si="0"/>
        <v>0</v>
      </c>
      <c r="K9" s="340" t="s">
        <v>941</v>
      </c>
      <c r="L9" s="458"/>
    </row>
    <row r="10" spans="1:12" s="49" customFormat="1" ht="15" customHeight="1" x14ac:dyDescent="0.2">
      <c r="A10" s="458"/>
      <c r="B10" s="774"/>
      <c r="C10" s="342"/>
      <c r="D10" s="876" t="s">
        <v>942</v>
      </c>
      <c r="E10" s="529" t="s">
        <v>142</v>
      </c>
      <c r="F10" s="535" t="b">
        <f>IF(総括表!$B$4=総括表!$Q$5,基礎データ貼付用シート!E1645)</f>
        <v>0</v>
      </c>
      <c r="G10" s="536" t="s">
        <v>939</v>
      </c>
      <c r="H10" s="777">
        <v>0</v>
      </c>
      <c r="I10" s="775" t="s">
        <v>940</v>
      </c>
      <c r="J10" s="776">
        <f t="shared" si="0"/>
        <v>0</v>
      </c>
      <c r="K10" s="340" t="s">
        <v>943</v>
      </c>
      <c r="L10" s="458"/>
    </row>
    <row r="11" spans="1:12" s="49" customFormat="1" ht="15" customHeight="1" x14ac:dyDescent="0.2">
      <c r="A11" s="458"/>
      <c r="B11" s="526">
        <v>3</v>
      </c>
      <c r="C11" s="527" t="s">
        <v>120</v>
      </c>
      <c r="D11" s="876" t="s">
        <v>938</v>
      </c>
      <c r="E11" s="529" t="s">
        <v>143</v>
      </c>
      <c r="F11" s="535" t="b">
        <f>IF(総括表!$B$4=総括表!$Q$4,基礎データ貼付用シート!E1646)</f>
        <v>0</v>
      </c>
      <c r="G11" s="536" t="s">
        <v>939</v>
      </c>
      <c r="H11" s="1231">
        <v>0.54500000000000004</v>
      </c>
      <c r="I11" s="536" t="s">
        <v>940</v>
      </c>
      <c r="J11" s="538">
        <f t="shared" si="0"/>
        <v>0</v>
      </c>
      <c r="K11" s="340" t="s">
        <v>944</v>
      </c>
      <c r="L11" s="458"/>
    </row>
    <row r="12" spans="1:12" s="49" customFormat="1" ht="15" customHeight="1" x14ac:dyDescent="0.2">
      <c r="A12" s="458"/>
      <c r="B12" s="774"/>
      <c r="C12" s="342"/>
      <c r="D12" s="876" t="s">
        <v>942</v>
      </c>
      <c r="E12" s="529" t="s">
        <v>142</v>
      </c>
      <c r="F12" s="535" t="b">
        <f>IF(総括表!$B$4=総括表!$Q$5,基礎データ貼付用シート!E1646)</f>
        <v>0</v>
      </c>
      <c r="G12" s="536" t="s">
        <v>939</v>
      </c>
      <c r="H12" s="777">
        <v>0.35299999999999998</v>
      </c>
      <c r="I12" s="775" t="s">
        <v>940</v>
      </c>
      <c r="J12" s="776">
        <f t="shared" si="0"/>
        <v>0</v>
      </c>
      <c r="K12" s="340" t="s">
        <v>945</v>
      </c>
      <c r="L12" s="458"/>
    </row>
    <row r="13" spans="1:12" s="49" customFormat="1" ht="15" customHeight="1" x14ac:dyDescent="0.2">
      <c r="A13" s="458"/>
      <c r="B13" s="526">
        <v>4</v>
      </c>
      <c r="C13" s="877" t="s">
        <v>501</v>
      </c>
      <c r="D13" s="876" t="s">
        <v>946</v>
      </c>
      <c r="E13" s="529" t="s">
        <v>499</v>
      </c>
      <c r="F13" s="535" t="b">
        <f>IF(総括表!$B$4=総括表!$Q$4,基礎データ貼付用シート!E1647)</f>
        <v>0</v>
      </c>
      <c r="G13" s="536" t="s">
        <v>947</v>
      </c>
      <c r="H13" s="1231">
        <v>0.57099999999999995</v>
      </c>
      <c r="I13" s="536" t="s">
        <v>948</v>
      </c>
      <c r="J13" s="538">
        <f t="shared" si="0"/>
        <v>0</v>
      </c>
      <c r="K13" s="340" t="s">
        <v>949</v>
      </c>
      <c r="L13" s="458"/>
    </row>
    <row r="14" spans="1:12" s="49" customFormat="1" ht="15" customHeight="1" x14ac:dyDescent="0.2">
      <c r="A14" s="458"/>
      <c r="B14" s="774"/>
      <c r="C14" s="342"/>
      <c r="D14" s="876" t="s">
        <v>950</v>
      </c>
      <c r="E14" s="529" t="s">
        <v>500</v>
      </c>
      <c r="F14" s="535" t="b">
        <f>IF(総括表!$B$4=総括表!$Q$5,基礎データ貼付用シート!E1647)</f>
        <v>0</v>
      </c>
      <c r="G14" s="536" t="s">
        <v>947</v>
      </c>
      <c r="H14" s="777">
        <v>0.42699999999999999</v>
      </c>
      <c r="I14" s="775" t="s">
        <v>948</v>
      </c>
      <c r="J14" s="776">
        <f t="shared" si="0"/>
        <v>0</v>
      </c>
      <c r="K14" s="340" t="s">
        <v>951</v>
      </c>
      <c r="L14" s="458"/>
    </row>
    <row r="15" spans="1:12" s="49" customFormat="1" ht="15" customHeight="1" x14ac:dyDescent="0.2">
      <c r="A15" s="458"/>
      <c r="B15" s="526">
        <v>5</v>
      </c>
      <c r="C15" s="877" t="s">
        <v>611</v>
      </c>
      <c r="D15" s="876" t="s">
        <v>946</v>
      </c>
      <c r="E15" s="529" t="s">
        <v>499</v>
      </c>
      <c r="F15" s="535" t="b">
        <f>IF(総括表!$B$4=総括表!$Q$4,基礎データ貼付用シート!E1648)</f>
        <v>0</v>
      </c>
      <c r="G15" s="536" t="s">
        <v>947</v>
      </c>
      <c r="H15" s="1231">
        <v>0.61499999999999999</v>
      </c>
      <c r="I15" s="536" t="s">
        <v>948</v>
      </c>
      <c r="J15" s="538">
        <f t="shared" si="0"/>
        <v>0</v>
      </c>
      <c r="K15" s="340" t="s">
        <v>952</v>
      </c>
      <c r="L15" s="458"/>
    </row>
    <row r="16" spans="1:12" s="49" customFormat="1" ht="15" customHeight="1" x14ac:dyDescent="0.2">
      <c r="A16" s="458"/>
      <c r="B16" s="774"/>
      <c r="C16" s="342"/>
      <c r="D16" s="876" t="s">
        <v>950</v>
      </c>
      <c r="E16" s="529" t="s">
        <v>500</v>
      </c>
      <c r="F16" s="535" t="b">
        <f>IF(総括表!$B$4=総括表!$Q$5,基礎データ貼付用シート!E1648)</f>
        <v>0</v>
      </c>
      <c r="G16" s="536" t="s">
        <v>947</v>
      </c>
      <c r="H16" s="777">
        <v>0.48799999999999999</v>
      </c>
      <c r="I16" s="775" t="s">
        <v>948</v>
      </c>
      <c r="J16" s="776">
        <f t="shared" si="0"/>
        <v>0</v>
      </c>
      <c r="K16" s="340" t="s">
        <v>953</v>
      </c>
      <c r="L16" s="458"/>
    </row>
    <row r="17" spans="1:12" s="49" customFormat="1" ht="15" customHeight="1" x14ac:dyDescent="0.2">
      <c r="A17" s="458"/>
      <c r="B17" s="526">
        <v>6</v>
      </c>
      <c r="C17" s="877" t="s">
        <v>717</v>
      </c>
      <c r="D17" s="876" t="s">
        <v>946</v>
      </c>
      <c r="E17" s="529" t="s">
        <v>499</v>
      </c>
      <c r="F17" s="535" t="b">
        <f>IF(総括表!$B$4=総括表!$Q$4,基礎データ貼付用シート!E1649)</f>
        <v>0</v>
      </c>
      <c r="G17" s="536" t="s">
        <v>947</v>
      </c>
      <c r="H17" s="1231">
        <v>0.66100000000000003</v>
      </c>
      <c r="I17" s="536" t="s">
        <v>948</v>
      </c>
      <c r="J17" s="538">
        <f t="shared" si="0"/>
        <v>0</v>
      </c>
      <c r="K17" s="340" t="s">
        <v>954</v>
      </c>
      <c r="L17" s="458"/>
    </row>
    <row r="18" spans="1:12" s="49" customFormat="1" ht="15" customHeight="1" x14ac:dyDescent="0.2">
      <c r="A18" s="458"/>
      <c r="B18" s="774"/>
      <c r="C18" s="342"/>
      <c r="D18" s="876" t="s">
        <v>950</v>
      </c>
      <c r="E18" s="529" t="s">
        <v>500</v>
      </c>
      <c r="F18" s="535" t="b">
        <f>IF(総括表!$B$4=総括表!$Q$5,基礎データ貼付用シート!E1649)</f>
        <v>0</v>
      </c>
      <c r="G18" s="536" t="s">
        <v>947</v>
      </c>
      <c r="H18" s="777">
        <v>0.54700000000000004</v>
      </c>
      <c r="I18" s="775" t="s">
        <v>948</v>
      </c>
      <c r="J18" s="776">
        <f t="shared" si="0"/>
        <v>0</v>
      </c>
      <c r="K18" s="340" t="s">
        <v>955</v>
      </c>
      <c r="L18" s="458"/>
    </row>
    <row r="19" spans="1:12" s="49" customFormat="1" ht="15" customHeight="1" x14ac:dyDescent="0.2">
      <c r="A19" s="458"/>
      <c r="B19" s="526">
        <v>7</v>
      </c>
      <c r="C19" s="877" t="s">
        <v>736</v>
      </c>
      <c r="D19" s="876" t="s">
        <v>946</v>
      </c>
      <c r="E19" s="529" t="s">
        <v>499</v>
      </c>
      <c r="F19" s="535" t="b">
        <f>IF(総括表!$B$4=総括表!$Q$4,基礎データ貼付用シート!E1650)</f>
        <v>0</v>
      </c>
      <c r="G19" s="536" t="s">
        <v>947</v>
      </c>
      <c r="H19" s="1231">
        <v>0.49399999999999999</v>
      </c>
      <c r="I19" s="536" t="s">
        <v>948</v>
      </c>
      <c r="J19" s="538">
        <f t="shared" si="0"/>
        <v>0</v>
      </c>
      <c r="K19" s="340" t="s">
        <v>956</v>
      </c>
      <c r="L19" s="458"/>
    </row>
    <row r="20" spans="1:12" s="49" customFormat="1" ht="15" customHeight="1" x14ac:dyDescent="0.2">
      <c r="A20" s="458"/>
      <c r="B20" s="774"/>
      <c r="C20" s="342"/>
      <c r="D20" s="876" t="s">
        <v>950</v>
      </c>
      <c r="E20" s="529" t="s">
        <v>500</v>
      </c>
      <c r="F20" s="535" t="b">
        <f>IF(総括表!$B$4=総括表!$Q$5,基礎データ貼付用シート!E1650)</f>
        <v>0</v>
      </c>
      <c r="G20" s="536" t="s">
        <v>947</v>
      </c>
      <c r="H20" s="777">
        <v>0.42299999999999999</v>
      </c>
      <c r="I20" s="775" t="s">
        <v>948</v>
      </c>
      <c r="J20" s="776">
        <f t="shared" si="0"/>
        <v>0</v>
      </c>
      <c r="K20" s="340" t="s">
        <v>957</v>
      </c>
      <c r="L20" s="458"/>
    </row>
    <row r="21" spans="1:12" s="49" customFormat="1" ht="15" customHeight="1" x14ac:dyDescent="0.2">
      <c r="A21" s="458"/>
      <c r="B21" s="526">
        <v>8</v>
      </c>
      <c r="C21" s="877" t="s">
        <v>787</v>
      </c>
      <c r="D21" s="876" t="s">
        <v>946</v>
      </c>
      <c r="E21" s="529" t="s">
        <v>499</v>
      </c>
      <c r="F21" s="535" t="b">
        <f>IF(総括表!$B$4=総括表!$Q$4,基礎データ貼付用シート!E1651)</f>
        <v>0</v>
      </c>
      <c r="G21" s="536" t="s">
        <v>947</v>
      </c>
      <c r="H21" s="1231">
        <v>0.52600000000000002</v>
      </c>
      <c r="I21" s="536" t="s">
        <v>948</v>
      </c>
      <c r="J21" s="538">
        <f t="shared" si="0"/>
        <v>0</v>
      </c>
      <c r="K21" s="340" t="s">
        <v>958</v>
      </c>
      <c r="L21" s="458"/>
    </row>
    <row r="22" spans="1:12" s="49" customFormat="1" ht="15" customHeight="1" x14ac:dyDescent="0.2">
      <c r="A22" s="458"/>
      <c r="B22" s="774"/>
      <c r="C22" s="342"/>
      <c r="D22" s="876" t="s">
        <v>950</v>
      </c>
      <c r="E22" s="529" t="s">
        <v>500</v>
      </c>
      <c r="F22" s="535" t="b">
        <f>IF(総括表!$B$4=総括表!$Q$5,基礎データ貼付用シート!E1651)</f>
        <v>0</v>
      </c>
      <c r="G22" s="536" t="s">
        <v>947</v>
      </c>
      <c r="H22" s="777">
        <v>0.46600000000000003</v>
      </c>
      <c r="I22" s="775" t="s">
        <v>948</v>
      </c>
      <c r="J22" s="776">
        <f t="shared" si="0"/>
        <v>0</v>
      </c>
      <c r="K22" s="340" t="s">
        <v>959</v>
      </c>
      <c r="L22" s="458"/>
    </row>
    <row r="23" spans="1:12" s="49" customFormat="1" ht="15" customHeight="1" x14ac:dyDescent="0.2">
      <c r="A23" s="458"/>
      <c r="B23" s="526">
        <v>9</v>
      </c>
      <c r="C23" s="877" t="s">
        <v>814</v>
      </c>
      <c r="D23" s="876" t="s">
        <v>946</v>
      </c>
      <c r="E23" s="529" t="s">
        <v>499</v>
      </c>
      <c r="F23" s="535" t="b">
        <f>IF(総括表!$B$4=総括表!$Q$4,基礎データ貼付用シート!E1652)</f>
        <v>0</v>
      </c>
      <c r="G23" s="536" t="s">
        <v>947</v>
      </c>
      <c r="H23" s="1231">
        <v>0.55700000000000005</v>
      </c>
      <c r="I23" s="536" t="s">
        <v>948</v>
      </c>
      <c r="J23" s="538">
        <f t="shared" ref="J23:J28" si="1">ROUND(F23*H23,0)</f>
        <v>0</v>
      </c>
      <c r="K23" s="340" t="s">
        <v>960</v>
      </c>
      <c r="L23" s="458"/>
    </row>
    <row r="24" spans="1:12" s="49" customFormat="1" ht="15" customHeight="1" x14ac:dyDescent="0.2">
      <c r="A24" s="458"/>
      <c r="B24" s="774"/>
      <c r="C24" s="342"/>
      <c r="D24" s="876" t="s">
        <v>950</v>
      </c>
      <c r="E24" s="529" t="s">
        <v>500</v>
      </c>
      <c r="F24" s="535" t="b">
        <f>IF(総括表!$B$4=総括表!$Q$5,基礎データ貼付用シート!E1652)</f>
        <v>0</v>
      </c>
      <c r="G24" s="536" t="s">
        <v>947</v>
      </c>
      <c r="H24" s="777">
        <v>0.50800000000000001</v>
      </c>
      <c r="I24" s="775" t="s">
        <v>948</v>
      </c>
      <c r="J24" s="776">
        <f t="shared" si="1"/>
        <v>0</v>
      </c>
      <c r="K24" s="340" t="s">
        <v>961</v>
      </c>
      <c r="L24" s="458"/>
    </row>
    <row r="25" spans="1:12" s="49" customFormat="1" ht="15" customHeight="1" x14ac:dyDescent="0.2">
      <c r="A25" s="458"/>
      <c r="B25" s="526">
        <v>10</v>
      </c>
      <c r="C25" s="877" t="s">
        <v>919</v>
      </c>
      <c r="D25" s="876" t="s">
        <v>946</v>
      </c>
      <c r="E25" s="529" t="s">
        <v>499</v>
      </c>
      <c r="F25" s="535" t="b">
        <f>IF(総括表!$B$4=総括表!$Q$4,基礎データ貼付用シート!E1653)</f>
        <v>0</v>
      </c>
      <c r="G25" s="536" t="s">
        <v>947</v>
      </c>
      <c r="H25" s="1231">
        <v>0.58799999999999997</v>
      </c>
      <c r="I25" s="536" t="s">
        <v>948</v>
      </c>
      <c r="J25" s="538">
        <f t="shared" si="1"/>
        <v>0</v>
      </c>
      <c r="K25" s="340" t="s">
        <v>962</v>
      </c>
      <c r="L25" s="458"/>
    </row>
    <row r="26" spans="1:12" s="49" customFormat="1" ht="15" customHeight="1" x14ac:dyDescent="0.2">
      <c r="A26" s="458"/>
      <c r="B26" s="774"/>
      <c r="C26" s="342"/>
      <c r="D26" s="876" t="s">
        <v>950</v>
      </c>
      <c r="E26" s="529" t="s">
        <v>500</v>
      </c>
      <c r="F26" s="535" t="b">
        <f>IF(総括表!$B$4=総括表!$Q$5,基礎データ貼付用シート!E1653)</f>
        <v>0</v>
      </c>
      <c r="G26" s="536" t="s">
        <v>947</v>
      </c>
      <c r="H26" s="777">
        <v>0.54800000000000004</v>
      </c>
      <c r="I26" s="775" t="s">
        <v>948</v>
      </c>
      <c r="J26" s="776">
        <f t="shared" si="1"/>
        <v>0</v>
      </c>
      <c r="K26" s="340" t="s">
        <v>963</v>
      </c>
      <c r="L26" s="458"/>
    </row>
    <row r="27" spans="1:12" s="49" customFormat="1" ht="15" customHeight="1" x14ac:dyDescent="0.2">
      <c r="A27" s="458"/>
      <c r="B27" s="526">
        <v>11</v>
      </c>
      <c r="C27" s="877" t="s">
        <v>988</v>
      </c>
      <c r="D27" s="876" t="s">
        <v>610</v>
      </c>
      <c r="E27" s="529" t="s">
        <v>499</v>
      </c>
      <c r="F27" s="535" t="b">
        <f>IF(総括表!$B$4=総括表!$Q$4,基礎データ貼付用シート!E1654)</f>
        <v>0</v>
      </c>
      <c r="G27" s="536" t="s">
        <v>608</v>
      </c>
      <c r="H27" s="1231">
        <v>0.62</v>
      </c>
      <c r="I27" s="536" t="s">
        <v>607</v>
      </c>
      <c r="J27" s="538">
        <f t="shared" si="1"/>
        <v>0</v>
      </c>
      <c r="K27" s="340" t="s">
        <v>989</v>
      </c>
      <c r="L27" s="458"/>
    </row>
    <row r="28" spans="1:12" s="49" customFormat="1" ht="15" customHeight="1" x14ac:dyDescent="0.2">
      <c r="A28" s="458"/>
      <c r="B28" s="774"/>
      <c r="C28" s="342"/>
      <c r="D28" s="876" t="s">
        <v>950</v>
      </c>
      <c r="E28" s="529" t="s">
        <v>500</v>
      </c>
      <c r="F28" s="535" t="b">
        <f>IF(総括表!$B$4=総括表!$Q$5,基礎データ貼付用シート!E1654)</f>
        <v>0</v>
      </c>
      <c r="G28" s="536" t="s">
        <v>608</v>
      </c>
      <c r="H28" s="777">
        <v>0.59</v>
      </c>
      <c r="I28" s="775" t="s">
        <v>607</v>
      </c>
      <c r="J28" s="776">
        <f t="shared" si="1"/>
        <v>0</v>
      </c>
      <c r="K28" s="340" t="s">
        <v>990</v>
      </c>
      <c r="L28" s="458"/>
    </row>
    <row r="29" spans="1:12" s="49" customFormat="1" ht="15" customHeight="1" x14ac:dyDescent="0.2">
      <c r="A29" s="458"/>
      <c r="B29" s="526">
        <v>12</v>
      </c>
      <c r="C29" s="877" t="s">
        <v>1174</v>
      </c>
      <c r="D29" s="876" t="s">
        <v>610</v>
      </c>
      <c r="E29" s="529" t="s">
        <v>499</v>
      </c>
      <c r="F29" s="535" t="b">
        <f>IF(総括表!$B$4=総括表!$Q$4,基礎データ貼付用シート!E1655)</f>
        <v>0</v>
      </c>
      <c r="G29" s="536" t="s">
        <v>608</v>
      </c>
      <c r="H29" s="1231">
        <v>0.65300000000000002</v>
      </c>
      <c r="I29" s="536" t="s">
        <v>607</v>
      </c>
      <c r="J29" s="538">
        <f>ROUND(F29*H29,0)</f>
        <v>0</v>
      </c>
      <c r="K29" s="340" t="s">
        <v>1175</v>
      </c>
      <c r="L29" s="458"/>
    </row>
    <row r="30" spans="1:12" s="49" customFormat="1" ht="15" customHeight="1" x14ac:dyDescent="0.2">
      <c r="A30" s="458"/>
      <c r="B30" s="774"/>
      <c r="C30" s="342"/>
      <c r="D30" s="876" t="s">
        <v>609</v>
      </c>
      <c r="E30" s="529" t="s">
        <v>500</v>
      </c>
      <c r="F30" s="535" t="b">
        <f>IF(総括表!$B$4=総括表!$Q$5,基礎データ貼付用シート!E1655)</f>
        <v>0</v>
      </c>
      <c r="G30" s="536" t="s">
        <v>608</v>
      </c>
      <c r="H30" s="777">
        <v>0.63300000000000001</v>
      </c>
      <c r="I30" s="775" t="s">
        <v>607</v>
      </c>
      <c r="J30" s="776">
        <f>ROUND(F30*H30,0)</f>
        <v>0</v>
      </c>
      <c r="K30" s="340" t="s">
        <v>1176</v>
      </c>
      <c r="L30" s="458"/>
    </row>
    <row r="31" spans="1:12" s="49" customFormat="1" ht="15" customHeight="1" x14ac:dyDescent="0.2">
      <c r="A31" s="458"/>
      <c r="B31" s="335">
        <v>13</v>
      </c>
      <c r="C31" s="565" t="s">
        <v>4760</v>
      </c>
      <c r="D31" s="337" t="s">
        <v>610</v>
      </c>
      <c r="E31" s="338" t="s">
        <v>499</v>
      </c>
      <c r="F31" s="535" t="b">
        <f>IF(総括表!$B$4=総括表!$Q$4,基礎データ貼付用シート!E1656)</f>
        <v>0</v>
      </c>
      <c r="G31" s="353" t="s">
        <v>608</v>
      </c>
      <c r="H31" s="1231">
        <v>0.67600000000000005</v>
      </c>
      <c r="I31" s="353" t="s">
        <v>607</v>
      </c>
      <c r="J31" s="354">
        <f>ROUND(F31*H31,0)</f>
        <v>0</v>
      </c>
      <c r="K31" s="340" t="s">
        <v>4761</v>
      </c>
      <c r="L31" s="458"/>
    </row>
    <row r="32" spans="1:12" s="49" customFormat="1" ht="15" customHeight="1" x14ac:dyDescent="0.2">
      <c r="A32" s="458"/>
      <c r="B32" s="878"/>
      <c r="C32" s="479"/>
      <c r="D32" s="879" t="s">
        <v>609</v>
      </c>
      <c r="E32" s="336" t="s">
        <v>500</v>
      </c>
      <c r="F32" s="888" t="b">
        <f>IF(総括表!$B$4=総括表!$Q$5,基礎データ貼付用シート!E1656)</f>
        <v>0</v>
      </c>
      <c r="G32" s="355" t="s">
        <v>608</v>
      </c>
      <c r="H32" s="777">
        <v>0.66600000000000004</v>
      </c>
      <c r="I32" s="355" t="s">
        <v>607</v>
      </c>
      <c r="J32" s="683">
        <f>ROUND(F32*H32,0)</f>
        <v>0</v>
      </c>
      <c r="K32" s="340" t="s">
        <v>4762</v>
      </c>
      <c r="L32" s="458"/>
    </row>
    <row r="33" spans="1:13" s="49" customFormat="1" ht="15" customHeight="1" x14ac:dyDescent="0.2">
      <c r="A33" s="458"/>
      <c r="B33" s="880">
        <v>14</v>
      </c>
      <c r="C33" s="881" t="s">
        <v>5247</v>
      </c>
      <c r="D33" s="882" t="s">
        <v>610</v>
      </c>
      <c r="E33" s="883" t="s">
        <v>499</v>
      </c>
      <c r="F33" s="889" t="b">
        <f>IF(総括表!$B$4=総括表!$Q$4,基礎データ貼付用シート!E1657)</f>
        <v>0</v>
      </c>
      <c r="G33" s="890" t="s">
        <v>608</v>
      </c>
      <c r="H33" s="891">
        <v>0.7</v>
      </c>
      <c r="I33" s="890" t="s">
        <v>607</v>
      </c>
      <c r="J33" s="892">
        <f t="shared" ref="J33:J40" si="2">ROUND(F33*H33,0)</f>
        <v>0</v>
      </c>
      <c r="K33" s="340" t="s">
        <v>5249</v>
      </c>
      <c r="L33" s="458"/>
    </row>
    <row r="34" spans="1:13" s="49" customFormat="1" ht="15" customHeight="1" x14ac:dyDescent="0.2">
      <c r="A34" s="458"/>
      <c r="B34" s="884"/>
      <c r="C34" s="885"/>
      <c r="D34" s="886" t="s">
        <v>609</v>
      </c>
      <c r="E34" s="887" t="s">
        <v>500</v>
      </c>
      <c r="F34" s="893" t="b">
        <f>IF(総括表!$B$4=総括表!$Q$5,基礎データ貼付用シート!E1657)</f>
        <v>0</v>
      </c>
      <c r="G34" s="894" t="s">
        <v>608</v>
      </c>
      <c r="H34" s="777">
        <v>0.7</v>
      </c>
      <c r="I34" s="355" t="s">
        <v>607</v>
      </c>
      <c r="J34" s="895">
        <f t="shared" si="2"/>
        <v>0</v>
      </c>
      <c r="K34" s="340" t="s">
        <v>5250</v>
      </c>
      <c r="L34" s="458"/>
    </row>
    <row r="35" spans="1:13" s="49" customFormat="1" ht="15" customHeight="1" x14ac:dyDescent="0.2">
      <c r="A35" s="458"/>
      <c r="B35" s="880">
        <v>15</v>
      </c>
      <c r="C35" s="881" t="s">
        <v>5639</v>
      </c>
      <c r="D35" s="882" t="s">
        <v>610</v>
      </c>
      <c r="E35" s="883" t="s">
        <v>499</v>
      </c>
      <c r="F35" s="889" t="b">
        <f>IF(総括表!$B$4=総括表!$Q$4,基礎データ貼付用シート!E1658)</f>
        <v>0</v>
      </c>
      <c r="G35" s="890" t="s">
        <v>608</v>
      </c>
      <c r="H35" s="891">
        <v>0.7</v>
      </c>
      <c r="I35" s="890" t="s">
        <v>607</v>
      </c>
      <c r="J35" s="892">
        <f t="shared" si="2"/>
        <v>0</v>
      </c>
      <c r="K35" s="340" t="s">
        <v>5249</v>
      </c>
      <c r="L35" s="458"/>
    </row>
    <row r="36" spans="1:13" s="49" customFormat="1" ht="15" customHeight="1" x14ac:dyDescent="0.2">
      <c r="A36" s="458"/>
      <c r="B36" s="884"/>
      <c r="C36" s="885"/>
      <c r="D36" s="886" t="s">
        <v>609</v>
      </c>
      <c r="E36" s="887" t="s">
        <v>500</v>
      </c>
      <c r="F36" s="893" t="b">
        <f>IF(総括表!$B$4=総括表!$Q$5,基礎データ貼付用シート!E1658)</f>
        <v>0</v>
      </c>
      <c r="G36" s="894" t="s">
        <v>608</v>
      </c>
      <c r="H36" s="777">
        <v>0.7</v>
      </c>
      <c r="I36" s="355" t="s">
        <v>607</v>
      </c>
      <c r="J36" s="895">
        <f t="shared" si="2"/>
        <v>0</v>
      </c>
      <c r="K36" s="340" t="s">
        <v>5250</v>
      </c>
      <c r="L36" s="458"/>
    </row>
    <row r="37" spans="1:13" s="49" customFormat="1" ht="15" customHeight="1" x14ac:dyDescent="0.2">
      <c r="A37" s="458"/>
      <c r="B37" s="880">
        <v>16</v>
      </c>
      <c r="C37" s="881" t="s">
        <v>6452</v>
      </c>
      <c r="D37" s="882" t="s">
        <v>610</v>
      </c>
      <c r="E37" s="883" t="s">
        <v>499</v>
      </c>
      <c r="F37" s="889" t="b">
        <f>IF(総括表!$B$4=総括表!$Q$4,基礎データ貼付用シート!E1659)</f>
        <v>0</v>
      </c>
      <c r="G37" s="890" t="s">
        <v>608</v>
      </c>
      <c r="H37" s="891">
        <v>0.7</v>
      </c>
      <c r="I37" s="890" t="s">
        <v>607</v>
      </c>
      <c r="J37" s="892">
        <f t="shared" si="2"/>
        <v>0</v>
      </c>
      <c r="K37" s="340" t="s">
        <v>5703</v>
      </c>
      <c r="L37" s="458"/>
    </row>
    <row r="38" spans="1:13" s="49" customFormat="1" ht="15" customHeight="1" x14ac:dyDescent="0.2">
      <c r="A38" s="458"/>
      <c r="B38" s="884"/>
      <c r="C38" s="885"/>
      <c r="D38" s="886" t="s">
        <v>609</v>
      </c>
      <c r="E38" s="887" t="s">
        <v>500</v>
      </c>
      <c r="F38" s="893" t="b">
        <f>IF(総括表!$B$4=総括表!$Q$5,基礎データ貼付用シート!E1659)</f>
        <v>0</v>
      </c>
      <c r="G38" s="894" t="s">
        <v>608</v>
      </c>
      <c r="H38" s="777">
        <v>0.7</v>
      </c>
      <c r="I38" s="355" t="s">
        <v>607</v>
      </c>
      <c r="J38" s="895">
        <f t="shared" si="2"/>
        <v>0</v>
      </c>
      <c r="K38" s="340" t="s">
        <v>5704</v>
      </c>
      <c r="L38" s="458"/>
      <c r="M38" s="202"/>
    </row>
    <row r="39" spans="1:13" s="49" customFormat="1" ht="15" customHeight="1" x14ac:dyDescent="0.2">
      <c r="A39" s="458"/>
      <c r="B39" s="1465">
        <v>17</v>
      </c>
      <c r="C39" s="1466" t="s">
        <v>7321</v>
      </c>
      <c r="D39" s="1467" t="s">
        <v>610</v>
      </c>
      <c r="E39" s="1468" t="s">
        <v>499</v>
      </c>
      <c r="F39" s="889" t="b">
        <f>IF(総括表!$B$4=総括表!$Q$4,基礎データ貼付用シート!E1660)</f>
        <v>0</v>
      </c>
      <c r="G39" s="1469" t="s">
        <v>608</v>
      </c>
      <c r="H39" s="1470">
        <v>0.7</v>
      </c>
      <c r="I39" s="1469" t="s">
        <v>607</v>
      </c>
      <c r="J39" s="1471">
        <f t="shared" si="2"/>
        <v>0</v>
      </c>
      <c r="K39" s="1263" t="s">
        <v>7357</v>
      </c>
      <c r="L39" s="458"/>
    </row>
    <row r="40" spans="1:13" s="49" customFormat="1" ht="15" customHeight="1" thickBot="1" x14ac:dyDescent="0.25">
      <c r="A40" s="458"/>
      <c r="B40" s="1472"/>
      <c r="C40" s="1473"/>
      <c r="D40" s="1474" t="s">
        <v>609</v>
      </c>
      <c r="E40" s="1475" t="s">
        <v>500</v>
      </c>
      <c r="F40" s="893" t="b">
        <f>IF(総括表!$B$4=総括表!$Q$5,基礎データ貼付用シート!E1660)</f>
        <v>0</v>
      </c>
      <c r="G40" s="1476" t="s">
        <v>608</v>
      </c>
      <c r="H40" s="1477">
        <v>0.7</v>
      </c>
      <c r="I40" s="1266" t="s">
        <v>607</v>
      </c>
      <c r="J40" s="1478">
        <f t="shared" si="2"/>
        <v>0</v>
      </c>
      <c r="K40" s="1263" t="s">
        <v>6174</v>
      </c>
      <c r="L40" s="458"/>
      <c r="M40" s="202"/>
    </row>
    <row r="41" spans="1:13" s="49" customFormat="1" ht="18.75" customHeight="1" thickBot="1" x14ac:dyDescent="0.25">
      <c r="A41" s="458"/>
      <c r="B41" s="340"/>
      <c r="C41" s="340"/>
      <c r="D41" s="340"/>
      <c r="E41" s="340"/>
      <c r="F41" s="1481"/>
      <c r="G41" s="1481"/>
      <c r="H41" s="1912" t="s">
        <v>118</v>
      </c>
      <c r="I41" s="1913"/>
      <c r="J41" s="534">
        <f>SUM(J7:J40)</f>
        <v>0</v>
      </c>
      <c r="K41" s="340" t="s">
        <v>527</v>
      </c>
      <c r="L41" s="458"/>
    </row>
    <row r="42" spans="1:13" s="49" customFormat="1" ht="18.75" customHeight="1" thickBot="1" x14ac:dyDescent="0.25">
      <c r="A42" s="458"/>
      <c r="B42" s="340"/>
      <c r="C42" s="340"/>
      <c r="D42" s="340"/>
      <c r="E42" s="340"/>
      <c r="F42" s="1481"/>
      <c r="G42" s="1481"/>
      <c r="H42" s="1482"/>
      <c r="I42" s="1482"/>
      <c r="J42" s="1483"/>
      <c r="K42" s="340"/>
      <c r="L42" s="458"/>
    </row>
    <row r="43" spans="1:13" ht="18.75" customHeight="1" x14ac:dyDescent="0.2">
      <c r="A43" s="467"/>
      <c r="B43" s="467"/>
      <c r="C43" s="467"/>
      <c r="D43" s="467"/>
      <c r="E43" s="467"/>
      <c r="F43" s="467"/>
      <c r="G43" s="467"/>
      <c r="H43" s="1683" t="s">
        <v>527</v>
      </c>
      <c r="I43" s="1684"/>
      <c r="J43" s="346"/>
      <c r="K43" s="340"/>
      <c r="L43" s="467"/>
    </row>
    <row r="44" spans="1:13" ht="18.75" customHeight="1" thickBot="1" x14ac:dyDescent="0.25">
      <c r="A44" s="467"/>
      <c r="B44" s="467"/>
      <c r="C44" s="467"/>
      <c r="D44" s="467"/>
      <c r="E44" s="467"/>
      <c r="F44" s="467"/>
      <c r="G44" s="467"/>
      <c r="H44" s="1723" t="s">
        <v>341</v>
      </c>
      <c r="I44" s="1724"/>
      <c r="J44" s="539">
        <f>SUM(J41)</f>
        <v>0</v>
      </c>
      <c r="K44" s="668" t="s">
        <v>76</v>
      </c>
      <c r="L44" s="467"/>
    </row>
  </sheetData>
  <sheetProtection autoFilter="0"/>
  <customSheetViews>
    <customSheetView guid="{A0BA9017-E5F3-4B91-9F5C-F0F36F625BCB}" showPageBreaks="1" view="pageBreakPreview" topLeftCell="A19">
      <selection sqref="A1:B1"/>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view="pageBreakPreview" topLeftCell="A19">
      <selection sqref="A1:B1"/>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view="pageBreakPreview">
      <selection sqref="A1:B1"/>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view="pageBreakPreview">
      <selection sqref="A1:B1"/>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view="pageBreakPreview" topLeftCell="A25">
      <selection activeCell="H7" sqref="H7:H36"/>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view="pageBreakPreview">
      <selection sqref="A1:B1"/>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view="pageBreakPreview">
      <selection sqref="A1:B1"/>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view="pageBreakPreview">
      <selection sqref="A1:B1"/>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8">
    <mergeCell ref="H43:I43"/>
    <mergeCell ref="H44:I44"/>
    <mergeCell ref="A1:B1"/>
    <mergeCell ref="C1:E1"/>
    <mergeCell ref="I1:K1"/>
    <mergeCell ref="B5:C5"/>
    <mergeCell ref="D5:E5"/>
    <mergeCell ref="H41:I41"/>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16"/>
  <sheetViews>
    <sheetView workbookViewId="0">
      <selection activeCell="J3" sqref="J3"/>
    </sheetView>
  </sheetViews>
  <sheetFormatPr defaultColWidth="9" defaultRowHeight="18.75" customHeight="1" x14ac:dyDescent="0.2"/>
  <cols>
    <col min="1" max="1" width="3.90625" style="106" customWidth="1"/>
    <col min="2" max="2" width="4" style="106" customWidth="1"/>
    <col min="3" max="3" width="16.6328125" style="106" customWidth="1"/>
    <col min="4" max="4" width="3" style="106" bestFit="1"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4" style="106" customWidth="1"/>
    <col min="12" max="16384" width="9" style="106"/>
  </cols>
  <sheetData>
    <row r="1" spans="1:12" ht="18.75" customHeight="1" x14ac:dyDescent="0.2">
      <c r="A1" s="1708" t="s">
        <v>154</v>
      </c>
      <c r="B1" s="1709"/>
      <c r="C1" s="1708" t="s">
        <v>351</v>
      </c>
      <c r="D1" s="1710"/>
      <c r="E1" s="1709"/>
      <c r="F1" s="357"/>
      <c r="G1" s="315"/>
      <c r="H1" s="316" t="s">
        <v>153</v>
      </c>
      <c r="I1" s="1680">
        <f>総括表!H4</f>
        <v>0</v>
      </c>
      <c r="J1" s="1680"/>
      <c r="K1" s="1680"/>
      <c r="L1" s="315"/>
    </row>
    <row r="2" spans="1:12" ht="18.75" customHeight="1" x14ac:dyDescent="0.2">
      <c r="A2" s="315"/>
      <c r="B2" s="315"/>
      <c r="C2" s="315"/>
      <c r="D2" s="315"/>
      <c r="E2" s="315"/>
      <c r="F2" s="357"/>
      <c r="G2" s="315"/>
      <c r="H2" s="315"/>
      <c r="I2" s="315"/>
      <c r="J2" s="358"/>
      <c r="K2" s="315"/>
      <c r="L2" s="315"/>
    </row>
    <row r="3" spans="1:12" ht="18.75" customHeight="1" x14ac:dyDescent="0.2">
      <c r="A3" s="318" t="s">
        <v>51</v>
      </c>
      <c r="B3" s="319" t="s">
        <v>350</v>
      </c>
      <c r="C3" s="315"/>
      <c r="D3" s="315"/>
      <c r="E3" s="315"/>
      <c r="F3" s="357"/>
      <c r="G3" s="315"/>
      <c r="H3" s="315"/>
      <c r="I3" s="315"/>
      <c r="J3" s="357"/>
      <c r="K3" s="315"/>
      <c r="L3" s="315"/>
    </row>
    <row r="4" spans="1:12" ht="11.25" customHeight="1" x14ac:dyDescent="0.2">
      <c r="A4" s="320"/>
      <c r="B4" s="315"/>
      <c r="C4" s="315"/>
      <c r="D4" s="315"/>
      <c r="E4" s="315"/>
      <c r="F4" s="357"/>
      <c r="G4" s="315"/>
      <c r="H4" s="315"/>
      <c r="I4" s="315"/>
      <c r="J4" s="357"/>
      <c r="K4" s="315"/>
      <c r="L4" s="315"/>
    </row>
    <row r="5" spans="1:12" ht="15" customHeight="1" x14ac:dyDescent="0.2">
      <c r="A5" s="470"/>
      <c r="B5" s="1705" t="s">
        <v>7187</v>
      </c>
      <c r="C5" s="1705"/>
      <c r="D5" s="1705"/>
      <c r="E5" s="1705"/>
      <c r="F5" s="517"/>
      <c r="G5" s="467"/>
      <c r="H5" s="467"/>
      <c r="I5" s="467"/>
      <c r="J5" s="517"/>
      <c r="K5" s="467"/>
      <c r="L5" s="315"/>
    </row>
    <row r="6" spans="1:12" s="112" customFormat="1" ht="15" customHeight="1" thickBot="1" x14ac:dyDescent="0.25">
      <c r="A6" s="468"/>
      <c r="B6" s="1705"/>
      <c r="C6" s="1705"/>
      <c r="D6" s="1705"/>
      <c r="E6" s="1705"/>
      <c r="F6" s="518"/>
      <c r="G6" s="458"/>
      <c r="H6" s="458" t="s">
        <v>159</v>
      </c>
      <c r="I6" s="458"/>
      <c r="J6" s="518"/>
      <c r="K6" s="458"/>
      <c r="L6" s="319"/>
    </row>
    <row r="7" spans="1:12" s="112" customFormat="1" ht="18.75" customHeight="1" thickTop="1" thickBot="1" x14ac:dyDescent="0.25">
      <c r="A7" s="468"/>
      <c r="B7" s="1705"/>
      <c r="C7" s="1705"/>
      <c r="D7" s="1705"/>
      <c r="E7" s="1705"/>
      <c r="F7" s="223"/>
      <c r="G7" s="1197" t="s">
        <v>117</v>
      </c>
      <c r="H7" s="514">
        <v>0.5</v>
      </c>
      <c r="I7" s="1197" t="s">
        <v>119</v>
      </c>
      <c r="J7" s="534">
        <f>ROUND(F7*H7,0)</f>
        <v>0</v>
      </c>
      <c r="K7" s="340" t="s">
        <v>527</v>
      </c>
      <c r="L7" s="376" t="s">
        <v>117</v>
      </c>
    </row>
    <row r="8" spans="1:12" s="112" customFormat="1" ht="11.25" customHeight="1" thickTop="1" x14ac:dyDescent="0.2">
      <c r="A8" s="468"/>
      <c r="B8" s="487"/>
      <c r="C8" s="487"/>
      <c r="D8" s="487"/>
      <c r="E8" s="487"/>
      <c r="F8" s="896"/>
      <c r="G8" s="897"/>
      <c r="H8" s="898"/>
      <c r="I8" s="897"/>
      <c r="J8" s="519" t="s">
        <v>177</v>
      </c>
      <c r="K8" s="340"/>
      <c r="L8" s="319"/>
    </row>
    <row r="9" spans="1:12" s="112" customFormat="1" ht="11.25" customHeight="1" x14ac:dyDescent="0.2">
      <c r="A9" s="468"/>
      <c r="B9" s="487"/>
      <c r="C9" s="487"/>
      <c r="D9" s="487"/>
      <c r="E9" s="487"/>
      <c r="F9" s="896"/>
      <c r="G9" s="897"/>
      <c r="H9" s="898"/>
      <c r="I9" s="897"/>
      <c r="J9" s="519"/>
      <c r="K9" s="340"/>
      <c r="L9" s="319"/>
    </row>
    <row r="10" spans="1:12" s="112" customFormat="1" ht="18.75" customHeight="1" x14ac:dyDescent="0.2">
      <c r="A10" s="468"/>
      <c r="B10" s="1705" t="s">
        <v>7188</v>
      </c>
      <c r="C10" s="1705"/>
      <c r="D10" s="1705"/>
      <c r="E10" s="1705"/>
      <c r="F10" s="896"/>
      <c r="G10" s="897"/>
      <c r="H10" s="898"/>
      <c r="I10" s="897"/>
      <c r="J10" s="58"/>
      <c r="K10" s="340"/>
      <c r="L10" s="319"/>
    </row>
    <row r="11" spans="1:12" s="112" customFormat="1" ht="18.75" customHeight="1" thickBot="1" x14ac:dyDescent="0.25">
      <c r="A11" s="468"/>
      <c r="B11" s="1705"/>
      <c r="C11" s="1705"/>
      <c r="D11" s="1705"/>
      <c r="E11" s="1705"/>
      <c r="F11" s="896"/>
      <c r="G11" s="897"/>
      <c r="H11" s="458" t="s">
        <v>159</v>
      </c>
      <c r="I11" s="897"/>
      <c r="J11" s="58"/>
      <c r="K11" s="340"/>
      <c r="L11" s="319"/>
    </row>
    <row r="12" spans="1:12" s="112" customFormat="1" ht="18.75" customHeight="1" thickTop="1" thickBot="1" x14ac:dyDescent="0.25">
      <c r="A12" s="468"/>
      <c r="B12" s="1705"/>
      <c r="C12" s="1705"/>
      <c r="D12" s="1705"/>
      <c r="E12" s="1705"/>
      <c r="F12" s="223"/>
      <c r="G12" s="1197" t="s">
        <v>117</v>
      </c>
      <c r="H12" s="514">
        <v>0.2</v>
      </c>
      <c r="I12" s="1197" t="s">
        <v>119</v>
      </c>
      <c r="J12" s="534">
        <f>ROUND(F12*H12,0)</f>
        <v>0</v>
      </c>
      <c r="K12" s="340" t="s">
        <v>582</v>
      </c>
      <c r="L12" s="376" t="s">
        <v>117</v>
      </c>
    </row>
    <row r="13" spans="1:12" s="112" customFormat="1" ht="11.25" customHeight="1" thickTop="1" x14ac:dyDescent="0.2">
      <c r="A13" s="468"/>
      <c r="B13" s="487"/>
      <c r="C13" s="487"/>
      <c r="D13" s="487"/>
      <c r="E13" s="487"/>
      <c r="F13" s="896"/>
      <c r="G13" s="897"/>
      <c r="H13" s="898"/>
      <c r="I13" s="897"/>
      <c r="J13" s="519" t="s">
        <v>177</v>
      </c>
      <c r="K13" s="340"/>
      <c r="L13" s="319"/>
    </row>
    <row r="14" spans="1:12" ht="11.25" customHeight="1" x14ac:dyDescent="0.2">
      <c r="A14" s="470"/>
      <c r="B14" s="467"/>
      <c r="C14" s="467"/>
      <c r="D14" s="467"/>
      <c r="E14" s="467"/>
      <c r="F14" s="517"/>
      <c r="G14" s="467"/>
      <c r="H14" s="471"/>
      <c r="I14" s="467"/>
      <c r="J14" s="517"/>
      <c r="K14" s="467"/>
      <c r="L14" s="315"/>
    </row>
    <row r="15" spans="1:12" s="112" customFormat="1" ht="18.75" customHeight="1" x14ac:dyDescent="0.2">
      <c r="A15" s="468"/>
      <c r="B15" s="1705" t="s">
        <v>7189</v>
      </c>
      <c r="C15" s="1705"/>
      <c r="D15" s="1705"/>
      <c r="E15" s="1705"/>
      <c r="F15" s="896"/>
      <c r="G15" s="897"/>
      <c r="H15" s="898"/>
      <c r="I15" s="897"/>
      <c r="J15" s="58"/>
      <c r="K15" s="340"/>
      <c r="L15" s="319"/>
    </row>
    <row r="16" spans="1:12" s="112" customFormat="1" ht="18.75" customHeight="1" thickBot="1" x14ac:dyDescent="0.25">
      <c r="A16" s="468"/>
      <c r="B16" s="1705"/>
      <c r="C16" s="1705"/>
      <c r="D16" s="1705"/>
      <c r="E16" s="1705"/>
      <c r="F16" s="896"/>
      <c r="G16" s="897"/>
      <c r="H16" s="458" t="s">
        <v>159</v>
      </c>
      <c r="I16" s="897"/>
      <c r="J16" s="58"/>
      <c r="K16" s="340"/>
      <c r="L16" s="319"/>
    </row>
    <row r="17" spans="1:12" s="112" customFormat="1" ht="18.75" customHeight="1" thickTop="1" thickBot="1" x14ac:dyDescent="0.25">
      <c r="A17" s="468"/>
      <c r="B17" s="1705"/>
      <c r="C17" s="1705"/>
      <c r="D17" s="1705"/>
      <c r="E17" s="1705"/>
      <c r="F17" s="223"/>
      <c r="G17" s="1197" t="s">
        <v>117</v>
      </c>
      <c r="H17" s="514">
        <v>0.56999999999999995</v>
      </c>
      <c r="I17" s="1197" t="s">
        <v>119</v>
      </c>
      <c r="J17" s="534">
        <f>ROUND(F17*H17,0)</f>
        <v>0</v>
      </c>
      <c r="K17" s="340" t="s">
        <v>581</v>
      </c>
      <c r="L17" s="376" t="s">
        <v>117</v>
      </c>
    </row>
    <row r="18" spans="1:12" s="112" customFormat="1" ht="11.25" customHeight="1" thickTop="1" x14ac:dyDescent="0.2">
      <c r="A18" s="468"/>
      <c r="B18" s="487"/>
      <c r="C18" s="487"/>
      <c r="D18" s="487"/>
      <c r="E18" s="487"/>
      <c r="F18" s="896"/>
      <c r="G18" s="897"/>
      <c r="H18" s="898"/>
      <c r="I18" s="897"/>
      <c r="J18" s="519" t="s">
        <v>177</v>
      </c>
      <c r="K18" s="340"/>
      <c r="L18" s="319"/>
    </row>
    <row r="19" spans="1:12" ht="11.25" customHeight="1" x14ac:dyDescent="0.2">
      <c r="A19" s="470"/>
      <c r="B19" s="467"/>
      <c r="C19" s="467"/>
      <c r="D19" s="467"/>
      <c r="E19" s="467"/>
      <c r="F19" s="517"/>
      <c r="G19" s="467"/>
      <c r="H19" s="471"/>
      <c r="I19" s="467"/>
      <c r="J19" s="517"/>
      <c r="K19" s="467"/>
      <c r="L19" s="315"/>
    </row>
    <row r="20" spans="1:12" s="112" customFormat="1" ht="18.75" customHeight="1" x14ac:dyDescent="0.2">
      <c r="A20" s="468"/>
      <c r="B20" s="1705" t="s">
        <v>7190</v>
      </c>
      <c r="C20" s="1705"/>
      <c r="D20" s="1705"/>
      <c r="E20" s="1705"/>
      <c r="F20" s="896"/>
      <c r="G20" s="897"/>
      <c r="H20" s="898"/>
      <c r="I20" s="897"/>
      <c r="J20" s="58"/>
      <c r="K20" s="340"/>
      <c r="L20" s="319"/>
    </row>
    <row r="21" spans="1:12" s="112" customFormat="1" ht="18.75" customHeight="1" thickBot="1" x14ac:dyDescent="0.25">
      <c r="A21" s="468"/>
      <c r="B21" s="1705"/>
      <c r="C21" s="1705"/>
      <c r="D21" s="1705"/>
      <c r="E21" s="1705"/>
      <c r="F21" s="896"/>
      <c r="G21" s="897"/>
      <c r="H21" s="458" t="s">
        <v>159</v>
      </c>
      <c r="I21" s="897"/>
      <c r="J21" s="58"/>
      <c r="K21" s="340"/>
      <c r="L21" s="319"/>
    </row>
    <row r="22" spans="1:12" s="112" customFormat="1" ht="18.75" customHeight="1" thickTop="1" thickBot="1" x14ac:dyDescent="0.25">
      <c r="A22" s="468"/>
      <c r="B22" s="1705"/>
      <c r="C22" s="1705"/>
      <c r="D22" s="1705"/>
      <c r="E22" s="1705"/>
      <c r="F22" s="223"/>
      <c r="G22" s="1197" t="s">
        <v>117</v>
      </c>
      <c r="H22" s="514">
        <v>0.4</v>
      </c>
      <c r="I22" s="1197" t="s">
        <v>119</v>
      </c>
      <c r="J22" s="534">
        <f>ROUND(F22*H22,0)</f>
        <v>0</v>
      </c>
      <c r="K22" s="340" t="s">
        <v>572</v>
      </c>
      <c r="L22" s="376" t="s">
        <v>117</v>
      </c>
    </row>
    <row r="23" spans="1:12" s="112" customFormat="1" ht="11.25" customHeight="1" thickTop="1" x14ac:dyDescent="0.2">
      <c r="A23" s="468"/>
      <c r="B23" s="487"/>
      <c r="C23" s="487"/>
      <c r="D23" s="487"/>
      <c r="E23" s="487"/>
      <c r="F23" s="896"/>
      <c r="G23" s="897"/>
      <c r="H23" s="898"/>
      <c r="I23" s="897"/>
      <c r="J23" s="519" t="s">
        <v>177</v>
      </c>
      <c r="K23" s="340"/>
      <c r="L23" s="319"/>
    </row>
    <row r="24" spans="1:12" ht="11.25" customHeight="1" x14ac:dyDescent="0.2">
      <c r="A24" s="470"/>
      <c r="B24" s="467"/>
      <c r="C24" s="467"/>
      <c r="D24" s="467"/>
      <c r="E24" s="467"/>
      <c r="F24" s="517"/>
      <c r="G24" s="467"/>
      <c r="H24" s="471"/>
      <c r="I24" s="467"/>
      <c r="J24" s="517"/>
      <c r="K24" s="467"/>
      <c r="L24" s="315"/>
    </row>
    <row r="25" spans="1:12" s="112" customFormat="1" ht="18.75" customHeight="1" x14ac:dyDescent="0.2">
      <c r="A25" s="468"/>
      <c r="B25" s="1705" t="s">
        <v>7191</v>
      </c>
      <c r="C25" s="1705"/>
      <c r="D25" s="1705"/>
      <c r="E25" s="1705"/>
      <c r="F25" s="896"/>
      <c r="G25" s="897"/>
      <c r="H25" s="898"/>
      <c r="I25" s="897"/>
      <c r="J25" s="58"/>
      <c r="K25" s="340"/>
      <c r="L25" s="319"/>
    </row>
    <row r="26" spans="1:12" s="112" customFormat="1" ht="18.75" customHeight="1" thickBot="1" x14ac:dyDescent="0.25">
      <c r="A26" s="468"/>
      <c r="B26" s="1705"/>
      <c r="C26" s="1705"/>
      <c r="D26" s="1705"/>
      <c r="E26" s="1705"/>
      <c r="F26" s="896"/>
      <c r="G26" s="897"/>
      <c r="H26" s="458" t="s">
        <v>159</v>
      </c>
      <c r="I26" s="897"/>
      <c r="J26" s="58"/>
      <c r="K26" s="340"/>
      <c r="L26" s="319"/>
    </row>
    <row r="27" spans="1:12" s="112" customFormat="1" ht="18.75" customHeight="1" thickTop="1" thickBot="1" x14ac:dyDescent="0.25">
      <c r="A27" s="468"/>
      <c r="B27" s="1705"/>
      <c r="C27" s="1705"/>
      <c r="D27" s="1705"/>
      <c r="E27" s="1705"/>
      <c r="F27" s="223"/>
      <c r="G27" s="1197" t="s">
        <v>117</v>
      </c>
      <c r="H27" s="514">
        <v>0.7</v>
      </c>
      <c r="I27" s="1197" t="s">
        <v>119</v>
      </c>
      <c r="J27" s="534">
        <f>ROUND(F27*H27,0)</f>
        <v>0</v>
      </c>
      <c r="K27" s="340" t="s">
        <v>571</v>
      </c>
      <c r="L27" s="376" t="s">
        <v>117</v>
      </c>
    </row>
    <row r="28" spans="1:12" s="112" customFormat="1" ht="11.25" customHeight="1" thickTop="1" x14ac:dyDescent="0.2">
      <c r="A28" s="468"/>
      <c r="B28" s="487"/>
      <c r="C28" s="487"/>
      <c r="D28" s="487"/>
      <c r="E28" s="487"/>
      <c r="F28" s="896"/>
      <c r="G28" s="897"/>
      <c r="H28" s="898"/>
      <c r="I28" s="897"/>
      <c r="J28" s="519" t="s">
        <v>177</v>
      </c>
      <c r="K28" s="340"/>
      <c r="L28" s="319"/>
    </row>
    <row r="29" spans="1:12" s="112" customFormat="1" ht="18.75" customHeight="1" x14ac:dyDescent="0.2">
      <c r="A29" s="468"/>
      <c r="B29" s="487"/>
      <c r="C29" s="487"/>
      <c r="D29" s="487"/>
      <c r="E29" s="487"/>
      <c r="F29" s="896"/>
      <c r="G29" s="897"/>
      <c r="H29" s="494"/>
      <c r="I29" s="494"/>
      <c r="J29" s="58"/>
      <c r="K29" s="340"/>
      <c r="L29" s="319"/>
    </row>
    <row r="30" spans="1:12" ht="14" x14ac:dyDescent="0.2">
      <c r="A30" s="468" t="s">
        <v>790</v>
      </c>
      <c r="B30" s="458" t="s">
        <v>350</v>
      </c>
      <c r="C30" s="467"/>
      <c r="D30" s="467"/>
      <c r="E30" s="467"/>
      <c r="F30" s="517"/>
      <c r="G30" s="467"/>
      <c r="H30" s="467"/>
      <c r="I30" s="467"/>
      <c r="J30" s="517"/>
      <c r="K30" s="467"/>
      <c r="L30" s="315"/>
    </row>
    <row r="31" spans="1:12" ht="6.75" customHeight="1" x14ac:dyDescent="0.2">
      <c r="A31" s="470"/>
      <c r="B31" s="467"/>
      <c r="C31" s="467"/>
      <c r="D31" s="467"/>
      <c r="E31" s="467"/>
      <c r="F31" s="517"/>
      <c r="G31" s="467"/>
      <c r="H31" s="467"/>
      <c r="I31" s="467"/>
      <c r="J31" s="517"/>
      <c r="K31" s="467"/>
      <c r="L31" s="315"/>
    </row>
    <row r="32" spans="1:12" ht="18.75" customHeight="1" x14ac:dyDescent="0.2">
      <c r="A32" s="470"/>
      <c r="B32" s="1719" t="s">
        <v>140</v>
      </c>
      <c r="C32" s="1720"/>
      <c r="D32" s="1719" t="s">
        <v>139</v>
      </c>
      <c r="E32" s="1720"/>
      <c r="F32" s="520" t="s">
        <v>138</v>
      </c>
      <c r="G32" s="521"/>
      <c r="H32" s="521" t="s">
        <v>137</v>
      </c>
      <c r="I32" s="521"/>
      <c r="J32" s="520" t="s">
        <v>89</v>
      </c>
      <c r="K32" s="340"/>
      <c r="L32" s="315"/>
    </row>
    <row r="33" spans="1:12" ht="14.25" customHeight="1" x14ac:dyDescent="0.2">
      <c r="A33" s="470"/>
      <c r="B33" s="523"/>
      <c r="C33" s="479"/>
      <c r="D33" s="480"/>
      <c r="E33" s="342"/>
      <c r="F33" s="524"/>
      <c r="G33" s="482"/>
      <c r="H33" s="482"/>
      <c r="I33" s="482"/>
      <c r="J33" s="525" t="s">
        <v>791</v>
      </c>
      <c r="K33" s="340"/>
      <c r="L33" s="315"/>
    </row>
    <row r="34" spans="1:12" s="112" customFormat="1" ht="14.25" customHeight="1" x14ac:dyDescent="0.2">
      <c r="A34" s="458"/>
      <c r="B34" s="335">
        <v>1</v>
      </c>
      <c r="C34" s="336" t="s">
        <v>349</v>
      </c>
      <c r="D34" s="337" t="s">
        <v>533</v>
      </c>
      <c r="E34" s="461" t="s">
        <v>143</v>
      </c>
      <c r="F34" s="535" t="b">
        <f>IF(総括表!$B$4=総括表!$Q$4,基礎データ貼付用シート!E1661)</f>
        <v>0</v>
      </c>
      <c r="G34" s="353" t="s">
        <v>4849</v>
      </c>
      <c r="H34" s="900">
        <v>5.8000000000000003E-2</v>
      </c>
      <c r="I34" s="353" t="s">
        <v>4850</v>
      </c>
      <c r="J34" s="354">
        <f>ROUND(F34*H34,0)</f>
        <v>0</v>
      </c>
      <c r="K34" s="340" t="s">
        <v>273</v>
      </c>
      <c r="L34" s="319"/>
    </row>
    <row r="35" spans="1:12" s="112" customFormat="1" ht="14.25" customHeight="1" x14ac:dyDescent="0.2">
      <c r="A35" s="458"/>
      <c r="B35" s="673"/>
      <c r="C35" s="342"/>
      <c r="D35" s="337" t="s">
        <v>529</v>
      </c>
      <c r="E35" s="461" t="s">
        <v>142</v>
      </c>
      <c r="F35" s="535" t="b">
        <f>IF(総括表!$B$4=総括表!$Q$5,基礎データ貼付用シート!E1661)</f>
        <v>0</v>
      </c>
      <c r="G35" s="353" t="s">
        <v>4849</v>
      </c>
      <c r="H35" s="900">
        <v>0</v>
      </c>
      <c r="I35" s="355" t="s">
        <v>4850</v>
      </c>
      <c r="J35" s="683">
        <f>ROUND(F35*H35,0)</f>
        <v>0</v>
      </c>
      <c r="K35" s="340" t="s">
        <v>272</v>
      </c>
      <c r="L35" s="319"/>
    </row>
    <row r="36" spans="1:12" s="112" customFormat="1" ht="14.25" customHeight="1" x14ac:dyDescent="0.2">
      <c r="A36" s="458"/>
      <c r="B36" s="335">
        <v>2</v>
      </c>
      <c r="C36" s="336" t="s">
        <v>348</v>
      </c>
      <c r="D36" s="337" t="s">
        <v>533</v>
      </c>
      <c r="E36" s="461" t="s">
        <v>143</v>
      </c>
      <c r="F36" s="535" t="b">
        <f>IF(総括表!$B$4=総括表!$Q$4,基礎データ貼付用シート!E1662)</f>
        <v>0</v>
      </c>
      <c r="G36" s="353" t="s">
        <v>4849</v>
      </c>
      <c r="H36" s="900">
        <v>3.5000000000000003E-2</v>
      </c>
      <c r="I36" s="353" t="s">
        <v>4850</v>
      </c>
      <c r="J36" s="354">
        <f>ROUND(F36*H36,0)</f>
        <v>0</v>
      </c>
      <c r="K36" s="340" t="s">
        <v>271</v>
      </c>
      <c r="L36" s="319"/>
    </row>
    <row r="37" spans="1:12" s="112" customFormat="1" ht="14.25" customHeight="1" x14ac:dyDescent="0.2">
      <c r="A37" s="458"/>
      <c r="B37" s="673"/>
      <c r="C37" s="342"/>
      <c r="D37" s="337" t="s">
        <v>529</v>
      </c>
      <c r="E37" s="461" t="s">
        <v>142</v>
      </c>
      <c r="F37" s="535" t="b">
        <f>IF(総括表!$B$4=総括表!$Q$5,基礎データ貼付用シート!E1662)</f>
        <v>0</v>
      </c>
      <c r="G37" s="353" t="s">
        <v>4849</v>
      </c>
      <c r="H37" s="900">
        <v>0</v>
      </c>
      <c r="I37" s="355" t="s">
        <v>4850</v>
      </c>
      <c r="J37" s="683">
        <f t="shared" ref="J37:J91" si="0">ROUND(F37*H37,0)</f>
        <v>0</v>
      </c>
      <c r="K37" s="340" t="s">
        <v>270</v>
      </c>
      <c r="L37" s="319"/>
    </row>
    <row r="38" spans="1:12" s="112" customFormat="1" ht="14.25" customHeight="1" x14ac:dyDescent="0.2">
      <c r="A38" s="458"/>
      <c r="B38" s="335">
        <v>3</v>
      </c>
      <c r="C38" s="336" t="s">
        <v>347</v>
      </c>
      <c r="D38" s="337" t="s">
        <v>533</v>
      </c>
      <c r="E38" s="461" t="s">
        <v>143</v>
      </c>
      <c r="F38" s="535" t="b">
        <f>IF(総括表!$B$4=総括表!$Q$4,基礎データ貼付用シート!E1663)</f>
        <v>0</v>
      </c>
      <c r="G38" s="353" t="s">
        <v>4849</v>
      </c>
      <c r="H38" s="900">
        <v>4.3999999999999997E-2</v>
      </c>
      <c r="I38" s="353" t="s">
        <v>4850</v>
      </c>
      <c r="J38" s="354">
        <f t="shared" si="0"/>
        <v>0</v>
      </c>
      <c r="K38" s="340" t="s">
        <v>268</v>
      </c>
      <c r="L38" s="319"/>
    </row>
    <row r="39" spans="1:12" s="112" customFormat="1" ht="14.25" customHeight="1" x14ac:dyDescent="0.2">
      <c r="A39" s="458"/>
      <c r="B39" s="673"/>
      <c r="C39" s="342"/>
      <c r="D39" s="337" t="s">
        <v>529</v>
      </c>
      <c r="E39" s="461" t="s">
        <v>142</v>
      </c>
      <c r="F39" s="535" t="b">
        <f>IF(総括表!$B$4=総括表!$Q$5,基礎データ貼付用シート!E1663)</f>
        <v>0</v>
      </c>
      <c r="G39" s="353" t="s">
        <v>117</v>
      </c>
      <c r="H39" s="900">
        <v>0</v>
      </c>
      <c r="I39" s="355" t="s">
        <v>119</v>
      </c>
      <c r="J39" s="683">
        <f t="shared" si="0"/>
        <v>0</v>
      </c>
      <c r="K39" s="340" t="s">
        <v>267</v>
      </c>
      <c r="L39" s="319"/>
    </row>
    <row r="40" spans="1:12" s="112" customFormat="1" ht="14.25" customHeight="1" x14ac:dyDescent="0.2">
      <c r="A40" s="458"/>
      <c r="B40" s="335">
        <v>4</v>
      </c>
      <c r="C40" s="336" t="s">
        <v>346</v>
      </c>
      <c r="D40" s="337" t="s">
        <v>533</v>
      </c>
      <c r="E40" s="461" t="s">
        <v>143</v>
      </c>
      <c r="F40" s="535" t="b">
        <f>IF(総括表!$B$4=総括表!$Q$4,基礎データ貼付用シート!E1664)</f>
        <v>0</v>
      </c>
      <c r="G40" s="353" t="s">
        <v>117</v>
      </c>
      <c r="H40" s="900">
        <v>2.5999999999999999E-2</v>
      </c>
      <c r="I40" s="353" t="s">
        <v>119</v>
      </c>
      <c r="J40" s="354">
        <f t="shared" si="0"/>
        <v>0</v>
      </c>
      <c r="K40" s="340" t="s">
        <v>269</v>
      </c>
      <c r="L40" s="319"/>
    </row>
    <row r="41" spans="1:12" s="112" customFormat="1" ht="14.25" customHeight="1" x14ac:dyDescent="0.2">
      <c r="A41" s="458"/>
      <c r="B41" s="673"/>
      <c r="C41" s="342"/>
      <c r="D41" s="337" t="s">
        <v>529</v>
      </c>
      <c r="E41" s="461" t="s">
        <v>142</v>
      </c>
      <c r="F41" s="535" t="b">
        <f>IF(総括表!$B$4=総括表!$Q$5,基礎データ貼付用シート!E1664)</f>
        <v>0</v>
      </c>
      <c r="G41" s="353" t="s">
        <v>117</v>
      </c>
      <c r="H41" s="900">
        <v>0</v>
      </c>
      <c r="I41" s="355" t="s">
        <v>119</v>
      </c>
      <c r="J41" s="683">
        <f t="shared" si="0"/>
        <v>0</v>
      </c>
      <c r="K41" s="340" t="s">
        <v>266</v>
      </c>
      <c r="L41" s="319"/>
    </row>
    <row r="42" spans="1:12" s="112" customFormat="1" ht="14.25" customHeight="1" x14ac:dyDescent="0.2">
      <c r="A42" s="458"/>
      <c r="B42" s="335">
        <v>5</v>
      </c>
      <c r="C42" s="336" t="s">
        <v>345</v>
      </c>
      <c r="D42" s="337" t="s">
        <v>533</v>
      </c>
      <c r="E42" s="461" t="s">
        <v>143</v>
      </c>
      <c r="F42" s="535" t="b">
        <f>IF(総括表!$B$4=総括表!$Q$4,基礎データ貼付用シート!E1665)</f>
        <v>0</v>
      </c>
      <c r="G42" s="353" t="s">
        <v>117</v>
      </c>
      <c r="H42" s="900">
        <v>8.1000000000000003E-2</v>
      </c>
      <c r="I42" s="353" t="s">
        <v>119</v>
      </c>
      <c r="J42" s="354">
        <f t="shared" si="0"/>
        <v>0</v>
      </c>
      <c r="K42" s="340" t="s">
        <v>265</v>
      </c>
      <c r="L42" s="319"/>
    </row>
    <row r="43" spans="1:12" s="112" customFormat="1" ht="14.25" customHeight="1" x14ac:dyDescent="0.2">
      <c r="A43" s="458"/>
      <c r="B43" s="673"/>
      <c r="C43" s="342"/>
      <c r="D43" s="337" t="s">
        <v>529</v>
      </c>
      <c r="E43" s="461" t="s">
        <v>142</v>
      </c>
      <c r="F43" s="535" t="b">
        <f>IF(総括表!$B$4=総括表!$Q$5,基礎データ貼付用シート!E1665)</f>
        <v>0</v>
      </c>
      <c r="G43" s="353" t="s">
        <v>117</v>
      </c>
      <c r="H43" s="900">
        <v>6.6000000000000003E-2</v>
      </c>
      <c r="I43" s="355" t="s">
        <v>119</v>
      </c>
      <c r="J43" s="683">
        <f t="shared" si="0"/>
        <v>0</v>
      </c>
      <c r="K43" s="340" t="s">
        <v>264</v>
      </c>
      <c r="L43" s="319"/>
    </row>
    <row r="44" spans="1:12" s="112" customFormat="1" ht="14.25" customHeight="1" x14ac:dyDescent="0.2">
      <c r="A44" s="458"/>
      <c r="B44" s="335">
        <v>6</v>
      </c>
      <c r="C44" s="336" t="s">
        <v>344</v>
      </c>
      <c r="D44" s="337" t="s">
        <v>533</v>
      </c>
      <c r="E44" s="461" t="s">
        <v>143</v>
      </c>
      <c r="F44" s="535" t="b">
        <f>IF(総括表!$B$4=総括表!$Q$4,基礎データ貼付用シート!E1666)</f>
        <v>0</v>
      </c>
      <c r="G44" s="353" t="s">
        <v>117</v>
      </c>
      <c r="H44" s="900">
        <v>4.9000000000000002E-2</v>
      </c>
      <c r="I44" s="353" t="s">
        <v>119</v>
      </c>
      <c r="J44" s="354">
        <f t="shared" si="0"/>
        <v>0</v>
      </c>
      <c r="K44" s="340" t="s">
        <v>263</v>
      </c>
      <c r="L44" s="319"/>
    </row>
    <row r="45" spans="1:12" s="112" customFormat="1" ht="14.25" customHeight="1" x14ac:dyDescent="0.2">
      <c r="A45" s="458"/>
      <c r="B45" s="673"/>
      <c r="C45" s="342"/>
      <c r="D45" s="337" t="s">
        <v>529</v>
      </c>
      <c r="E45" s="461" t="s">
        <v>142</v>
      </c>
      <c r="F45" s="535" t="b">
        <f>IF(総括表!$B$4=総括表!$Q$5,基礎データ貼付用シート!E1666)</f>
        <v>0</v>
      </c>
      <c r="G45" s="353" t="s">
        <v>117</v>
      </c>
      <c r="H45" s="900">
        <v>0.04</v>
      </c>
      <c r="I45" s="355" t="s">
        <v>119</v>
      </c>
      <c r="J45" s="683">
        <f t="shared" si="0"/>
        <v>0</v>
      </c>
      <c r="K45" s="340" t="s">
        <v>262</v>
      </c>
      <c r="L45" s="319"/>
    </row>
    <row r="46" spans="1:12" s="112" customFormat="1" ht="14.25" customHeight="1" x14ac:dyDescent="0.2">
      <c r="A46" s="458"/>
      <c r="B46" s="335">
        <v>7</v>
      </c>
      <c r="C46" s="336" t="s">
        <v>504</v>
      </c>
      <c r="D46" s="337" t="s">
        <v>533</v>
      </c>
      <c r="E46" s="461" t="s">
        <v>143</v>
      </c>
      <c r="F46" s="535" t="b">
        <f>IF(総括表!$B$4=総括表!$Q$4,基礎データ貼付用シート!E1667)</f>
        <v>0</v>
      </c>
      <c r="G46" s="353" t="s">
        <v>117</v>
      </c>
      <c r="H46" s="900">
        <v>0.122</v>
      </c>
      <c r="I46" s="353" t="s">
        <v>119</v>
      </c>
      <c r="J46" s="354">
        <f>ROUND(F46*H46,0)</f>
        <v>0</v>
      </c>
      <c r="K46" s="340" t="s">
        <v>261</v>
      </c>
      <c r="L46" s="319"/>
    </row>
    <row r="47" spans="1:12" s="112" customFormat="1" ht="14.25" customHeight="1" x14ac:dyDescent="0.2">
      <c r="A47" s="458"/>
      <c r="B47" s="673"/>
      <c r="C47" s="342"/>
      <c r="D47" s="337" t="s">
        <v>529</v>
      </c>
      <c r="E47" s="461" t="s">
        <v>142</v>
      </c>
      <c r="F47" s="535" t="b">
        <f>IF(総括表!$B$4=総括表!$Q$5,基礎データ貼付用シート!E1667)</f>
        <v>0</v>
      </c>
      <c r="G47" s="353" t="s">
        <v>117</v>
      </c>
      <c r="H47" s="900">
        <v>0.108</v>
      </c>
      <c r="I47" s="355" t="s">
        <v>119</v>
      </c>
      <c r="J47" s="683">
        <f t="shared" si="0"/>
        <v>0</v>
      </c>
      <c r="K47" s="340" t="s">
        <v>260</v>
      </c>
      <c r="L47" s="319"/>
    </row>
    <row r="48" spans="1:12" s="112" customFormat="1" ht="14.25" customHeight="1" x14ac:dyDescent="0.2">
      <c r="A48" s="458"/>
      <c r="B48" s="335">
        <v>8</v>
      </c>
      <c r="C48" s="336" t="s">
        <v>505</v>
      </c>
      <c r="D48" s="337" t="s">
        <v>533</v>
      </c>
      <c r="E48" s="461" t="s">
        <v>143</v>
      </c>
      <c r="F48" s="535" t="b">
        <f>IF(総括表!$B$4=総括表!$Q$4,基礎データ貼付用シート!E1668)</f>
        <v>0</v>
      </c>
      <c r="G48" s="353" t="s">
        <v>117</v>
      </c>
      <c r="H48" s="900">
        <v>7.2999999999999995E-2</v>
      </c>
      <c r="I48" s="353" t="s">
        <v>119</v>
      </c>
      <c r="J48" s="354">
        <f t="shared" si="0"/>
        <v>0</v>
      </c>
      <c r="K48" s="340" t="s">
        <v>259</v>
      </c>
      <c r="L48" s="319"/>
    </row>
    <row r="49" spans="1:12" s="112" customFormat="1" ht="14.25" customHeight="1" x14ac:dyDescent="0.2">
      <c r="A49" s="458"/>
      <c r="B49" s="673"/>
      <c r="C49" s="342"/>
      <c r="D49" s="337" t="s">
        <v>529</v>
      </c>
      <c r="E49" s="461" t="s">
        <v>142</v>
      </c>
      <c r="F49" s="535" t="b">
        <f>IF(総括表!$B$4=総括表!$Q$5,基礎データ貼付用シート!E1668)</f>
        <v>0</v>
      </c>
      <c r="G49" s="353" t="s">
        <v>117</v>
      </c>
      <c r="H49" s="900">
        <v>6.5000000000000002E-2</v>
      </c>
      <c r="I49" s="355" t="s">
        <v>119</v>
      </c>
      <c r="J49" s="683">
        <f t="shared" si="0"/>
        <v>0</v>
      </c>
      <c r="K49" s="340" t="s">
        <v>7197</v>
      </c>
      <c r="L49" s="319"/>
    </row>
    <row r="50" spans="1:12" s="112" customFormat="1" ht="14.25" customHeight="1" x14ac:dyDescent="0.2">
      <c r="A50" s="458"/>
      <c r="B50" s="335">
        <v>9</v>
      </c>
      <c r="C50" s="336" t="s">
        <v>615</v>
      </c>
      <c r="D50" s="337" t="s">
        <v>533</v>
      </c>
      <c r="E50" s="461" t="s">
        <v>143</v>
      </c>
      <c r="F50" s="535" t="b">
        <f>IF(総括表!$B$4=総括表!$Q$4,基礎データ貼付用シート!E1669)</f>
        <v>0</v>
      </c>
      <c r="G50" s="353" t="s">
        <v>117</v>
      </c>
      <c r="H50" s="900">
        <v>0.161</v>
      </c>
      <c r="I50" s="353" t="s">
        <v>119</v>
      </c>
      <c r="J50" s="354">
        <f t="shared" si="0"/>
        <v>0</v>
      </c>
      <c r="K50" s="340" t="s">
        <v>257</v>
      </c>
      <c r="L50" s="319"/>
    </row>
    <row r="51" spans="1:12" s="112" customFormat="1" ht="14.25" customHeight="1" x14ac:dyDescent="0.2">
      <c r="A51" s="458"/>
      <c r="B51" s="673"/>
      <c r="C51" s="342"/>
      <c r="D51" s="337" t="s">
        <v>529</v>
      </c>
      <c r="E51" s="461" t="s">
        <v>142</v>
      </c>
      <c r="F51" s="535" t="b">
        <f>IF(総括表!$B$4=総括表!$Q$5,基礎データ貼付用シート!E1669)</f>
        <v>0</v>
      </c>
      <c r="G51" s="353" t="s">
        <v>117</v>
      </c>
      <c r="H51" s="900">
        <v>0.14899999999999999</v>
      </c>
      <c r="I51" s="355" t="s">
        <v>119</v>
      </c>
      <c r="J51" s="683">
        <f t="shared" si="0"/>
        <v>0</v>
      </c>
      <c r="K51" s="340" t="s">
        <v>256</v>
      </c>
      <c r="L51" s="319"/>
    </row>
    <row r="52" spans="1:12" s="112" customFormat="1" ht="14.25" customHeight="1" x14ac:dyDescent="0.2">
      <c r="A52" s="458"/>
      <c r="B52" s="335">
        <v>10</v>
      </c>
      <c r="C52" s="336" t="s">
        <v>614</v>
      </c>
      <c r="D52" s="337" t="s">
        <v>533</v>
      </c>
      <c r="E52" s="461" t="s">
        <v>143</v>
      </c>
      <c r="F52" s="535" t="b">
        <f>IF(総括表!$B$4=総括表!$Q$4,基礎データ貼付用シート!E1670)</f>
        <v>0</v>
      </c>
      <c r="G52" s="353" t="s">
        <v>117</v>
      </c>
      <c r="H52" s="900">
        <v>9.7000000000000003E-2</v>
      </c>
      <c r="I52" s="353" t="s">
        <v>119</v>
      </c>
      <c r="J52" s="354">
        <f t="shared" si="0"/>
        <v>0</v>
      </c>
      <c r="K52" s="340" t="s">
        <v>7195</v>
      </c>
      <c r="L52" s="319"/>
    </row>
    <row r="53" spans="1:12" s="112" customFormat="1" ht="14.25" customHeight="1" x14ac:dyDescent="0.2">
      <c r="A53" s="458"/>
      <c r="B53" s="673"/>
      <c r="C53" s="342"/>
      <c r="D53" s="337" t="s">
        <v>529</v>
      </c>
      <c r="E53" s="461" t="s">
        <v>142</v>
      </c>
      <c r="F53" s="535" t="b">
        <f>IF(総括表!$B$4=総括表!$Q$5,基礎データ貼付用シート!E1670)</f>
        <v>0</v>
      </c>
      <c r="G53" s="353" t="s">
        <v>117</v>
      </c>
      <c r="H53" s="900">
        <v>8.8999999999999996E-2</v>
      </c>
      <c r="I53" s="355" t="s">
        <v>119</v>
      </c>
      <c r="J53" s="683">
        <f t="shared" si="0"/>
        <v>0</v>
      </c>
      <c r="K53" s="340" t="s">
        <v>7196</v>
      </c>
      <c r="L53" s="319"/>
    </row>
    <row r="54" spans="1:12" s="112" customFormat="1" ht="14.25" customHeight="1" x14ac:dyDescent="0.2">
      <c r="A54" s="458"/>
      <c r="B54" s="335">
        <v>11</v>
      </c>
      <c r="C54" s="336" t="s">
        <v>681</v>
      </c>
      <c r="D54" s="337" t="s">
        <v>533</v>
      </c>
      <c r="E54" s="461" t="s">
        <v>143</v>
      </c>
      <c r="F54" s="535" t="b">
        <f>IF(総括表!$B$4=総括表!$Q$4,基礎データ貼付用シート!E1671)</f>
        <v>0</v>
      </c>
      <c r="G54" s="353" t="s">
        <v>117</v>
      </c>
      <c r="H54" s="900">
        <v>0.19900000000000001</v>
      </c>
      <c r="I54" s="353" t="s">
        <v>119</v>
      </c>
      <c r="J54" s="354">
        <f t="shared" si="0"/>
        <v>0</v>
      </c>
      <c r="K54" s="340" t="s">
        <v>7198</v>
      </c>
      <c r="L54" s="319"/>
    </row>
    <row r="55" spans="1:12" s="112" customFormat="1" ht="14.25" customHeight="1" x14ac:dyDescent="0.2">
      <c r="A55" s="458"/>
      <c r="B55" s="673"/>
      <c r="C55" s="342"/>
      <c r="D55" s="337" t="s">
        <v>529</v>
      </c>
      <c r="E55" s="461" t="s">
        <v>142</v>
      </c>
      <c r="F55" s="535" t="b">
        <f>IF(総括表!$B$4=総括表!$Q$5,基礎データ貼付用シート!E1671)</f>
        <v>0</v>
      </c>
      <c r="G55" s="353" t="s">
        <v>117</v>
      </c>
      <c r="H55" s="900">
        <v>0.188</v>
      </c>
      <c r="I55" s="355" t="s">
        <v>119</v>
      </c>
      <c r="J55" s="683">
        <f t="shared" si="0"/>
        <v>0</v>
      </c>
      <c r="K55" s="340" t="s">
        <v>7199</v>
      </c>
      <c r="L55" s="319"/>
    </row>
    <row r="56" spans="1:12" s="112" customFormat="1" ht="14.25" customHeight="1" x14ac:dyDescent="0.2">
      <c r="A56" s="458"/>
      <c r="B56" s="335">
        <v>12</v>
      </c>
      <c r="C56" s="336" t="s">
        <v>682</v>
      </c>
      <c r="D56" s="337" t="s">
        <v>533</v>
      </c>
      <c r="E56" s="461" t="s">
        <v>143</v>
      </c>
      <c r="F56" s="535" t="b">
        <f>IF(総括表!$B$4=総括表!$Q$4,基礎データ貼付用シート!E1672)</f>
        <v>0</v>
      </c>
      <c r="G56" s="353" t="s">
        <v>117</v>
      </c>
      <c r="H56" s="900">
        <v>0.12</v>
      </c>
      <c r="I56" s="353" t="s">
        <v>119</v>
      </c>
      <c r="J56" s="354">
        <f t="shared" si="0"/>
        <v>0</v>
      </c>
      <c r="K56" s="340" t="s">
        <v>321</v>
      </c>
      <c r="L56" s="319"/>
    </row>
    <row r="57" spans="1:12" s="112" customFormat="1" ht="14.25" customHeight="1" x14ac:dyDescent="0.2">
      <c r="A57" s="458"/>
      <c r="B57" s="673"/>
      <c r="C57" s="342"/>
      <c r="D57" s="337" t="s">
        <v>529</v>
      </c>
      <c r="E57" s="461" t="s">
        <v>142</v>
      </c>
      <c r="F57" s="535" t="b">
        <f>IF(総括表!$B$4=総括表!$Q$5,基礎データ貼付用シート!E1672)</f>
        <v>0</v>
      </c>
      <c r="G57" s="353" t="s">
        <v>117</v>
      </c>
      <c r="H57" s="900">
        <v>0.113</v>
      </c>
      <c r="I57" s="355" t="s">
        <v>119</v>
      </c>
      <c r="J57" s="683">
        <f t="shared" si="0"/>
        <v>0</v>
      </c>
      <c r="K57" s="340" t="s">
        <v>320</v>
      </c>
      <c r="L57" s="319"/>
    </row>
    <row r="58" spans="1:12" s="112" customFormat="1" ht="14.25" customHeight="1" x14ac:dyDescent="0.2">
      <c r="A58" s="458"/>
      <c r="B58" s="335">
        <v>13</v>
      </c>
      <c r="C58" s="336" t="s">
        <v>722</v>
      </c>
      <c r="D58" s="337" t="s">
        <v>533</v>
      </c>
      <c r="E58" s="461" t="s">
        <v>143</v>
      </c>
      <c r="F58" s="535" t="b">
        <f>IF(総括表!$B$4=総括表!$Q$4,基礎データ貼付用シート!E1673)</f>
        <v>0</v>
      </c>
      <c r="G58" s="353" t="s">
        <v>117</v>
      </c>
      <c r="H58" s="900">
        <v>0.23599999999999999</v>
      </c>
      <c r="I58" s="353" t="s">
        <v>119</v>
      </c>
      <c r="J58" s="354">
        <f t="shared" si="0"/>
        <v>0</v>
      </c>
      <c r="K58" s="340" t="s">
        <v>319</v>
      </c>
      <c r="L58" s="319"/>
    </row>
    <row r="59" spans="1:12" s="112" customFormat="1" ht="14.25" customHeight="1" x14ac:dyDescent="0.2">
      <c r="A59" s="458"/>
      <c r="B59" s="673"/>
      <c r="C59" s="342"/>
      <c r="D59" s="337" t="s">
        <v>529</v>
      </c>
      <c r="E59" s="461" t="s">
        <v>142</v>
      </c>
      <c r="F59" s="535" t="b">
        <f>IF(総括表!$B$4=総括表!$Q$5,基礎データ貼付用シート!E1673)</f>
        <v>0</v>
      </c>
      <c r="G59" s="353" t="s">
        <v>117</v>
      </c>
      <c r="H59" s="900">
        <v>0.22600000000000001</v>
      </c>
      <c r="I59" s="355" t="s">
        <v>119</v>
      </c>
      <c r="J59" s="683">
        <f t="shared" si="0"/>
        <v>0</v>
      </c>
      <c r="K59" s="340" t="s">
        <v>318</v>
      </c>
      <c r="L59" s="319"/>
    </row>
    <row r="60" spans="1:12" s="112" customFormat="1" ht="14.25" customHeight="1" x14ac:dyDescent="0.2">
      <c r="A60" s="458"/>
      <c r="B60" s="335">
        <v>14</v>
      </c>
      <c r="C60" s="336" t="s">
        <v>721</v>
      </c>
      <c r="D60" s="337" t="s">
        <v>533</v>
      </c>
      <c r="E60" s="461" t="s">
        <v>143</v>
      </c>
      <c r="F60" s="535" t="b">
        <f>IF(総括表!$B$4=総括表!$Q$4,基礎データ貼付用シート!E1674)</f>
        <v>0</v>
      </c>
      <c r="G60" s="353" t="s">
        <v>117</v>
      </c>
      <c r="H60" s="900">
        <v>0.14199999999999999</v>
      </c>
      <c r="I60" s="353" t="s">
        <v>119</v>
      </c>
      <c r="J60" s="354">
        <f t="shared" si="0"/>
        <v>0</v>
      </c>
      <c r="K60" s="340" t="s">
        <v>317</v>
      </c>
      <c r="L60" s="319"/>
    </row>
    <row r="61" spans="1:12" s="112" customFormat="1" ht="14.25" customHeight="1" x14ac:dyDescent="0.2">
      <c r="A61" s="458"/>
      <c r="B61" s="673"/>
      <c r="C61" s="342"/>
      <c r="D61" s="337" t="s">
        <v>529</v>
      </c>
      <c r="E61" s="461" t="s">
        <v>142</v>
      </c>
      <c r="F61" s="535" t="b">
        <f>IF(総括表!$B$4=総括表!$Q$5,基礎データ貼付用シート!E1674)</f>
        <v>0</v>
      </c>
      <c r="G61" s="353" t="s">
        <v>117</v>
      </c>
      <c r="H61" s="900">
        <v>0.13600000000000001</v>
      </c>
      <c r="I61" s="355" t="s">
        <v>119</v>
      </c>
      <c r="J61" s="683">
        <f t="shared" si="0"/>
        <v>0</v>
      </c>
      <c r="K61" s="340" t="s">
        <v>316</v>
      </c>
      <c r="L61" s="319"/>
    </row>
    <row r="62" spans="1:12" s="112" customFormat="1" ht="14.25" customHeight="1" x14ac:dyDescent="0.2">
      <c r="A62" s="458"/>
      <c r="B62" s="335">
        <v>15</v>
      </c>
      <c r="C62" s="336" t="s">
        <v>793</v>
      </c>
      <c r="D62" s="337" t="s">
        <v>533</v>
      </c>
      <c r="E62" s="461" t="s">
        <v>143</v>
      </c>
      <c r="F62" s="535" t="b">
        <f>IF(総括表!$B$4=総括表!$Q$4,基礎データ貼付用シート!E1675)</f>
        <v>0</v>
      </c>
      <c r="G62" s="353" t="s">
        <v>117</v>
      </c>
      <c r="H62" s="900">
        <v>0.27400000000000002</v>
      </c>
      <c r="I62" s="353" t="s">
        <v>119</v>
      </c>
      <c r="J62" s="354">
        <f t="shared" si="0"/>
        <v>0</v>
      </c>
      <c r="K62" s="340" t="s">
        <v>315</v>
      </c>
      <c r="L62" s="319"/>
    </row>
    <row r="63" spans="1:12" s="112" customFormat="1" ht="14.25" customHeight="1" x14ac:dyDescent="0.2">
      <c r="A63" s="458"/>
      <c r="B63" s="673"/>
      <c r="C63" s="342"/>
      <c r="D63" s="337" t="s">
        <v>529</v>
      </c>
      <c r="E63" s="461" t="s">
        <v>142</v>
      </c>
      <c r="F63" s="535" t="b">
        <f>IF(総括表!$B$4=総括表!$Q$5,基礎データ貼付用シート!E1675)</f>
        <v>0</v>
      </c>
      <c r="G63" s="353" t="s">
        <v>117</v>
      </c>
      <c r="H63" s="900">
        <v>0.26600000000000001</v>
      </c>
      <c r="I63" s="355" t="s">
        <v>119</v>
      </c>
      <c r="J63" s="683">
        <f t="shared" si="0"/>
        <v>0</v>
      </c>
      <c r="K63" s="340" t="s">
        <v>314</v>
      </c>
      <c r="L63" s="319"/>
    </row>
    <row r="64" spans="1:12" s="112" customFormat="1" ht="14.25" customHeight="1" x14ac:dyDescent="0.2">
      <c r="A64" s="458"/>
      <c r="B64" s="335">
        <v>16</v>
      </c>
      <c r="C64" s="336" t="s">
        <v>794</v>
      </c>
      <c r="D64" s="337" t="s">
        <v>533</v>
      </c>
      <c r="E64" s="461" t="s">
        <v>143</v>
      </c>
      <c r="F64" s="535" t="b">
        <f>IF(総括表!$B$4=総括表!$Q$4,基礎データ貼付用シート!E1676)</f>
        <v>0</v>
      </c>
      <c r="G64" s="353" t="s">
        <v>117</v>
      </c>
      <c r="H64" s="900">
        <v>0.16500000000000001</v>
      </c>
      <c r="I64" s="353" t="s">
        <v>119</v>
      </c>
      <c r="J64" s="354">
        <f t="shared" si="0"/>
        <v>0</v>
      </c>
      <c r="K64" s="340" t="s">
        <v>313</v>
      </c>
      <c r="L64" s="319"/>
    </row>
    <row r="65" spans="1:12" s="112" customFormat="1" ht="14.25" customHeight="1" x14ac:dyDescent="0.2">
      <c r="A65" s="458"/>
      <c r="B65" s="673"/>
      <c r="C65" s="342"/>
      <c r="D65" s="337" t="s">
        <v>529</v>
      </c>
      <c r="E65" s="461" t="s">
        <v>142</v>
      </c>
      <c r="F65" s="535" t="b">
        <f>IF(総括表!$B$4=総括表!$Q$5,基礎データ貼付用シート!E1676)</f>
        <v>0</v>
      </c>
      <c r="G65" s="353" t="s">
        <v>117</v>
      </c>
      <c r="H65" s="900">
        <v>0.16</v>
      </c>
      <c r="I65" s="355" t="s">
        <v>119</v>
      </c>
      <c r="J65" s="683">
        <f t="shared" si="0"/>
        <v>0</v>
      </c>
      <c r="K65" s="340" t="s">
        <v>312</v>
      </c>
      <c r="L65" s="319"/>
    </row>
    <row r="66" spans="1:12" s="112" customFormat="1" ht="14.25" customHeight="1" x14ac:dyDescent="0.2">
      <c r="A66" s="458"/>
      <c r="B66" s="335">
        <v>17</v>
      </c>
      <c r="C66" s="336" t="s">
        <v>810</v>
      </c>
      <c r="D66" s="337" t="s">
        <v>533</v>
      </c>
      <c r="E66" s="461" t="s">
        <v>143</v>
      </c>
      <c r="F66" s="535" t="b">
        <f>IF(総括表!$B$4=総括表!$Q$4,基礎データ貼付用シート!E1677)</f>
        <v>0</v>
      </c>
      <c r="G66" s="353" t="s">
        <v>117</v>
      </c>
      <c r="H66" s="901">
        <v>0.32300000000000001</v>
      </c>
      <c r="I66" s="353" t="s">
        <v>119</v>
      </c>
      <c r="J66" s="354">
        <f t="shared" si="0"/>
        <v>0</v>
      </c>
      <c r="K66" s="340" t="s">
        <v>311</v>
      </c>
      <c r="L66" s="319"/>
    </row>
    <row r="67" spans="1:12" s="112" customFormat="1" ht="14.25" customHeight="1" x14ac:dyDescent="0.2">
      <c r="A67" s="458"/>
      <c r="B67" s="673"/>
      <c r="C67" s="342"/>
      <c r="D67" s="337" t="s">
        <v>529</v>
      </c>
      <c r="E67" s="461" t="s">
        <v>142</v>
      </c>
      <c r="F67" s="535" t="b">
        <f>IF(総括表!$B$4=総括表!$Q$5,基礎データ貼付用シート!E1677)</f>
        <v>0</v>
      </c>
      <c r="G67" s="353" t="s">
        <v>117</v>
      </c>
      <c r="H67" s="901">
        <v>0.311</v>
      </c>
      <c r="I67" s="355" t="s">
        <v>119</v>
      </c>
      <c r="J67" s="683">
        <f t="shared" si="0"/>
        <v>0</v>
      </c>
      <c r="K67" s="340" t="s">
        <v>310</v>
      </c>
      <c r="L67" s="319"/>
    </row>
    <row r="68" spans="1:12" s="112" customFormat="1" ht="14.25" customHeight="1" x14ac:dyDescent="0.2">
      <c r="A68" s="458"/>
      <c r="B68" s="335">
        <v>18</v>
      </c>
      <c r="C68" s="336" t="s">
        <v>811</v>
      </c>
      <c r="D68" s="337" t="s">
        <v>533</v>
      </c>
      <c r="E68" s="461" t="s">
        <v>143</v>
      </c>
      <c r="F68" s="535" t="b">
        <f>IF(総括表!$B$4=総括表!$Q$4,基礎データ貼付用シート!E1678)</f>
        <v>0</v>
      </c>
      <c r="G68" s="353" t="s">
        <v>117</v>
      </c>
      <c r="H68" s="901">
        <v>0.19400000000000001</v>
      </c>
      <c r="I68" s="353" t="s">
        <v>119</v>
      </c>
      <c r="J68" s="354">
        <f t="shared" si="0"/>
        <v>0</v>
      </c>
      <c r="K68" s="340" t="s">
        <v>309</v>
      </c>
      <c r="L68" s="319"/>
    </row>
    <row r="69" spans="1:12" s="112" customFormat="1" ht="14.25" customHeight="1" x14ac:dyDescent="0.2">
      <c r="A69" s="458"/>
      <c r="B69" s="673"/>
      <c r="C69" s="342"/>
      <c r="D69" s="337" t="s">
        <v>529</v>
      </c>
      <c r="E69" s="461" t="s">
        <v>142</v>
      </c>
      <c r="F69" s="535" t="b">
        <f>IF(総括表!$B$4=総括表!$Q$5,基礎データ貼付用シート!E1678)</f>
        <v>0</v>
      </c>
      <c r="G69" s="353" t="s">
        <v>117</v>
      </c>
      <c r="H69" s="901">
        <v>0.187</v>
      </c>
      <c r="I69" s="355" t="s">
        <v>119</v>
      </c>
      <c r="J69" s="683">
        <f t="shared" si="0"/>
        <v>0</v>
      </c>
      <c r="K69" s="340" t="s">
        <v>308</v>
      </c>
      <c r="L69" s="319"/>
    </row>
    <row r="70" spans="1:12" s="112" customFormat="1" ht="14.25" customHeight="1" x14ac:dyDescent="0.2">
      <c r="A70" s="458"/>
      <c r="B70" s="335">
        <v>19</v>
      </c>
      <c r="C70" s="336" t="s">
        <v>908</v>
      </c>
      <c r="D70" s="337" t="s">
        <v>533</v>
      </c>
      <c r="E70" s="461" t="s">
        <v>143</v>
      </c>
      <c r="F70" s="535" t="b">
        <f>IF(総括表!$B$4=総括表!$Q$4,基礎データ貼付用シート!E1679)</f>
        <v>0</v>
      </c>
      <c r="G70" s="353" t="s">
        <v>117</v>
      </c>
      <c r="H70" s="901">
        <v>0.30499999999999999</v>
      </c>
      <c r="I70" s="353" t="s">
        <v>119</v>
      </c>
      <c r="J70" s="354">
        <f t="shared" si="0"/>
        <v>0</v>
      </c>
      <c r="K70" s="340" t="s">
        <v>909</v>
      </c>
      <c r="L70" s="319"/>
    </row>
    <row r="71" spans="1:12" s="112" customFormat="1" ht="14.25" customHeight="1" x14ac:dyDescent="0.2">
      <c r="A71" s="458"/>
      <c r="B71" s="673"/>
      <c r="C71" s="342"/>
      <c r="D71" s="337" t="s">
        <v>529</v>
      </c>
      <c r="E71" s="461" t="s">
        <v>142</v>
      </c>
      <c r="F71" s="535" t="b">
        <f>IF(総括表!$B$4=総括表!$Q$5,基礎データ貼付用シート!E1679)</f>
        <v>0</v>
      </c>
      <c r="G71" s="353" t="s">
        <v>117</v>
      </c>
      <c r="H71" s="901">
        <v>0.3</v>
      </c>
      <c r="I71" s="355" t="s">
        <v>119</v>
      </c>
      <c r="J71" s="683">
        <f t="shared" si="0"/>
        <v>0</v>
      </c>
      <c r="K71" s="340" t="s">
        <v>306</v>
      </c>
      <c r="L71" s="319"/>
    </row>
    <row r="72" spans="1:12" s="112" customFormat="1" ht="14.25" customHeight="1" x14ac:dyDescent="0.2">
      <c r="A72" s="458"/>
      <c r="B72" s="335">
        <v>20</v>
      </c>
      <c r="C72" s="336" t="s">
        <v>907</v>
      </c>
      <c r="D72" s="337" t="s">
        <v>533</v>
      </c>
      <c r="E72" s="461" t="s">
        <v>143</v>
      </c>
      <c r="F72" s="535" t="b">
        <f>IF(総括表!$B$4=総括表!$Q$4,基礎データ貼付用シート!E1680)</f>
        <v>0</v>
      </c>
      <c r="G72" s="353" t="s">
        <v>117</v>
      </c>
      <c r="H72" s="901">
        <v>0.183</v>
      </c>
      <c r="I72" s="353" t="s">
        <v>119</v>
      </c>
      <c r="J72" s="354">
        <f t="shared" si="0"/>
        <v>0</v>
      </c>
      <c r="K72" s="340" t="s">
        <v>305</v>
      </c>
      <c r="L72" s="319"/>
    </row>
    <row r="73" spans="1:12" s="112" customFormat="1" ht="14.25" customHeight="1" x14ac:dyDescent="0.2">
      <c r="A73" s="458"/>
      <c r="B73" s="673"/>
      <c r="C73" s="342"/>
      <c r="D73" s="337" t="s">
        <v>529</v>
      </c>
      <c r="E73" s="461" t="s">
        <v>142</v>
      </c>
      <c r="F73" s="535" t="b">
        <f>IF(総括表!$B$4=総括表!$Q$5,基礎データ貼付用シート!E1680)</f>
        <v>0</v>
      </c>
      <c r="G73" s="353" t="s">
        <v>117</v>
      </c>
      <c r="H73" s="901">
        <v>0.18</v>
      </c>
      <c r="I73" s="355" t="s">
        <v>119</v>
      </c>
      <c r="J73" s="683">
        <f t="shared" si="0"/>
        <v>0</v>
      </c>
      <c r="K73" s="340" t="s">
        <v>304</v>
      </c>
      <c r="L73" s="319"/>
    </row>
    <row r="74" spans="1:12" s="112" customFormat="1" ht="14.25" customHeight="1" x14ac:dyDescent="0.2">
      <c r="A74" s="458"/>
      <c r="B74" s="335">
        <v>21</v>
      </c>
      <c r="C74" s="336" t="s">
        <v>1124</v>
      </c>
      <c r="D74" s="337" t="s">
        <v>533</v>
      </c>
      <c r="E74" s="461" t="s">
        <v>143</v>
      </c>
      <c r="F74" s="535" t="b">
        <f>IF(総括表!$B$4=総括表!$Q$4,基礎データ貼付用シート!E1681)</f>
        <v>0</v>
      </c>
      <c r="G74" s="353" t="s">
        <v>117</v>
      </c>
      <c r="H74" s="901">
        <v>0.34589999999999999</v>
      </c>
      <c r="I74" s="353" t="s">
        <v>119</v>
      </c>
      <c r="J74" s="354">
        <f t="shared" si="0"/>
        <v>0</v>
      </c>
      <c r="K74" s="340" t="s">
        <v>303</v>
      </c>
      <c r="L74" s="319"/>
    </row>
    <row r="75" spans="1:12" s="112" customFormat="1" ht="14.25" customHeight="1" x14ac:dyDescent="0.2">
      <c r="A75" s="458"/>
      <c r="B75" s="673"/>
      <c r="C75" s="342"/>
      <c r="D75" s="337" t="s">
        <v>529</v>
      </c>
      <c r="E75" s="461" t="s">
        <v>142</v>
      </c>
      <c r="F75" s="535" t="b">
        <f>IF(総括表!$B$4=総括表!$Q$5,基礎データ貼付用シート!E1681)</f>
        <v>0</v>
      </c>
      <c r="G75" s="353" t="s">
        <v>117</v>
      </c>
      <c r="H75" s="901">
        <v>0.34100000000000003</v>
      </c>
      <c r="I75" s="355" t="s">
        <v>119</v>
      </c>
      <c r="J75" s="683">
        <f t="shared" si="0"/>
        <v>0</v>
      </c>
      <c r="K75" s="340" t="s">
        <v>899</v>
      </c>
      <c r="L75" s="319"/>
    </row>
    <row r="76" spans="1:12" s="112" customFormat="1" ht="14.25" customHeight="1" x14ac:dyDescent="0.2">
      <c r="A76" s="458"/>
      <c r="B76" s="335">
        <v>22</v>
      </c>
      <c r="C76" s="336" t="s">
        <v>1125</v>
      </c>
      <c r="D76" s="337" t="s">
        <v>533</v>
      </c>
      <c r="E76" s="461" t="s">
        <v>143</v>
      </c>
      <c r="F76" s="535" t="b">
        <f>IF(総括表!$B$4=総括表!$Q$4,基礎データ貼付用シート!E1682)</f>
        <v>0</v>
      </c>
      <c r="G76" s="353" t="s">
        <v>117</v>
      </c>
      <c r="H76" s="901">
        <v>0.20749999999999999</v>
      </c>
      <c r="I76" s="353" t="s">
        <v>119</v>
      </c>
      <c r="J76" s="354">
        <f t="shared" si="0"/>
        <v>0</v>
      </c>
      <c r="K76" s="340" t="s">
        <v>888</v>
      </c>
      <c r="L76" s="319"/>
    </row>
    <row r="77" spans="1:12" s="112" customFormat="1" ht="14.25" customHeight="1" x14ac:dyDescent="0.2">
      <c r="A77" s="458"/>
      <c r="B77" s="673"/>
      <c r="C77" s="342"/>
      <c r="D77" s="337" t="s">
        <v>529</v>
      </c>
      <c r="E77" s="461" t="s">
        <v>142</v>
      </c>
      <c r="F77" s="535" t="b">
        <f>IF(総括表!$B$4=総括表!$Q$5,基礎データ貼付用シート!E1682)</f>
        <v>0</v>
      </c>
      <c r="G77" s="353" t="s">
        <v>117</v>
      </c>
      <c r="H77" s="1450">
        <v>0.2046</v>
      </c>
      <c r="I77" s="355" t="s">
        <v>119</v>
      </c>
      <c r="J77" s="683">
        <f t="shared" si="0"/>
        <v>0</v>
      </c>
      <c r="K77" s="340" t="s">
        <v>889</v>
      </c>
      <c r="L77" s="319"/>
    </row>
    <row r="78" spans="1:12" s="112" customFormat="1" ht="14.25" customHeight="1" x14ac:dyDescent="0.2">
      <c r="A78" s="458"/>
      <c r="B78" s="335">
        <v>23</v>
      </c>
      <c r="C78" s="336" t="s">
        <v>1602</v>
      </c>
      <c r="D78" s="337" t="s">
        <v>533</v>
      </c>
      <c r="E78" s="461" t="s">
        <v>143</v>
      </c>
      <c r="F78" s="535" t="b">
        <f>IF(総括表!$B$4=総括表!$Q$4,基礎データ貼付用シート!E1683)</f>
        <v>0</v>
      </c>
      <c r="G78" s="353" t="s">
        <v>117</v>
      </c>
      <c r="H78" s="1450">
        <v>0.3876</v>
      </c>
      <c r="I78" s="353" t="s">
        <v>119</v>
      </c>
      <c r="J78" s="354">
        <f t="shared" si="0"/>
        <v>0</v>
      </c>
      <c r="K78" s="340" t="s">
        <v>900</v>
      </c>
      <c r="L78" s="319"/>
    </row>
    <row r="79" spans="1:12" s="112" customFormat="1" ht="14.25" customHeight="1" x14ac:dyDescent="0.2">
      <c r="A79" s="458"/>
      <c r="B79" s="673"/>
      <c r="C79" s="342"/>
      <c r="D79" s="337" t="s">
        <v>529</v>
      </c>
      <c r="E79" s="461" t="s">
        <v>142</v>
      </c>
      <c r="F79" s="535" t="b">
        <f>IF(総括表!$B$4=総括表!$Q$5,基礎データ貼付用シート!E1683)</f>
        <v>0</v>
      </c>
      <c r="G79" s="353" t="s">
        <v>117</v>
      </c>
      <c r="H79" s="1450">
        <v>0.38269999999999998</v>
      </c>
      <c r="I79" s="355" t="s">
        <v>119</v>
      </c>
      <c r="J79" s="683">
        <f t="shared" si="0"/>
        <v>0</v>
      </c>
      <c r="K79" s="340" t="s">
        <v>302</v>
      </c>
      <c r="L79" s="319"/>
    </row>
    <row r="80" spans="1:12" s="112" customFormat="1" ht="14.25" customHeight="1" x14ac:dyDescent="0.2">
      <c r="A80" s="458"/>
      <c r="B80" s="335">
        <v>24</v>
      </c>
      <c r="C80" s="336" t="s">
        <v>1603</v>
      </c>
      <c r="D80" s="337" t="s">
        <v>533</v>
      </c>
      <c r="E80" s="461" t="s">
        <v>143</v>
      </c>
      <c r="F80" s="535" t="b">
        <f>IF(総括表!$B$4=総括表!$Q$4,基礎データ貼付用シート!E1684)</f>
        <v>0</v>
      </c>
      <c r="G80" s="353" t="s">
        <v>117</v>
      </c>
      <c r="H80" s="1450">
        <v>0.2326</v>
      </c>
      <c r="I80" s="353" t="s">
        <v>119</v>
      </c>
      <c r="J80" s="354">
        <f t="shared" si="0"/>
        <v>0</v>
      </c>
      <c r="K80" s="340" t="s">
        <v>878</v>
      </c>
      <c r="L80" s="319"/>
    </row>
    <row r="81" spans="1:13" s="112" customFormat="1" ht="14.25" customHeight="1" x14ac:dyDescent="0.2">
      <c r="A81" s="458"/>
      <c r="B81" s="673"/>
      <c r="C81" s="342"/>
      <c r="D81" s="337" t="s">
        <v>529</v>
      </c>
      <c r="E81" s="461" t="s">
        <v>142</v>
      </c>
      <c r="F81" s="535" t="b">
        <f>IF(総括表!$B$4=総括表!$Q$5,基礎データ貼付用シート!E1684)</f>
        <v>0</v>
      </c>
      <c r="G81" s="353" t="s">
        <v>117</v>
      </c>
      <c r="H81" s="1450">
        <v>0.2296</v>
      </c>
      <c r="I81" s="355" t="s">
        <v>119</v>
      </c>
      <c r="J81" s="683">
        <f>ROUND(F81*H81,0)</f>
        <v>0</v>
      </c>
      <c r="K81" s="340" t="s">
        <v>877</v>
      </c>
      <c r="L81" s="319"/>
    </row>
    <row r="82" spans="1:13" s="112" customFormat="1" ht="14.25" customHeight="1" x14ac:dyDescent="0.2">
      <c r="A82" s="458"/>
      <c r="B82" s="335">
        <v>25</v>
      </c>
      <c r="C82" s="336" t="s">
        <v>4845</v>
      </c>
      <c r="D82" s="337" t="s">
        <v>533</v>
      </c>
      <c r="E82" s="461" t="s">
        <v>143</v>
      </c>
      <c r="F82" s="535" t="b">
        <f>IF(総括表!$B$4=総括表!$Q$4,基礎データ貼付用シート!E1685)</f>
        <v>0</v>
      </c>
      <c r="G82" s="353" t="s">
        <v>117</v>
      </c>
      <c r="H82" s="1450">
        <v>0.4264</v>
      </c>
      <c r="I82" s="353" t="s">
        <v>119</v>
      </c>
      <c r="J82" s="354">
        <f t="shared" si="0"/>
        <v>0</v>
      </c>
      <c r="K82" s="340" t="s">
        <v>876</v>
      </c>
      <c r="L82" s="319"/>
    </row>
    <row r="83" spans="1:13" s="112" customFormat="1" ht="14.25" customHeight="1" x14ac:dyDescent="0.2">
      <c r="A83" s="458"/>
      <c r="B83" s="673"/>
      <c r="C83" s="342"/>
      <c r="D83" s="337" t="s">
        <v>529</v>
      </c>
      <c r="E83" s="461" t="s">
        <v>142</v>
      </c>
      <c r="F83" s="535" t="b">
        <f>IF(総括表!$B$4=総括表!$Q$5,基礎データ貼付用シート!E1685)</f>
        <v>0</v>
      </c>
      <c r="G83" s="353" t="s">
        <v>117</v>
      </c>
      <c r="H83" s="1450">
        <v>0.4224</v>
      </c>
      <c r="I83" s="355" t="s">
        <v>119</v>
      </c>
      <c r="J83" s="683">
        <f t="shared" si="0"/>
        <v>0</v>
      </c>
      <c r="K83" s="340" t="s">
        <v>875</v>
      </c>
      <c r="L83" s="319"/>
    </row>
    <row r="84" spans="1:13" s="112" customFormat="1" ht="14.25" customHeight="1" x14ac:dyDescent="0.2">
      <c r="A84" s="458"/>
      <c r="B84" s="335">
        <v>26</v>
      </c>
      <c r="C84" s="336" t="s">
        <v>4846</v>
      </c>
      <c r="D84" s="337" t="s">
        <v>533</v>
      </c>
      <c r="E84" s="461" t="s">
        <v>143</v>
      </c>
      <c r="F84" s="535" t="b">
        <f>IF(総括表!$B$4=総括表!$Q$4,基礎データ貼付用シート!E1686)</f>
        <v>0</v>
      </c>
      <c r="G84" s="353" t="s">
        <v>117</v>
      </c>
      <c r="H84" s="1450">
        <v>0.25580000000000003</v>
      </c>
      <c r="I84" s="353" t="s">
        <v>119</v>
      </c>
      <c r="J84" s="354">
        <f t="shared" si="0"/>
        <v>0</v>
      </c>
      <c r="K84" s="340" t="s">
        <v>874</v>
      </c>
      <c r="L84" s="319"/>
    </row>
    <row r="85" spans="1:13" s="112" customFormat="1" ht="14.25" customHeight="1" x14ac:dyDescent="0.2">
      <c r="A85" s="458"/>
      <c r="B85" s="673"/>
      <c r="C85" s="342"/>
      <c r="D85" s="337" t="s">
        <v>529</v>
      </c>
      <c r="E85" s="461" t="s">
        <v>142</v>
      </c>
      <c r="F85" s="535" t="b">
        <f>IF(総括表!$B$4=総括表!$Q$5,基礎データ貼付用シート!E1686)</f>
        <v>0</v>
      </c>
      <c r="G85" s="353" t="s">
        <v>117</v>
      </c>
      <c r="H85" s="1450">
        <v>0.25340000000000001</v>
      </c>
      <c r="I85" s="355" t="s">
        <v>119</v>
      </c>
      <c r="J85" s="683">
        <f t="shared" si="0"/>
        <v>0</v>
      </c>
      <c r="K85" s="340" t="s">
        <v>300</v>
      </c>
      <c r="L85" s="319"/>
    </row>
    <row r="86" spans="1:13" s="112" customFormat="1" ht="14.25" customHeight="1" x14ac:dyDescent="0.2">
      <c r="A86" s="458"/>
      <c r="B86" s="335">
        <v>27</v>
      </c>
      <c r="C86" s="565" t="s">
        <v>5245</v>
      </c>
      <c r="D86" s="337" t="s">
        <v>533</v>
      </c>
      <c r="E86" s="461" t="s">
        <v>143</v>
      </c>
      <c r="F86" s="535" t="b">
        <f>IF(総括表!$B$4=総括表!$Q$4,基礎データ貼付用シート!E1687)</f>
        <v>0</v>
      </c>
      <c r="G86" s="353" t="s">
        <v>117</v>
      </c>
      <c r="H86" s="1450">
        <v>0.4642</v>
      </c>
      <c r="I86" s="353" t="s">
        <v>119</v>
      </c>
      <c r="J86" s="354">
        <f>ROUND(F86*H86,0)</f>
        <v>0</v>
      </c>
      <c r="K86" s="340" t="s">
        <v>299</v>
      </c>
      <c r="L86" s="319"/>
      <c r="M86" s="106"/>
    </row>
    <row r="87" spans="1:13" s="112" customFormat="1" ht="14.25" customHeight="1" x14ac:dyDescent="0.2">
      <c r="A87" s="458"/>
      <c r="B87" s="673"/>
      <c r="C87" s="342"/>
      <c r="D87" s="337" t="s">
        <v>529</v>
      </c>
      <c r="E87" s="461" t="s">
        <v>142</v>
      </c>
      <c r="F87" s="535" t="b">
        <f>IF(総括表!$B$4=総括表!$Q$5,基礎データ貼付用シート!E1687)</f>
        <v>0</v>
      </c>
      <c r="G87" s="353" t="s">
        <v>117</v>
      </c>
      <c r="H87" s="1450">
        <v>0.46179999999999999</v>
      </c>
      <c r="I87" s="355" t="s">
        <v>119</v>
      </c>
      <c r="J87" s="683">
        <f t="shared" si="0"/>
        <v>0</v>
      </c>
      <c r="K87" s="340" t="s">
        <v>298</v>
      </c>
      <c r="L87" s="319"/>
      <c r="M87" s="106"/>
    </row>
    <row r="88" spans="1:13" s="112" customFormat="1" ht="14.25" customHeight="1" x14ac:dyDescent="0.2">
      <c r="A88" s="458"/>
      <c r="B88" s="335">
        <v>28</v>
      </c>
      <c r="C88" s="565" t="s">
        <v>5246</v>
      </c>
      <c r="D88" s="337" t="s">
        <v>533</v>
      </c>
      <c r="E88" s="461" t="s">
        <v>143</v>
      </c>
      <c r="F88" s="535" t="b">
        <f>IF(総括表!$B$4=総括表!$Q$4,基礎データ貼付用シート!E1688)</f>
        <v>0</v>
      </c>
      <c r="G88" s="353" t="s">
        <v>117</v>
      </c>
      <c r="H88" s="1450">
        <v>0.27850000000000003</v>
      </c>
      <c r="I88" s="353" t="s">
        <v>119</v>
      </c>
      <c r="J88" s="354">
        <f t="shared" si="0"/>
        <v>0</v>
      </c>
      <c r="K88" s="340" t="s">
        <v>295</v>
      </c>
      <c r="L88" s="319"/>
      <c r="M88" s="106"/>
    </row>
    <row r="89" spans="1:13" s="112" customFormat="1" ht="14.25" customHeight="1" x14ac:dyDescent="0.2">
      <c r="A89" s="458"/>
      <c r="B89" s="673"/>
      <c r="C89" s="342"/>
      <c r="D89" s="879" t="s">
        <v>529</v>
      </c>
      <c r="E89" s="899" t="s">
        <v>142</v>
      </c>
      <c r="F89" s="888" t="b">
        <f>IF(総括表!$B$4=総括表!$Q$5,基礎データ貼付用シート!E1688)</f>
        <v>0</v>
      </c>
      <c r="G89" s="355" t="s">
        <v>117</v>
      </c>
      <c r="H89" s="901">
        <v>0.27710000000000001</v>
      </c>
      <c r="I89" s="355" t="s">
        <v>119</v>
      </c>
      <c r="J89" s="683">
        <f t="shared" si="0"/>
        <v>0</v>
      </c>
      <c r="K89" s="340" t="s">
        <v>293</v>
      </c>
      <c r="L89" s="319"/>
      <c r="M89" s="106"/>
    </row>
    <row r="90" spans="1:13" s="112" customFormat="1" ht="14.25" customHeight="1" x14ac:dyDescent="0.2">
      <c r="A90" s="458"/>
      <c r="B90" s="335">
        <v>29</v>
      </c>
      <c r="C90" s="565" t="s">
        <v>5614</v>
      </c>
      <c r="D90" s="337" t="s">
        <v>897</v>
      </c>
      <c r="E90" s="461" t="s">
        <v>143</v>
      </c>
      <c r="F90" s="512" t="b">
        <f>IF(総括表!$B$4=総括表!$Q$4,基礎データ貼付用シート!E1689)</f>
        <v>0</v>
      </c>
      <c r="G90" s="355" t="s">
        <v>117</v>
      </c>
      <c r="H90" s="900">
        <v>0.5</v>
      </c>
      <c r="I90" s="353" t="s">
        <v>119</v>
      </c>
      <c r="J90" s="354">
        <f t="shared" si="0"/>
        <v>0</v>
      </c>
      <c r="K90" s="340" t="s">
        <v>291</v>
      </c>
      <c r="L90" s="319"/>
      <c r="M90" s="106"/>
    </row>
    <row r="91" spans="1:13" s="112" customFormat="1" ht="14.25" customHeight="1" x14ac:dyDescent="0.2">
      <c r="A91" s="458"/>
      <c r="B91" s="673"/>
      <c r="C91" s="342"/>
      <c r="D91" s="337" t="s">
        <v>898</v>
      </c>
      <c r="E91" s="461" t="s">
        <v>142</v>
      </c>
      <c r="F91" s="512" t="b">
        <f>IF(総括表!$B$4=総括表!$Q$5,基礎データ貼付用シート!E1689)</f>
        <v>0</v>
      </c>
      <c r="G91" s="355" t="s">
        <v>117</v>
      </c>
      <c r="H91" s="901">
        <v>0.5</v>
      </c>
      <c r="I91" s="353" t="s">
        <v>119</v>
      </c>
      <c r="J91" s="354">
        <f t="shared" si="0"/>
        <v>0</v>
      </c>
      <c r="K91" s="340" t="s">
        <v>331</v>
      </c>
      <c r="L91" s="319"/>
      <c r="M91" s="106"/>
    </row>
    <row r="92" spans="1:13" s="112" customFormat="1" ht="14.25" customHeight="1" x14ac:dyDescent="0.2">
      <c r="A92" s="458"/>
      <c r="B92" s="335">
        <v>30</v>
      </c>
      <c r="C92" s="565" t="s">
        <v>5615</v>
      </c>
      <c r="D92" s="337" t="s">
        <v>897</v>
      </c>
      <c r="E92" s="461" t="s">
        <v>143</v>
      </c>
      <c r="F92" s="512" t="b">
        <f>IF(総括表!$B$4=総括表!$Q$4,基礎データ貼付用シート!E1690)</f>
        <v>0</v>
      </c>
      <c r="G92" s="355" t="s">
        <v>117</v>
      </c>
      <c r="H92" s="901">
        <v>0.3</v>
      </c>
      <c r="I92" s="353" t="s">
        <v>119</v>
      </c>
      <c r="J92" s="354">
        <f t="shared" ref="J92:J97" si="1">ROUND(F92*H92,0)</f>
        <v>0</v>
      </c>
      <c r="K92" s="340" t="s">
        <v>5241</v>
      </c>
      <c r="L92" s="319"/>
      <c r="M92" s="106"/>
    </row>
    <row r="93" spans="1:13" s="112" customFormat="1" ht="14.25" customHeight="1" x14ac:dyDescent="0.2">
      <c r="A93" s="458"/>
      <c r="B93" s="673"/>
      <c r="C93" s="342"/>
      <c r="D93" s="337" t="s">
        <v>898</v>
      </c>
      <c r="E93" s="461" t="s">
        <v>142</v>
      </c>
      <c r="F93" s="512" t="b">
        <f>IF(総括表!$B$4=総括表!$Q$5,基礎データ貼付用シート!E1690)</f>
        <v>0</v>
      </c>
      <c r="G93" s="353" t="s">
        <v>117</v>
      </c>
      <c r="H93" s="900">
        <v>0.3</v>
      </c>
      <c r="I93" s="355" t="s">
        <v>119</v>
      </c>
      <c r="J93" s="683">
        <f t="shared" si="1"/>
        <v>0</v>
      </c>
      <c r="K93" s="340" t="s">
        <v>5242</v>
      </c>
      <c r="L93" s="319"/>
      <c r="M93" s="106"/>
    </row>
    <row r="94" spans="1:13" s="112" customFormat="1" ht="14.25" customHeight="1" x14ac:dyDescent="0.2">
      <c r="A94" s="458"/>
      <c r="B94" s="335">
        <v>31</v>
      </c>
      <c r="C94" s="565" t="s">
        <v>6461</v>
      </c>
      <c r="D94" s="337" t="s">
        <v>897</v>
      </c>
      <c r="E94" s="461" t="s">
        <v>143</v>
      </c>
      <c r="F94" s="691" t="b">
        <f>IF(総括表!$B$4=総括表!$Q$4,基礎データ貼付用シート!E1691)</f>
        <v>0</v>
      </c>
      <c r="G94" s="355" t="s">
        <v>117</v>
      </c>
      <c r="H94" s="900">
        <v>0.5</v>
      </c>
      <c r="I94" s="353" t="s">
        <v>119</v>
      </c>
      <c r="J94" s="354">
        <f t="shared" si="1"/>
        <v>0</v>
      </c>
      <c r="K94" s="340" t="s">
        <v>6457</v>
      </c>
      <c r="L94" s="319"/>
      <c r="M94" s="106"/>
    </row>
    <row r="95" spans="1:13" s="112" customFormat="1" ht="14.25" customHeight="1" x14ac:dyDescent="0.2">
      <c r="A95" s="458"/>
      <c r="B95" s="673"/>
      <c r="C95" s="342"/>
      <c r="D95" s="337" t="s">
        <v>898</v>
      </c>
      <c r="E95" s="461" t="s">
        <v>142</v>
      </c>
      <c r="F95" s="691" t="b">
        <f>IF(総括表!$B$4=総括表!$Q$5,基礎データ貼付用シート!E1691)</f>
        <v>0</v>
      </c>
      <c r="G95" s="355" t="s">
        <v>117</v>
      </c>
      <c r="H95" s="901">
        <v>0.5</v>
      </c>
      <c r="I95" s="353" t="s">
        <v>119</v>
      </c>
      <c r="J95" s="354">
        <f t="shared" si="1"/>
        <v>0</v>
      </c>
      <c r="K95" s="340" t="s">
        <v>6458</v>
      </c>
      <c r="L95" s="319"/>
      <c r="M95" s="106"/>
    </row>
    <row r="96" spans="1:13" s="112" customFormat="1" ht="14.25" customHeight="1" x14ac:dyDescent="0.2">
      <c r="A96" s="458"/>
      <c r="B96" s="335">
        <v>32</v>
      </c>
      <c r="C96" s="565" t="s">
        <v>6462</v>
      </c>
      <c r="D96" s="337" t="s">
        <v>897</v>
      </c>
      <c r="E96" s="461" t="s">
        <v>143</v>
      </c>
      <c r="F96" s="691" t="b">
        <f>IF(総括表!$B$4=総括表!$Q$4,基礎データ貼付用シート!E1692)</f>
        <v>0</v>
      </c>
      <c r="G96" s="355" t="s">
        <v>117</v>
      </c>
      <c r="H96" s="901">
        <v>0.3</v>
      </c>
      <c r="I96" s="353" t="s">
        <v>119</v>
      </c>
      <c r="J96" s="354">
        <f t="shared" si="1"/>
        <v>0</v>
      </c>
      <c r="K96" s="340" t="s">
        <v>6459</v>
      </c>
      <c r="L96" s="319"/>
      <c r="M96" s="106"/>
    </row>
    <row r="97" spans="1:13" s="112" customFormat="1" ht="14.25" customHeight="1" x14ac:dyDescent="0.2">
      <c r="A97" s="458"/>
      <c r="B97" s="673"/>
      <c r="C97" s="342"/>
      <c r="D97" s="337" t="s">
        <v>898</v>
      </c>
      <c r="E97" s="461" t="s">
        <v>142</v>
      </c>
      <c r="F97" s="691" t="b">
        <f>IF(総括表!$B$4=総括表!$Q$5,基礎データ貼付用シート!E1692)</f>
        <v>0</v>
      </c>
      <c r="G97" s="353" t="s">
        <v>117</v>
      </c>
      <c r="H97" s="900">
        <v>0.3</v>
      </c>
      <c r="I97" s="355" t="s">
        <v>119</v>
      </c>
      <c r="J97" s="683">
        <f t="shared" si="1"/>
        <v>0</v>
      </c>
      <c r="K97" s="340" t="s">
        <v>6460</v>
      </c>
      <c r="L97" s="319"/>
      <c r="M97" s="106"/>
    </row>
    <row r="98" spans="1:13" s="112" customFormat="1" ht="14.25" customHeight="1" x14ac:dyDescent="0.2">
      <c r="A98" s="458"/>
      <c r="B98" s="1449">
        <v>33</v>
      </c>
      <c r="C98" s="1251" t="s">
        <v>7193</v>
      </c>
      <c r="D98" s="337" t="s">
        <v>897</v>
      </c>
      <c r="E98" s="461" t="s">
        <v>143</v>
      </c>
      <c r="F98" s="691" t="b">
        <f>IF(総括表!$B$4=総括表!$Q$4,基礎データ貼付用シート!E1693)</f>
        <v>0</v>
      </c>
      <c r="G98" s="355" t="s">
        <v>117</v>
      </c>
      <c r="H98" s="900">
        <v>0.5</v>
      </c>
      <c r="I98" s="353" t="s">
        <v>119</v>
      </c>
      <c r="J98" s="354">
        <f t="shared" ref="J98:J101" si="2">ROUND(F98*H98,0)</f>
        <v>0</v>
      </c>
      <c r="K98" s="340" t="s">
        <v>6717</v>
      </c>
      <c r="L98" s="319"/>
      <c r="M98" s="106"/>
    </row>
    <row r="99" spans="1:13" s="112" customFormat="1" ht="14.25" customHeight="1" x14ac:dyDescent="0.2">
      <c r="A99" s="458"/>
      <c r="B99" s="1448"/>
      <c r="C99" s="1447"/>
      <c r="D99" s="337" t="s">
        <v>898</v>
      </c>
      <c r="E99" s="461" t="s">
        <v>142</v>
      </c>
      <c r="F99" s="691" t="b">
        <f>IF(総括表!$B$4=総括表!$Q$5,基礎データ貼付用シート!E1693)</f>
        <v>0</v>
      </c>
      <c r="G99" s="355" t="s">
        <v>117</v>
      </c>
      <c r="H99" s="901">
        <v>0.5</v>
      </c>
      <c r="I99" s="353" t="s">
        <v>119</v>
      </c>
      <c r="J99" s="354">
        <f t="shared" si="2"/>
        <v>0</v>
      </c>
      <c r="K99" s="340" t="s">
        <v>6718</v>
      </c>
      <c r="L99" s="319"/>
      <c r="M99" s="106"/>
    </row>
    <row r="100" spans="1:13" s="112" customFormat="1" ht="14.25" customHeight="1" x14ac:dyDescent="0.2">
      <c r="A100" s="458"/>
      <c r="B100" s="1449">
        <v>34</v>
      </c>
      <c r="C100" s="1251" t="s">
        <v>7194</v>
      </c>
      <c r="D100" s="337" t="s">
        <v>897</v>
      </c>
      <c r="E100" s="461" t="s">
        <v>143</v>
      </c>
      <c r="F100" s="691" t="b">
        <f>IF(総括表!$B$4=総括表!$Q$4,基礎データ貼付用シート!E1694)</f>
        <v>0</v>
      </c>
      <c r="G100" s="355" t="s">
        <v>117</v>
      </c>
      <c r="H100" s="901">
        <v>0.3</v>
      </c>
      <c r="I100" s="353" t="s">
        <v>119</v>
      </c>
      <c r="J100" s="354">
        <f t="shared" si="2"/>
        <v>0</v>
      </c>
      <c r="K100" s="340" t="s">
        <v>7021</v>
      </c>
      <c r="L100" s="319"/>
      <c r="M100" s="106"/>
    </row>
    <row r="101" spans="1:13" s="112" customFormat="1" ht="14.25" customHeight="1" thickBot="1" x14ac:dyDescent="0.25">
      <c r="A101" s="458"/>
      <c r="B101" s="1448"/>
      <c r="C101" s="1447"/>
      <c r="D101" s="337" t="s">
        <v>898</v>
      </c>
      <c r="E101" s="461" t="s">
        <v>142</v>
      </c>
      <c r="F101" s="691" t="b">
        <f>IF(総括表!$B$4=総括表!$Q$5,基礎データ貼付用シート!E1694)</f>
        <v>0</v>
      </c>
      <c r="G101" s="353" t="s">
        <v>117</v>
      </c>
      <c r="H101" s="900">
        <v>0.3</v>
      </c>
      <c r="I101" s="355" t="s">
        <v>119</v>
      </c>
      <c r="J101" s="683">
        <f t="shared" si="2"/>
        <v>0</v>
      </c>
      <c r="K101" s="340" t="s">
        <v>7200</v>
      </c>
      <c r="L101" s="319"/>
      <c r="M101" s="106"/>
    </row>
    <row r="102" spans="1:13" s="112" customFormat="1" ht="15" customHeight="1" x14ac:dyDescent="0.2">
      <c r="A102" s="458"/>
      <c r="B102" s="344"/>
      <c r="C102" s="345"/>
      <c r="D102" s="344"/>
      <c r="E102" s="344"/>
      <c r="F102" s="58"/>
      <c r="G102" s="494"/>
      <c r="H102" s="1683" t="s">
        <v>7201</v>
      </c>
      <c r="I102" s="1684"/>
      <c r="J102" s="346"/>
      <c r="K102" s="340"/>
      <c r="L102" s="319"/>
    </row>
    <row r="103" spans="1:13" s="112" customFormat="1" ht="15" customHeight="1" thickBot="1" x14ac:dyDescent="0.25">
      <c r="A103" s="458"/>
      <c r="B103" s="340"/>
      <c r="C103" s="340"/>
      <c r="D103" s="340"/>
      <c r="E103" s="340"/>
      <c r="F103" s="554"/>
      <c r="G103" s="340"/>
      <c r="H103" s="1727" t="s">
        <v>118</v>
      </c>
      <c r="I103" s="1728"/>
      <c r="J103" s="539">
        <f>SUM(J34:J101)</f>
        <v>0</v>
      </c>
      <c r="K103" s="340" t="s">
        <v>4847</v>
      </c>
      <c r="L103" s="376" t="s">
        <v>4848</v>
      </c>
    </row>
    <row r="104" spans="1:13" s="112" customFormat="1" ht="6.75" customHeight="1" x14ac:dyDescent="0.2">
      <c r="A104" s="458"/>
      <c r="B104" s="458"/>
      <c r="C104" s="458"/>
      <c r="D104" s="458"/>
      <c r="E104" s="458"/>
      <c r="F104" s="518"/>
      <c r="G104" s="458"/>
      <c r="H104" s="458"/>
      <c r="I104" s="458"/>
      <c r="J104" s="518"/>
      <c r="K104" s="458"/>
      <c r="L104" s="319"/>
    </row>
    <row r="105" spans="1:13" ht="14" x14ac:dyDescent="0.2">
      <c r="A105" s="468" t="s">
        <v>796</v>
      </c>
      <c r="B105" s="458" t="s">
        <v>343</v>
      </c>
      <c r="C105" s="467"/>
      <c r="D105" s="467"/>
      <c r="E105" s="467"/>
      <c r="F105" s="517"/>
      <c r="G105" s="467"/>
      <c r="H105" s="467"/>
      <c r="I105" s="467"/>
      <c r="J105" s="517"/>
      <c r="K105" s="467"/>
      <c r="L105" s="315"/>
    </row>
    <row r="106" spans="1:13" ht="5.25" customHeight="1" x14ac:dyDescent="0.2">
      <c r="A106" s="470"/>
      <c r="B106" s="467"/>
      <c r="C106" s="467"/>
      <c r="D106" s="467"/>
      <c r="E106" s="467"/>
      <c r="F106" s="517"/>
      <c r="G106" s="467"/>
      <c r="H106" s="467"/>
      <c r="I106" s="467"/>
      <c r="J106" s="517"/>
      <c r="K106" s="467"/>
      <c r="L106" s="315"/>
    </row>
    <row r="107" spans="1:13" s="112" customFormat="1" ht="18.75" customHeight="1" x14ac:dyDescent="0.2">
      <c r="A107" s="468"/>
      <c r="B107" s="1705" t="s">
        <v>7192</v>
      </c>
      <c r="C107" s="1705"/>
      <c r="D107" s="1705"/>
      <c r="E107" s="1705"/>
      <c r="F107" s="896"/>
      <c r="G107" s="897"/>
      <c r="H107" s="898"/>
      <c r="I107" s="897"/>
      <c r="J107" s="58"/>
      <c r="K107" s="340"/>
      <c r="L107" s="319"/>
    </row>
    <row r="108" spans="1:13" s="112" customFormat="1" ht="18.75" customHeight="1" thickBot="1" x14ac:dyDescent="0.25">
      <c r="A108" s="468"/>
      <c r="B108" s="1705"/>
      <c r="C108" s="1705"/>
      <c r="D108" s="1705"/>
      <c r="E108" s="1705"/>
      <c r="F108" s="896"/>
      <c r="G108" s="897"/>
      <c r="H108" s="458" t="s">
        <v>159</v>
      </c>
      <c r="I108" s="897"/>
      <c r="J108" s="58"/>
      <c r="K108" s="340"/>
      <c r="L108" s="319"/>
    </row>
    <row r="109" spans="1:13" s="112" customFormat="1" ht="18.75" customHeight="1" thickTop="1" thickBot="1" x14ac:dyDescent="0.25">
      <c r="A109" s="468"/>
      <c r="B109" s="1705"/>
      <c r="C109" s="1705"/>
      <c r="D109" s="1705"/>
      <c r="E109" s="1705"/>
      <c r="F109" s="223"/>
      <c r="G109" s="1197" t="s">
        <v>795</v>
      </c>
      <c r="H109" s="514">
        <v>1</v>
      </c>
      <c r="I109" s="1197" t="s">
        <v>119</v>
      </c>
      <c r="J109" s="534">
        <f>ROUND(F109*H109,0)</f>
        <v>0</v>
      </c>
      <c r="K109" s="340" t="s">
        <v>551</v>
      </c>
      <c r="L109" s="376" t="s">
        <v>117</v>
      </c>
    </row>
    <row r="110" spans="1:13" s="112" customFormat="1" ht="11.25" customHeight="1" thickTop="1" x14ac:dyDescent="0.2">
      <c r="A110" s="468"/>
      <c r="B110" s="487"/>
      <c r="C110" s="487"/>
      <c r="D110" s="487"/>
      <c r="E110" s="487"/>
      <c r="F110" s="896"/>
      <c r="G110" s="897"/>
      <c r="H110" s="898"/>
      <c r="I110" s="897"/>
      <c r="J110" s="519" t="s">
        <v>177</v>
      </c>
      <c r="K110" s="340"/>
      <c r="L110" s="319"/>
    </row>
    <row r="111" spans="1:13" s="112" customFormat="1" ht="6" customHeight="1" x14ac:dyDescent="0.2">
      <c r="A111" s="458"/>
      <c r="B111" s="340"/>
      <c r="C111" s="340"/>
      <c r="D111" s="340"/>
      <c r="E111" s="340"/>
      <c r="F111" s="554"/>
      <c r="G111" s="530"/>
      <c r="H111" s="494"/>
      <c r="I111" s="494"/>
      <c r="J111" s="58"/>
      <c r="K111" s="340"/>
      <c r="L111" s="319"/>
    </row>
    <row r="112" spans="1:13" s="112" customFormat="1" ht="6.75" customHeight="1" thickBot="1" x14ac:dyDescent="0.25">
      <c r="A112" s="458"/>
      <c r="B112" s="340"/>
      <c r="C112" s="340"/>
      <c r="D112" s="340"/>
      <c r="E112" s="340"/>
      <c r="F112" s="554"/>
      <c r="G112" s="530"/>
      <c r="H112" s="494"/>
      <c r="I112" s="494"/>
      <c r="J112" s="58"/>
      <c r="K112" s="340"/>
      <c r="L112" s="319"/>
    </row>
    <row r="113" spans="1:12" s="112" customFormat="1" ht="18.75" customHeight="1" x14ac:dyDescent="0.2">
      <c r="A113" s="458"/>
      <c r="B113" s="340"/>
      <c r="C113" s="340"/>
      <c r="D113" s="340"/>
      <c r="E113" s="340"/>
      <c r="F113" s="554"/>
      <c r="G113" s="530"/>
      <c r="H113" s="1683" t="s">
        <v>797</v>
      </c>
      <c r="I113" s="1684"/>
      <c r="J113" s="346"/>
      <c r="K113" s="340"/>
      <c r="L113" s="319"/>
    </row>
    <row r="114" spans="1:12" ht="18.75" customHeight="1" thickBot="1" x14ac:dyDescent="0.25">
      <c r="A114" s="467"/>
      <c r="B114" s="467"/>
      <c r="C114" s="467"/>
      <c r="D114" s="467"/>
      <c r="E114" s="467"/>
      <c r="F114" s="517"/>
      <c r="G114" s="467"/>
      <c r="H114" s="1723" t="s">
        <v>342</v>
      </c>
      <c r="I114" s="1724"/>
      <c r="J114" s="539">
        <f>SUMIF(L5:L109,"*",J5:J109)</f>
        <v>0</v>
      </c>
      <c r="K114" s="340" t="s">
        <v>78</v>
      </c>
      <c r="L114" s="315"/>
    </row>
    <row r="115" spans="1:12" ht="18.75" customHeight="1" x14ac:dyDescent="0.2">
      <c r="A115" s="315"/>
      <c r="B115" s="315"/>
      <c r="C115" s="315"/>
      <c r="D115" s="315"/>
      <c r="E115" s="315"/>
      <c r="F115" s="357"/>
      <c r="G115" s="315"/>
      <c r="H115" s="315"/>
      <c r="I115" s="315"/>
      <c r="J115" s="357"/>
      <c r="K115" s="315"/>
      <c r="L115" s="315"/>
    </row>
    <row r="116" spans="1:12" ht="18.75" customHeight="1" x14ac:dyDescent="0.2">
      <c r="A116" s="315"/>
      <c r="B116" s="315"/>
      <c r="C116" s="315"/>
      <c r="D116" s="315"/>
      <c r="E116" s="315"/>
      <c r="F116" s="357"/>
      <c r="G116" s="315"/>
      <c r="H116" s="315"/>
      <c r="I116" s="315"/>
      <c r="J116" s="357"/>
      <c r="K116" s="315"/>
      <c r="L116" s="315"/>
    </row>
  </sheetData>
  <sheetProtection autoFilter="0"/>
  <customSheetViews>
    <customSheetView guid="{A0BA9017-E5F3-4B91-9F5C-F0F36F625BC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4"/>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11"/>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3"/>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4"/>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5"/>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6"/>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7"/>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9"/>
      <headerFooter alignWithMargins="0"/>
    </customSheetView>
    <customSheetView guid="{0FF53720-42B0-4B1A-A491-0089CDA29CC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0"/>
      <headerFooter alignWithMargins="0"/>
    </customSheetView>
  </customSheetViews>
  <mergeCells count="15">
    <mergeCell ref="A1:B1"/>
    <mergeCell ref="C1:E1"/>
    <mergeCell ref="I1:K1"/>
    <mergeCell ref="B5:E7"/>
    <mergeCell ref="B10:E12"/>
    <mergeCell ref="B20:E22"/>
    <mergeCell ref="B25:E27"/>
    <mergeCell ref="B32:C32"/>
    <mergeCell ref="D32:E32"/>
    <mergeCell ref="B15:E17"/>
    <mergeCell ref="B107:E109"/>
    <mergeCell ref="H113:I113"/>
    <mergeCell ref="H114:I114"/>
    <mergeCell ref="H102:I102"/>
    <mergeCell ref="H103:I103"/>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03"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view="pageBreakPreview" zoomScaleNormal="100" zoomScaleSheetLayoutView="100" workbookViewId="0">
      <selection activeCell="F219" sqref="F219"/>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3" style="112" bestFit="1" customWidth="1"/>
    <col min="7" max="7" width="11.90625" style="112" customWidth="1"/>
    <col min="8" max="8" width="2" style="112" bestFit="1" customWidth="1"/>
    <col min="9" max="9" width="11.90625" style="133" customWidth="1"/>
    <col min="10" max="10" width="2" style="112" bestFit="1" customWidth="1"/>
    <col min="11" max="11" width="11.90625" style="112" customWidth="1"/>
    <col min="12" max="12" width="3" style="112" customWidth="1"/>
    <col min="13" max="13" width="4" style="112" customWidth="1"/>
    <col min="14" max="16384" width="9" style="112"/>
  </cols>
  <sheetData>
    <row r="1" spans="1:17" ht="18.75" customHeight="1" x14ac:dyDescent="0.2">
      <c r="A1" s="1924" t="s">
        <v>154</v>
      </c>
      <c r="B1" s="1925"/>
      <c r="C1" s="1924" t="s">
        <v>6</v>
      </c>
      <c r="D1" s="1926"/>
      <c r="E1" s="1925"/>
      <c r="F1" s="902"/>
      <c r="G1" s="319"/>
      <c r="H1" s="319"/>
      <c r="I1" s="903" t="s">
        <v>91</v>
      </c>
      <c r="J1" s="1927">
        <f>総括表!H4</f>
        <v>0</v>
      </c>
      <c r="K1" s="1927"/>
      <c r="L1" s="1927"/>
      <c r="M1" s="319"/>
      <c r="N1" s="319"/>
    </row>
    <row r="2" spans="1:17" ht="18.75" customHeight="1" x14ac:dyDescent="0.2">
      <c r="A2" s="319"/>
      <c r="B2" s="319"/>
      <c r="C2" s="319"/>
      <c r="D2" s="319"/>
      <c r="E2" s="319"/>
      <c r="F2" s="319"/>
      <c r="G2" s="319"/>
      <c r="H2" s="319"/>
      <c r="I2" s="498"/>
      <c r="J2" s="319"/>
      <c r="K2" s="904"/>
      <c r="L2" s="319"/>
      <c r="M2" s="319"/>
      <c r="N2" s="319"/>
    </row>
    <row r="3" spans="1:17" ht="18.75" customHeight="1" x14ac:dyDescent="0.2">
      <c r="A3" s="468" t="s">
        <v>4854</v>
      </c>
      <c r="B3" s="458" t="s">
        <v>358</v>
      </c>
      <c r="C3" s="458"/>
      <c r="D3" s="458"/>
      <c r="E3" s="458"/>
      <c r="F3" s="458"/>
      <c r="G3" s="458"/>
      <c r="H3" s="458"/>
      <c r="I3" s="473"/>
      <c r="J3" s="458"/>
      <c r="K3" s="458"/>
      <c r="L3" s="458"/>
      <c r="M3" s="458"/>
      <c r="N3" s="458"/>
    </row>
    <row r="4" spans="1:17" ht="11.25" customHeight="1" x14ac:dyDescent="0.2">
      <c r="A4" s="468"/>
      <c r="B4" s="458"/>
      <c r="C4" s="458"/>
      <c r="D4" s="458"/>
      <c r="E4" s="458"/>
      <c r="F4" s="458"/>
      <c r="G4" s="458"/>
      <c r="H4" s="458"/>
      <c r="I4" s="473"/>
      <c r="J4" s="458"/>
      <c r="K4" s="458"/>
      <c r="L4" s="458"/>
      <c r="M4" s="458"/>
      <c r="N4" s="458"/>
    </row>
    <row r="5" spans="1:17" ht="18.75" customHeight="1" x14ac:dyDescent="0.2">
      <c r="A5" s="468"/>
      <c r="B5" s="458" t="s">
        <v>357</v>
      </c>
      <c r="C5" s="458"/>
      <c r="D5" s="458"/>
      <c r="E5" s="458"/>
      <c r="F5" s="458"/>
      <c r="G5" s="458"/>
      <c r="H5" s="458"/>
      <c r="I5" s="473"/>
      <c r="J5" s="458"/>
      <c r="K5" s="458"/>
      <c r="L5" s="458"/>
      <c r="M5" s="458"/>
      <c r="N5" s="458"/>
    </row>
    <row r="6" spans="1:17" ht="11.25" customHeight="1" x14ac:dyDescent="0.2">
      <c r="A6" s="468"/>
      <c r="B6" s="458"/>
      <c r="C6" s="458"/>
      <c r="D6" s="458"/>
      <c r="E6" s="458"/>
      <c r="F6" s="458"/>
      <c r="G6" s="458"/>
      <c r="H6" s="458"/>
      <c r="I6" s="473"/>
      <c r="J6" s="458"/>
      <c r="K6" s="458"/>
      <c r="L6" s="458"/>
      <c r="M6" s="458"/>
      <c r="N6" s="458"/>
    </row>
    <row r="7" spans="1:17" ht="15" customHeight="1" x14ac:dyDescent="0.2">
      <c r="A7" s="468"/>
      <c r="B7" s="1705" t="s">
        <v>6968</v>
      </c>
      <c r="C7" s="1705"/>
      <c r="D7" s="1705"/>
      <c r="E7" s="1705"/>
      <c r="F7" s="487"/>
      <c r="G7" s="458"/>
      <c r="H7" s="458"/>
      <c r="I7" s="473"/>
      <c r="J7" s="458"/>
      <c r="K7" s="458"/>
      <c r="L7" s="458"/>
      <c r="M7" s="458"/>
      <c r="N7" s="458"/>
    </row>
    <row r="8" spans="1:17" ht="15" customHeight="1" thickBot="1" x14ac:dyDescent="0.25">
      <c r="A8" s="468"/>
      <c r="B8" s="1705"/>
      <c r="C8" s="1705"/>
      <c r="D8" s="1705"/>
      <c r="E8" s="1705"/>
      <c r="F8" s="487"/>
      <c r="G8" s="543" t="s">
        <v>354</v>
      </c>
      <c r="H8" s="458"/>
      <c r="I8" s="473" t="s">
        <v>159</v>
      </c>
      <c r="J8" s="458"/>
      <c r="K8" s="458"/>
      <c r="L8" s="458"/>
      <c r="M8" s="458"/>
      <c r="N8" s="458"/>
    </row>
    <row r="9" spans="1:17" ht="18.75" customHeight="1" thickTop="1" thickBot="1" x14ac:dyDescent="0.25">
      <c r="A9" s="468"/>
      <c r="B9" s="1921" t="s">
        <v>4855</v>
      </c>
      <c r="C9" s="1922"/>
      <c r="D9" s="486"/>
      <c r="E9" s="251"/>
      <c r="F9" s="1197" t="s">
        <v>4856</v>
      </c>
      <c r="G9" s="912">
        <f>K12</f>
        <v>0</v>
      </c>
      <c r="H9" s="1197" t="s">
        <v>4856</v>
      </c>
      <c r="I9" s="858">
        <v>0.35</v>
      </c>
      <c r="J9" s="1197" t="s">
        <v>4857</v>
      </c>
      <c r="K9" s="913">
        <f>ROUND(E9*G9*I9,0)</f>
        <v>0</v>
      </c>
      <c r="L9" s="340" t="s">
        <v>4858</v>
      </c>
      <c r="M9" s="458"/>
      <c r="N9" s="458"/>
    </row>
    <row r="10" spans="1:17" ht="18.75" customHeight="1" thickTop="1" thickBot="1" x14ac:dyDescent="0.25">
      <c r="A10" s="468"/>
      <c r="B10" s="458"/>
      <c r="C10" s="487"/>
      <c r="D10" s="487"/>
      <c r="E10" s="487"/>
      <c r="F10" s="487"/>
      <c r="G10" s="905"/>
      <c r="H10" s="469"/>
      <c r="I10" s="679"/>
      <c r="J10" s="469"/>
      <c r="K10" s="905"/>
      <c r="L10" s="458"/>
      <c r="M10" s="458"/>
      <c r="N10" s="458"/>
    </row>
    <row r="11" spans="1:17" ht="18.75" customHeight="1" thickTop="1" thickBot="1" x14ac:dyDescent="0.25">
      <c r="A11" s="468"/>
      <c r="B11" s="1916" t="s">
        <v>6966</v>
      </c>
      <c r="C11" s="1916"/>
      <c r="D11" s="1916"/>
      <c r="E11" s="1916"/>
      <c r="F11" s="1916"/>
      <c r="G11" s="1916"/>
      <c r="H11" s="1917"/>
      <c r="I11" s="252"/>
      <c r="J11" s="1918" t="s">
        <v>4859</v>
      </c>
      <c r="K11" s="906" t="s">
        <v>352</v>
      </c>
      <c r="L11" s="458"/>
      <c r="M11" s="458"/>
      <c r="N11" s="458"/>
    </row>
    <row r="12" spans="1:17" ht="18.75" customHeight="1" thickTop="1" thickBot="1" x14ac:dyDescent="0.25">
      <c r="A12" s="468"/>
      <c r="B12" s="907"/>
      <c r="C12" s="907"/>
      <c r="D12" s="907"/>
      <c r="E12" s="908"/>
      <c r="F12" s="907"/>
      <c r="G12" s="907"/>
      <c r="H12" s="909"/>
      <c r="I12" s="910"/>
      <c r="J12" s="1918"/>
      <c r="K12" s="912">
        <f>IF(I13=0,0,IF(I11/I13&gt;1,1,ROUND(I11/I13,3)))</f>
        <v>0</v>
      </c>
      <c r="L12" s="458"/>
      <c r="M12" s="458"/>
      <c r="N12" s="458"/>
    </row>
    <row r="13" spans="1:17" ht="18.75" customHeight="1" thickTop="1" thickBot="1" x14ac:dyDescent="0.25">
      <c r="A13" s="468"/>
      <c r="B13" s="458"/>
      <c r="C13" s="1919" t="s">
        <v>6967</v>
      </c>
      <c r="D13" s="1919"/>
      <c r="E13" s="1919"/>
      <c r="F13" s="1919"/>
      <c r="G13" s="1919"/>
      <c r="H13" s="1920"/>
      <c r="I13" s="253"/>
      <c r="J13" s="1918"/>
      <c r="K13" s="905"/>
      <c r="L13" s="458"/>
      <c r="M13" s="458"/>
      <c r="N13" s="458"/>
    </row>
    <row r="14" spans="1:17" ht="11.25" customHeight="1" thickTop="1" x14ac:dyDescent="0.2">
      <c r="A14" s="468"/>
      <c r="B14" s="458"/>
      <c r="C14" s="458"/>
      <c r="D14" s="458"/>
      <c r="E14" s="458"/>
      <c r="F14" s="458"/>
      <c r="G14" s="458"/>
      <c r="H14" s="458"/>
      <c r="I14" s="473"/>
      <c r="J14" s="458"/>
      <c r="K14" s="458"/>
      <c r="L14" s="458"/>
      <c r="M14" s="458"/>
      <c r="N14" s="458"/>
      <c r="Q14" s="128"/>
    </row>
    <row r="15" spans="1:17" ht="15" customHeight="1" x14ac:dyDescent="0.2">
      <c r="A15" s="468"/>
      <c r="B15" s="1705" t="s">
        <v>6969</v>
      </c>
      <c r="C15" s="1705"/>
      <c r="D15" s="1705"/>
      <c r="E15" s="1705"/>
      <c r="F15" s="487"/>
      <c r="G15" s="458"/>
      <c r="H15" s="458"/>
      <c r="I15" s="473"/>
      <c r="J15" s="458"/>
      <c r="K15" s="458"/>
      <c r="L15" s="458"/>
      <c r="M15" s="458"/>
      <c r="N15" s="458"/>
    </row>
    <row r="16" spans="1:17" ht="15" customHeight="1" x14ac:dyDescent="0.2">
      <c r="A16" s="468"/>
      <c r="B16" s="1705"/>
      <c r="C16" s="1705"/>
      <c r="D16" s="1705"/>
      <c r="E16" s="1705"/>
      <c r="F16" s="487"/>
      <c r="G16" s="458"/>
      <c r="H16" s="458"/>
      <c r="I16" s="473"/>
      <c r="J16" s="458"/>
      <c r="K16" s="458"/>
      <c r="L16" s="458"/>
      <c r="M16" s="458"/>
      <c r="N16" s="458"/>
    </row>
    <row r="17" spans="1:14" ht="15" customHeight="1" thickBot="1" x14ac:dyDescent="0.25">
      <c r="A17" s="468"/>
      <c r="B17" s="1705"/>
      <c r="C17" s="1705"/>
      <c r="D17" s="1705"/>
      <c r="E17" s="1705"/>
      <c r="F17" s="487"/>
      <c r="G17" s="543" t="s">
        <v>354</v>
      </c>
      <c r="H17" s="458"/>
      <c r="I17" s="914" t="s">
        <v>159</v>
      </c>
      <c r="J17" s="458"/>
      <c r="K17" s="458"/>
      <c r="L17" s="458"/>
      <c r="M17" s="458"/>
      <c r="N17" s="458"/>
    </row>
    <row r="18" spans="1:14" ht="18.75" customHeight="1" thickTop="1" thickBot="1" x14ac:dyDescent="0.25">
      <c r="A18" s="468"/>
      <c r="B18" s="1914" t="s">
        <v>353</v>
      </c>
      <c r="C18" s="1914"/>
      <c r="D18" s="1915"/>
      <c r="E18" s="251"/>
      <c r="F18" s="1197" t="s">
        <v>4856</v>
      </c>
      <c r="G18" s="912">
        <f>K21</f>
        <v>0</v>
      </c>
      <c r="H18" s="1197" t="s">
        <v>4860</v>
      </c>
      <c r="I18" s="858">
        <v>0.35</v>
      </c>
      <c r="J18" s="1197" t="s">
        <v>4861</v>
      </c>
      <c r="K18" s="913">
        <f>ROUND(E18*G18*I18,0)</f>
        <v>0</v>
      </c>
      <c r="L18" s="340" t="s">
        <v>4862</v>
      </c>
      <c r="M18" s="458"/>
      <c r="N18" s="458"/>
    </row>
    <row r="19" spans="1:14" ht="18.75" customHeight="1" thickTop="1" thickBot="1" x14ac:dyDescent="0.25">
      <c r="A19" s="468"/>
      <c r="B19" s="458"/>
      <c r="C19" s="487"/>
      <c r="D19" s="487"/>
      <c r="E19" s="487"/>
      <c r="F19" s="487"/>
      <c r="G19" s="905"/>
      <c r="H19" s="469"/>
      <c r="I19" s="679"/>
      <c r="J19" s="469"/>
      <c r="K19" s="905"/>
      <c r="L19" s="458"/>
      <c r="M19" s="458"/>
      <c r="N19" s="458"/>
    </row>
    <row r="20" spans="1:14" ht="18.75" customHeight="1" thickTop="1" thickBot="1" x14ac:dyDescent="0.25">
      <c r="A20" s="468"/>
      <c r="B20" s="1916" t="s">
        <v>6966</v>
      </c>
      <c r="C20" s="1916"/>
      <c r="D20" s="1916"/>
      <c r="E20" s="1916"/>
      <c r="F20" s="1916"/>
      <c r="G20" s="1916"/>
      <c r="H20" s="1917"/>
      <c r="I20" s="252"/>
      <c r="J20" s="1918" t="s">
        <v>4863</v>
      </c>
      <c r="K20" s="906" t="s">
        <v>352</v>
      </c>
      <c r="L20" s="458"/>
      <c r="M20" s="458"/>
      <c r="N20" s="458"/>
    </row>
    <row r="21" spans="1:14" ht="18.75" customHeight="1" thickTop="1" thickBot="1" x14ac:dyDescent="0.25">
      <c r="A21" s="468"/>
      <c r="B21" s="1321"/>
      <c r="C21" s="1321"/>
      <c r="D21" s="1321"/>
      <c r="E21" s="908"/>
      <c r="F21" s="1321"/>
      <c r="G21" s="1321"/>
      <c r="H21" s="1322"/>
      <c r="I21" s="910"/>
      <c r="J21" s="1918"/>
      <c r="K21" s="912">
        <f>IF(I22=0,0,IF(I20/I22&gt;1,1,ROUND(I20/I22,3)))</f>
        <v>0</v>
      </c>
      <c r="L21" s="458"/>
      <c r="M21" s="458"/>
      <c r="N21" s="458"/>
    </row>
    <row r="22" spans="1:14" ht="18.75" customHeight="1" thickTop="1" thickBot="1" x14ac:dyDescent="0.25">
      <c r="A22" s="468"/>
      <c r="B22" s="458"/>
      <c r="C22" s="1919" t="s">
        <v>6967</v>
      </c>
      <c r="D22" s="1919"/>
      <c r="E22" s="1919"/>
      <c r="F22" s="1919"/>
      <c r="G22" s="1919"/>
      <c r="H22" s="1920"/>
      <c r="I22" s="253"/>
      <c r="J22" s="1918"/>
      <c r="K22" s="905"/>
      <c r="L22" s="458"/>
      <c r="M22" s="458"/>
      <c r="N22" s="458"/>
    </row>
    <row r="23" spans="1:14" ht="11.25" customHeight="1" thickTop="1" x14ac:dyDescent="0.2">
      <c r="A23" s="468"/>
      <c r="B23" s="458"/>
      <c r="C23" s="458"/>
      <c r="D23" s="458"/>
      <c r="E23" s="458"/>
      <c r="F23" s="458"/>
      <c r="G23" s="458"/>
      <c r="H23" s="458"/>
      <c r="I23" s="473"/>
      <c r="J23" s="458"/>
      <c r="K23" s="458"/>
      <c r="L23" s="458"/>
      <c r="M23" s="458"/>
      <c r="N23" s="458"/>
    </row>
    <row r="24" spans="1:14" ht="15" customHeight="1" x14ac:dyDescent="0.2">
      <c r="A24" s="468"/>
      <c r="B24" s="1736" t="s">
        <v>6970</v>
      </c>
      <c r="C24" s="1736"/>
      <c r="D24" s="1736"/>
      <c r="E24" s="1736"/>
      <c r="F24" s="487"/>
      <c r="G24" s="458"/>
      <c r="H24" s="458"/>
      <c r="I24" s="473"/>
      <c r="J24" s="458"/>
      <c r="K24" s="458"/>
      <c r="L24" s="458"/>
      <c r="M24" s="458"/>
      <c r="N24" s="458"/>
    </row>
    <row r="25" spans="1:14" ht="15" customHeight="1" thickBot="1" x14ac:dyDescent="0.25">
      <c r="A25" s="468"/>
      <c r="B25" s="1736"/>
      <c r="C25" s="1736"/>
      <c r="D25" s="1736"/>
      <c r="E25" s="1736"/>
      <c r="F25" s="487"/>
      <c r="G25" s="543" t="s">
        <v>354</v>
      </c>
      <c r="H25" s="458"/>
      <c r="I25" s="473" t="s">
        <v>159</v>
      </c>
      <c r="J25" s="458"/>
      <c r="K25" s="458"/>
      <c r="L25" s="458"/>
      <c r="M25" s="458"/>
      <c r="N25" s="458"/>
    </row>
    <row r="26" spans="1:14" ht="18.75" customHeight="1" thickTop="1" thickBot="1" x14ac:dyDescent="0.25">
      <c r="A26" s="468"/>
      <c r="B26" s="1914" t="s">
        <v>353</v>
      </c>
      <c r="C26" s="1914"/>
      <c r="D26" s="1915"/>
      <c r="E26" s="251"/>
      <c r="F26" s="1197" t="s">
        <v>4860</v>
      </c>
      <c r="G26" s="912">
        <f>K29</f>
        <v>0</v>
      </c>
      <c r="H26" s="1197" t="s">
        <v>4864</v>
      </c>
      <c r="I26" s="858">
        <v>0.35</v>
      </c>
      <c r="J26" s="1197" t="s">
        <v>4865</v>
      </c>
      <c r="K26" s="913">
        <f>ROUND(E26*G26*I26,0)</f>
        <v>0</v>
      </c>
      <c r="L26" s="340" t="s">
        <v>4866</v>
      </c>
      <c r="M26" s="458"/>
      <c r="N26" s="458"/>
    </row>
    <row r="27" spans="1:14" ht="18.75" customHeight="1" thickTop="1" thickBot="1" x14ac:dyDescent="0.25">
      <c r="A27" s="468"/>
      <c r="B27" s="458"/>
      <c r="C27" s="487"/>
      <c r="D27" s="487"/>
      <c r="E27" s="487"/>
      <c r="F27" s="487"/>
      <c r="G27" s="905"/>
      <c r="H27" s="469"/>
      <c r="I27" s="679"/>
      <c r="J27" s="469"/>
      <c r="K27" s="905"/>
      <c r="L27" s="458"/>
      <c r="M27" s="458"/>
      <c r="N27" s="458"/>
    </row>
    <row r="28" spans="1:14" ht="18.75" customHeight="1" thickTop="1" thickBot="1" x14ac:dyDescent="0.25">
      <c r="A28" s="468"/>
      <c r="B28" s="1916" t="s">
        <v>6966</v>
      </c>
      <c r="C28" s="1916"/>
      <c r="D28" s="1916"/>
      <c r="E28" s="1916"/>
      <c r="F28" s="1916"/>
      <c r="G28" s="1916"/>
      <c r="H28" s="1917"/>
      <c r="I28" s="252"/>
      <c r="J28" s="1918" t="s">
        <v>4867</v>
      </c>
      <c r="K28" s="906" t="s">
        <v>352</v>
      </c>
      <c r="L28" s="458"/>
      <c r="M28" s="458"/>
      <c r="N28" s="458"/>
    </row>
    <row r="29" spans="1:14" ht="18.75" customHeight="1" thickTop="1" x14ac:dyDescent="0.2">
      <c r="A29" s="468"/>
      <c r="B29" s="1321"/>
      <c r="C29" s="1321"/>
      <c r="D29" s="1321"/>
      <c r="E29" s="908"/>
      <c r="F29" s="1321"/>
      <c r="G29" s="1321"/>
      <c r="H29" s="1322"/>
      <c r="I29" s="910"/>
      <c r="J29" s="1918"/>
      <c r="K29" s="912">
        <f>IF(I30=0,0,IF(I28/I30&gt;1,1,ROUND(I28/I30,3)))</f>
        <v>0</v>
      </c>
      <c r="L29" s="458"/>
      <c r="M29" s="458"/>
      <c r="N29" s="458"/>
    </row>
    <row r="30" spans="1:14" ht="18.75" customHeight="1" thickBot="1" x14ac:dyDescent="0.25">
      <c r="A30" s="468"/>
      <c r="B30" s="458"/>
      <c r="C30" s="1919" t="s">
        <v>6967</v>
      </c>
      <c r="D30" s="1919"/>
      <c r="E30" s="1919"/>
      <c r="F30" s="1919"/>
      <c r="G30" s="1919"/>
      <c r="H30" s="1920"/>
      <c r="I30" s="254"/>
      <c r="J30" s="1918"/>
      <c r="K30" s="905"/>
      <c r="L30" s="458"/>
      <c r="M30" s="458"/>
      <c r="N30" s="458"/>
    </row>
    <row r="31" spans="1:14" ht="11.25" customHeight="1" thickTop="1" x14ac:dyDescent="0.2">
      <c r="A31" s="468"/>
      <c r="B31" s="458"/>
      <c r="C31" s="458"/>
      <c r="D31" s="458"/>
      <c r="E31" s="458"/>
      <c r="F31" s="458"/>
      <c r="G31" s="458"/>
      <c r="H31" s="458"/>
      <c r="I31" s="473"/>
      <c r="J31" s="458"/>
      <c r="K31" s="458"/>
      <c r="L31" s="458"/>
      <c r="M31" s="458"/>
      <c r="N31" s="458"/>
    </row>
    <row r="32" spans="1:14" ht="18.75" customHeight="1" x14ac:dyDescent="0.2">
      <c r="A32" s="468"/>
      <c r="B32" s="458" t="s">
        <v>356</v>
      </c>
      <c r="C32" s="458"/>
      <c r="D32" s="458"/>
      <c r="E32" s="458"/>
      <c r="F32" s="458"/>
      <c r="G32" s="458"/>
      <c r="H32" s="458"/>
      <c r="I32" s="473"/>
      <c r="J32" s="458"/>
      <c r="K32" s="458"/>
      <c r="L32" s="458"/>
      <c r="M32" s="458"/>
      <c r="N32" s="458"/>
    </row>
    <row r="33" spans="1:14" ht="11.25" customHeight="1" x14ac:dyDescent="0.2">
      <c r="A33" s="468"/>
      <c r="B33" s="458"/>
      <c r="C33" s="458"/>
      <c r="D33" s="458"/>
      <c r="E33" s="458"/>
      <c r="F33" s="458"/>
      <c r="G33" s="458"/>
      <c r="H33" s="458"/>
      <c r="I33" s="473"/>
      <c r="J33" s="458"/>
      <c r="K33" s="458"/>
      <c r="L33" s="458"/>
      <c r="M33" s="458"/>
      <c r="N33" s="458"/>
    </row>
    <row r="34" spans="1:14" ht="15" customHeight="1" x14ac:dyDescent="0.2">
      <c r="A34" s="468"/>
      <c r="B34" s="1705" t="s">
        <v>6968</v>
      </c>
      <c r="C34" s="1705"/>
      <c r="D34" s="1705"/>
      <c r="E34" s="1705"/>
      <c r="F34" s="487"/>
      <c r="G34" s="458"/>
      <c r="H34" s="458"/>
      <c r="I34" s="473"/>
      <c r="J34" s="458"/>
      <c r="K34" s="458"/>
      <c r="L34" s="458"/>
      <c r="M34" s="458"/>
      <c r="N34" s="458"/>
    </row>
    <row r="35" spans="1:14" ht="15" customHeight="1" thickBot="1" x14ac:dyDescent="0.25">
      <c r="A35" s="468"/>
      <c r="B35" s="1705"/>
      <c r="C35" s="1705"/>
      <c r="D35" s="1705"/>
      <c r="E35" s="1705"/>
      <c r="F35" s="487"/>
      <c r="G35" s="543" t="s">
        <v>354</v>
      </c>
      <c r="H35" s="458"/>
      <c r="I35" s="473" t="s">
        <v>159</v>
      </c>
      <c r="J35" s="458"/>
      <c r="K35" s="458"/>
      <c r="L35" s="458"/>
      <c r="M35" s="458"/>
      <c r="N35" s="458"/>
    </row>
    <row r="36" spans="1:14" ht="18.75" customHeight="1" thickTop="1" thickBot="1" x14ac:dyDescent="0.25">
      <c r="A36" s="468"/>
      <c r="B36" s="1705" t="s">
        <v>4855</v>
      </c>
      <c r="C36" s="1923"/>
      <c r="D36" s="486"/>
      <c r="E36" s="251"/>
      <c r="F36" s="1197" t="s">
        <v>4864</v>
      </c>
      <c r="G36" s="912">
        <f>K39</f>
        <v>0</v>
      </c>
      <c r="H36" s="1197" t="s">
        <v>4860</v>
      </c>
      <c r="I36" s="858">
        <v>0.45</v>
      </c>
      <c r="J36" s="1197" t="s">
        <v>4861</v>
      </c>
      <c r="K36" s="913">
        <f>ROUND(E36*G36*I36,0)</f>
        <v>0</v>
      </c>
      <c r="L36" s="340" t="s">
        <v>4868</v>
      </c>
      <c r="M36" s="458"/>
      <c r="N36" s="458"/>
    </row>
    <row r="37" spans="1:14" ht="18.75" customHeight="1" thickTop="1" thickBot="1" x14ac:dyDescent="0.25">
      <c r="A37" s="468"/>
      <c r="B37" s="458"/>
      <c r="C37" s="487"/>
      <c r="D37" s="487"/>
      <c r="E37" s="487"/>
      <c r="F37" s="487"/>
      <c r="G37" s="905"/>
      <c r="H37" s="469"/>
      <c r="I37" s="679"/>
      <c r="J37" s="469"/>
      <c r="K37" s="905"/>
      <c r="L37" s="458"/>
      <c r="M37" s="458"/>
      <c r="N37" s="458"/>
    </row>
    <row r="38" spans="1:14" ht="18.75" customHeight="1" thickTop="1" thickBot="1" x14ac:dyDescent="0.25">
      <c r="A38" s="468"/>
      <c r="B38" s="1916" t="s">
        <v>6966</v>
      </c>
      <c r="C38" s="1916"/>
      <c r="D38" s="1916"/>
      <c r="E38" s="1916"/>
      <c r="F38" s="1916"/>
      <c r="G38" s="1916"/>
      <c r="H38" s="1917"/>
      <c r="I38" s="252"/>
      <c r="J38" s="1918" t="s">
        <v>4863</v>
      </c>
      <c r="K38" s="906" t="s">
        <v>352</v>
      </c>
      <c r="L38" s="458"/>
      <c r="M38" s="458"/>
      <c r="N38" s="458"/>
    </row>
    <row r="39" spans="1:14" ht="18.75" customHeight="1" thickTop="1" thickBot="1" x14ac:dyDescent="0.25">
      <c r="A39" s="468"/>
      <c r="B39" s="1321"/>
      <c r="C39" s="1321"/>
      <c r="D39" s="1321"/>
      <c r="E39" s="908"/>
      <c r="F39" s="1321"/>
      <c r="G39" s="1321"/>
      <c r="H39" s="1322"/>
      <c r="I39" s="910"/>
      <c r="J39" s="1918"/>
      <c r="K39" s="912">
        <f>IF(I40=0,0,IF(I38/I40&gt;1,1,ROUND(I38/I40,3)))</f>
        <v>0</v>
      </c>
      <c r="L39" s="458"/>
      <c r="M39" s="458"/>
      <c r="N39" s="458"/>
    </row>
    <row r="40" spans="1:14" ht="18.75" customHeight="1" thickTop="1" thickBot="1" x14ac:dyDescent="0.25">
      <c r="A40" s="468"/>
      <c r="B40" s="458"/>
      <c r="C40" s="1919" t="s">
        <v>6967</v>
      </c>
      <c r="D40" s="1919"/>
      <c r="E40" s="1919"/>
      <c r="F40" s="1919"/>
      <c r="G40" s="1919"/>
      <c r="H40" s="1920"/>
      <c r="I40" s="253"/>
      <c r="J40" s="1918"/>
      <c r="K40" s="905"/>
      <c r="L40" s="458"/>
      <c r="M40" s="458"/>
      <c r="N40" s="458"/>
    </row>
    <row r="41" spans="1:14" ht="11.25" customHeight="1" thickTop="1" x14ac:dyDescent="0.2">
      <c r="A41" s="468"/>
      <c r="B41" s="458"/>
      <c r="C41" s="458"/>
      <c r="D41" s="458"/>
      <c r="E41" s="458"/>
      <c r="F41" s="458"/>
      <c r="G41" s="458"/>
      <c r="H41" s="458"/>
      <c r="I41" s="473"/>
      <c r="J41" s="458"/>
      <c r="K41" s="458"/>
      <c r="L41" s="458"/>
      <c r="M41" s="458"/>
      <c r="N41" s="458"/>
    </row>
    <row r="42" spans="1:14" ht="15" customHeight="1" x14ac:dyDescent="0.2">
      <c r="A42" s="468"/>
      <c r="B42" s="1736" t="s">
        <v>6970</v>
      </c>
      <c r="C42" s="1736"/>
      <c r="D42" s="1736"/>
      <c r="E42" s="1736"/>
      <c r="F42" s="487"/>
      <c r="G42" s="458"/>
      <c r="H42" s="458"/>
      <c r="I42" s="473"/>
      <c r="J42" s="458"/>
      <c r="K42" s="458"/>
      <c r="L42" s="458"/>
      <c r="M42" s="458"/>
      <c r="N42" s="458"/>
    </row>
    <row r="43" spans="1:14" ht="15" customHeight="1" thickBot="1" x14ac:dyDescent="0.25">
      <c r="A43" s="468"/>
      <c r="B43" s="1736"/>
      <c r="C43" s="1736"/>
      <c r="D43" s="1736"/>
      <c r="E43" s="1736"/>
      <c r="F43" s="487"/>
      <c r="G43" s="543" t="s">
        <v>354</v>
      </c>
      <c r="H43" s="458"/>
      <c r="I43" s="473" t="s">
        <v>159</v>
      </c>
      <c r="J43" s="458"/>
      <c r="K43" s="458"/>
      <c r="L43" s="458"/>
      <c r="M43" s="458"/>
      <c r="N43" s="458"/>
    </row>
    <row r="44" spans="1:14" ht="18.75" customHeight="1" thickTop="1" thickBot="1" x14ac:dyDescent="0.25">
      <c r="A44" s="468"/>
      <c r="B44" s="1914" t="s">
        <v>353</v>
      </c>
      <c r="C44" s="1914"/>
      <c r="D44" s="1915"/>
      <c r="E44" s="251"/>
      <c r="F44" s="1197" t="s">
        <v>4860</v>
      </c>
      <c r="G44" s="912">
        <f>K47</f>
        <v>0</v>
      </c>
      <c r="H44" s="1197" t="s">
        <v>117</v>
      </c>
      <c r="I44" s="858">
        <v>0.45</v>
      </c>
      <c r="J44" s="1197" t="s">
        <v>119</v>
      </c>
      <c r="K44" s="913">
        <f>ROUND(E44*G44*I44,0)</f>
        <v>0</v>
      </c>
      <c r="L44" s="340" t="s">
        <v>571</v>
      </c>
      <c r="M44" s="458"/>
      <c r="N44" s="458"/>
    </row>
    <row r="45" spans="1:14" ht="18.75" customHeight="1" thickTop="1" thickBot="1" x14ac:dyDescent="0.25">
      <c r="A45" s="468"/>
      <c r="B45" s="458"/>
      <c r="C45" s="487"/>
      <c r="D45" s="487"/>
      <c r="E45" s="487"/>
      <c r="F45" s="487"/>
      <c r="G45" s="905"/>
      <c r="H45" s="469"/>
      <c r="I45" s="679"/>
      <c r="J45" s="469"/>
      <c r="K45" s="905"/>
      <c r="L45" s="458"/>
      <c r="M45" s="458"/>
      <c r="N45" s="458"/>
    </row>
    <row r="46" spans="1:14" ht="18.75" customHeight="1" thickTop="1" thickBot="1" x14ac:dyDescent="0.25">
      <c r="A46" s="468"/>
      <c r="B46" s="1916" t="s">
        <v>6966</v>
      </c>
      <c r="C46" s="1916"/>
      <c r="D46" s="1916"/>
      <c r="E46" s="1916"/>
      <c r="F46" s="1916"/>
      <c r="G46" s="1916"/>
      <c r="H46" s="1917"/>
      <c r="I46" s="252"/>
      <c r="J46" s="1918" t="s">
        <v>616</v>
      </c>
      <c r="K46" s="906" t="s">
        <v>352</v>
      </c>
      <c r="L46" s="458"/>
      <c r="M46" s="458"/>
      <c r="N46" s="458"/>
    </row>
    <row r="47" spans="1:14" ht="18.75" customHeight="1" thickTop="1" thickBot="1" x14ac:dyDescent="0.25">
      <c r="A47" s="468"/>
      <c r="B47" s="1321"/>
      <c r="C47" s="1321"/>
      <c r="D47" s="1321"/>
      <c r="E47" s="908"/>
      <c r="F47" s="1321"/>
      <c r="G47" s="1321"/>
      <c r="H47" s="1322"/>
      <c r="I47" s="910"/>
      <c r="J47" s="1918"/>
      <c r="K47" s="912">
        <f>IF(I48=0,0,IF(I46/I48&gt;1,1,ROUND(I46/I48,3)))</f>
        <v>0</v>
      </c>
      <c r="L47" s="458"/>
      <c r="M47" s="458"/>
      <c r="N47" s="458"/>
    </row>
    <row r="48" spans="1:14" ht="18.75" customHeight="1" thickTop="1" thickBot="1" x14ac:dyDescent="0.25">
      <c r="A48" s="468"/>
      <c r="B48" s="458"/>
      <c r="C48" s="1919" t="s">
        <v>6967</v>
      </c>
      <c r="D48" s="1919"/>
      <c r="E48" s="1919"/>
      <c r="F48" s="1919"/>
      <c r="G48" s="1919"/>
      <c r="H48" s="1920"/>
      <c r="I48" s="253"/>
      <c r="J48" s="1918"/>
      <c r="K48" s="905"/>
      <c r="L48" s="458"/>
      <c r="M48" s="458"/>
      <c r="N48" s="458"/>
    </row>
    <row r="49" spans="1:14" ht="11.25" customHeight="1" thickTop="1" x14ac:dyDescent="0.2">
      <c r="A49" s="468"/>
      <c r="B49" s="458"/>
      <c r="C49" s="458"/>
      <c r="D49" s="458"/>
      <c r="E49" s="458"/>
      <c r="F49" s="458"/>
      <c r="G49" s="458"/>
      <c r="H49" s="458"/>
      <c r="I49" s="473"/>
      <c r="J49" s="458"/>
      <c r="K49" s="458"/>
      <c r="L49" s="458"/>
      <c r="M49" s="458"/>
      <c r="N49" s="458"/>
    </row>
    <row r="50" spans="1:14" ht="18.75" customHeight="1" x14ac:dyDescent="0.2">
      <c r="A50" s="468"/>
      <c r="B50" s="458" t="s">
        <v>355</v>
      </c>
      <c r="C50" s="458"/>
      <c r="D50" s="458"/>
      <c r="E50" s="458"/>
      <c r="F50" s="458"/>
      <c r="G50" s="458"/>
      <c r="H50" s="458"/>
      <c r="I50" s="473"/>
      <c r="J50" s="458"/>
      <c r="K50" s="458"/>
      <c r="L50" s="458"/>
      <c r="M50" s="458"/>
      <c r="N50" s="458"/>
    </row>
    <row r="51" spans="1:14" ht="21" customHeight="1" x14ac:dyDescent="0.2">
      <c r="A51" s="468"/>
      <c r="B51" s="458" t="s">
        <v>605</v>
      </c>
      <c r="C51" s="458" t="s">
        <v>803</v>
      </c>
      <c r="D51" s="458"/>
      <c r="E51" s="458"/>
      <c r="F51" s="458"/>
      <c r="G51" s="458"/>
      <c r="H51" s="458"/>
      <c r="I51" s="473"/>
      <c r="J51" s="458"/>
      <c r="K51" s="458"/>
      <c r="L51" s="458"/>
      <c r="M51" s="458"/>
      <c r="N51" s="458"/>
    </row>
    <row r="52" spans="1:14" ht="15" customHeight="1" x14ac:dyDescent="0.2">
      <c r="A52" s="468"/>
      <c r="B52" s="1705" t="s">
        <v>6968</v>
      </c>
      <c r="C52" s="1705"/>
      <c r="D52" s="1705"/>
      <c r="E52" s="1705"/>
      <c r="F52" s="487"/>
      <c r="G52" s="458"/>
      <c r="H52" s="458"/>
      <c r="I52" s="473"/>
      <c r="J52" s="458"/>
      <c r="K52" s="458"/>
      <c r="L52" s="458"/>
      <c r="M52" s="458"/>
      <c r="N52" s="458"/>
    </row>
    <row r="53" spans="1:14" ht="15" customHeight="1" thickBot="1" x14ac:dyDescent="0.25">
      <c r="A53" s="468"/>
      <c r="B53" s="1705"/>
      <c r="C53" s="1705"/>
      <c r="D53" s="1705"/>
      <c r="E53" s="1705"/>
      <c r="F53" s="487"/>
      <c r="G53" s="543" t="s">
        <v>354</v>
      </c>
      <c r="H53" s="458"/>
      <c r="I53" s="473" t="s">
        <v>159</v>
      </c>
      <c r="J53" s="458"/>
      <c r="K53" s="458"/>
      <c r="L53" s="458"/>
      <c r="M53" s="458"/>
      <c r="N53" s="458"/>
    </row>
    <row r="54" spans="1:14" ht="18.75" customHeight="1" thickTop="1" thickBot="1" x14ac:dyDescent="0.25">
      <c r="A54" s="468"/>
      <c r="B54" s="1921" t="s">
        <v>4869</v>
      </c>
      <c r="C54" s="1922"/>
      <c r="D54" s="486"/>
      <c r="E54" s="255"/>
      <c r="F54" s="1197" t="s">
        <v>117</v>
      </c>
      <c r="G54" s="912">
        <f>K57</f>
        <v>0</v>
      </c>
      <c r="H54" s="1197" t="s">
        <v>4856</v>
      </c>
      <c r="I54" s="858">
        <v>0.3</v>
      </c>
      <c r="J54" s="1197" t="s">
        <v>4857</v>
      </c>
      <c r="K54" s="534">
        <f>ROUND(E54*G54*I54,0)</f>
        <v>0</v>
      </c>
      <c r="L54" s="340" t="s">
        <v>4870</v>
      </c>
      <c r="M54" s="458"/>
      <c r="N54" s="458"/>
    </row>
    <row r="55" spans="1:14" ht="18.75" customHeight="1" thickTop="1" thickBot="1" x14ac:dyDescent="0.25">
      <c r="A55" s="468"/>
      <c r="B55" s="458"/>
      <c r="C55" s="487"/>
      <c r="D55" s="487"/>
      <c r="E55" s="487"/>
      <c r="F55" s="487"/>
      <c r="G55" s="905"/>
      <c r="H55" s="469"/>
      <c r="I55" s="679"/>
      <c r="J55" s="469"/>
      <c r="K55" s="905"/>
      <c r="L55" s="458"/>
      <c r="M55" s="458"/>
      <c r="N55" s="458"/>
    </row>
    <row r="56" spans="1:14" ht="18.75" customHeight="1" thickTop="1" thickBot="1" x14ac:dyDescent="0.25">
      <c r="A56" s="468"/>
      <c r="B56" s="1916" t="s">
        <v>6966</v>
      </c>
      <c r="C56" s="1916"/>
      <c r="D56" s="1916"/>
      <c r="E56" s="1916"/>
      <c r="F56" s="1916"/>
      <c r="G56" s="1916"/>
      <c r="H56" s="1917"/>
      <c r="I56" s="256"/>
      <c r="J56" s="1918" t="s">
        <v>4859</v>
      </c>
      <c r="K56" s="906" t="s">
        <v>352</v>
      </c>
      <c r="L56" s="458"/>
      <c r="M56" s="458"/>
      <c r="N56" s="458"/>
    </row>
    <row r="57" spans="1:14" ht="18.75" customHeight="1" thickTop="1" thickBot="1" x14ac:dyDescent="0.25">
      <c r="A57" s="468"/>
      <c r="B57" s="1321"/>
      <c r="C57" s="1321"/>
      <c r="D57" s="1321"/>
      <c r="E57" s="908"/>
      <c r="F57" s="1321"/>
      <c r="G57" s="1321"/>
      <c r="H57" s="1322"/>
      <c r="I57" s="910"/>
      <c r="J57" s="1918"/>
      <c r="K57" s="912">
        <f>IF(I58=0,0,IF(I56/I58&gt;1,1,ROUND(I56/I58,3)))</f>
        <v>0</v>
      </c>
      <c r="L57" s="458"/>
      <c r="M57" s="458"/>
      <c r="N57" s="458"/>
    </row>
    <row r="58" spans="1:14" ht="18.75" customHeight="1" thickTop="1" thickBot="1" x14ac:dyDescent="0.25">
      <c r="A58" s="468"/>
      <c r="B58" s="458"/>
      <c r="C58" s="1919" t="s">
        <v>6967</v>
      </c>
      <c r="D58" s="1919"/>
      <c r="E58" s="1919"/>
      <c r="F58" s="1919"/>
      <c r="G58" s="1919"/>
      <c r="H58" s="1920"/>
      <c r="I58" s="257"/>
      <c r="J58" s="1918"/>
      <c r="K58" s="905"/>
      <c r="L58" s="458"/>
      <c r="M58" s="458"/>
      <c r="N58" s="458"/>
    </row>
    <row r="59" spans="1:14" ht="11.25" customHeight="1" thickTop="1" x14ac:dyDescent="0.2">
      <c r="A59" s="468"/>
      <c r="B59" s="458"/>
      <c r="C59" s="458"/>
      <c r="D59" s="458"/>
      <c r="E59" s="458"/>
      <c r="F59" s="458"/>
      <c r="G59" s="458"/>
      <c r="H59" s="458"/>
      <c r="I59" s="473"/>
      <c r="J59" s="458"/>
      <c r="K59" s="458"/>
      <c r="L59" s="458"/>
      <c r="M59" s="458"/>
      <c r="N59" s="458"/>
    </row>
    <row r="60" spans="1:14" ht="15" customHeight="1" x14ac:dyDescent="0.2">
      <c r="A60" s="468"/>
      <c r="B60" s="1705" t="s">
        <v>6969</v>
      </c>
      <c r="C60" s="1705"/>
      <c r="D60" s="1705"/>
      <c r="E60" s="1705"/>
      <c r="F60" s="487"/>
      <c r="G60" s="458"/>
      <c r="H60" s="458"/>
      <c r="I60" s="473"/>
      <c r="J60" s="458"/>
      <c r="K60" s="458"/>
      <c r="L60" s="458"/>
      <c r="M60" s="458"/>
      <c r="N60" s="458"/>
    </row>
    <row r="61" spans="1:14" ht="15" customHeight="1" x14ac:dyDescent="0.2">
      <c r="A61" s="468"/>
      <c r="B61" s="1705"/>
      <c r="C61" s="1705"/>
      <c r="D61" s="1705"/>
      <c r="E61" s="1705"/>
      <c r="F61" s="487"/>
      <c r="G61" s="458"/>
      <c r="H61" s="458"/>
      <c r="I61" s="473"/>
      <c r="J61" s="458"/>
      <c r="K61" s="458"/>
      <c r="L61" s="458"/>
      <c r="M61" s="458"/>
      <c r="N61" s="458"/>
    </row>
    <row r="62" spans="1:14" ht="15" customHeight="1" thickBot="1" x14ac:dyDescent="0.25">
      <c r="A62" s="468"/>
      <c r="B62" s="1705"/>
      <c r="C62" s="1705"/>
      <c r="D62" s="1705"/>
      <c r="E62" s="1705"/>
      <c r="F62" s="487"/>
      <c r="G62" s="543" t="s">
        <v>354</v>
      </c>
      <c r="H62" s="458"/>
      <c r="I62" s="473" t="s">
        <v>159</v>
      </c>
      <c r="J62" s="458"/>
      <c r="K62" s="458"/>
      <c r="L62" s="458"/>
      <c r="M62" s="458"/>
      <c r="N62" s="458"/>
    </row>
    <row r="63" spans="1:14" ht="18.75" customHeight="1" thickTop="1" thickBot="1" x14ac:dyDescent="0.25">
      <c r="A63" s="468"/>
      <c r="B63" s="1914" t="s">
        <v>353</v>
      </c>
      <c r="C63" s="1914"/>
      <c r="D63" s="1915"/>
      <c r="E63" s="255"/>
      <c r="F63" s="1197" t="s">
        <v>4856</v>
      </c>
      <c r="G63" s="912">
        <f>K66</f>
        <v>0</v>
      </c>
      <c r="H63" s="1197" t="s">
        <v>4856</v>
      </c>
      <c r="I63" s="858">
        <v>0.3</v>
      </c>
      <c r="J63" s="1197" t="s">
        <v>4857</v>
      </c>
      <c r="K63" s="534">
        <f>ROUND(E63*G63*I63,0)</f>
        <v>0</v>
      </c>
      <c r="L63" s="340" t="s">
        <v>4871</v>
      </c>
      <c r="M63" s="458"/>
      <c r="N63" s="458"/>
    </row>
    <row r="64" spans="1:14" ht="18.75" customHeight="1" thickTop="1" thickBot="1" x14ac:dyDescent="0.25">
      <c r="A64" s="468"/>
      <c r="B64" s="458"/>
      <c r="C64" s="487"/>
      <c r="D64" s="487"/>
      <c r="E64" s="487"/>
      <c r="F64" s="487"/>
      <c r="G64" s="905"/>
      <c r="H64" s="469"/>
      <c r="I64" s="679"/>
      <c r="J64" s="469"/>
      <c r="K64" s="905"/>
      <c r="L64" s="458"/>
      <c r="M64" s="458"/>
      <c r="N64" s="458"/>
    </row>
    <row r="65" spans="1:14" ht="18.75" customHeight="1" thickTop="1" thickBot="1" x14ac:dyDescent="0.25">
      <c r="A65" s="468"/>
      <c r="B65" s="1916" t="s">
        <v>6966</v>
      </c>
      <c r="C65" s="1916"/>
      <c r="D65" s="1916"/>
      <c r="E65" s="1916"/>
      <c r="F65" s="1916"/>
      <c r="G65" s="1916"/>
      <c r="H65" s="1917"/>
      <c r="I65" s="256"/>
      <c r="J65" s="1918" t="s">
        <v>4859</v>
      </c>
      <c r="K65" s="906" t="s">
        <v>352</v>
      </c>
      <c r="L65" s="458"/>
      <c r="M65" s="458"/>
      <c r="N65" s="458"/>
    </row>
    <row r="66" spans="1:14" ht="18.75" customHeight="1" thickTop="1" thickBot="1" x14ac:dyDescent="0.25">
      <c r="A66" s="468"/>
      <c r="B66" s="1321"/>
      <c r="C66" s="1321"/>
      <c r="D66" s="1321"/>
      <c r="E66" s="908"/>
      <c r="F66" s="1321"/>
      <c r="G66" s="1321"/>
      <c r="H66" s="1322"/>
      <c r="I66" s="910"/>
      <c r="J66" s="1918"/>
      <c r="K66" s="912">
        <f>IF(I67=0,0,IF(I65/I67&gt;1,1,ROUND(I65/I67,3)))</f>
        <v>0</v>
      </c>
      <c r="L66" s="458"/>
      <c r="M66" s="458"/>
      <c r="N66" s="458"/>
    </row>
    <row r="67" spans="1:14" ht="18.75" customHeight="1" thickTop="1" thickBot="1" x14ac:dyDescent="0.25">
      <c r="A67" s="468"/>
      <c r="B67" s="458"/>
      <c r="C67" s="1919" t="s">
        <v>6967</v>
      </c>
      <c r="D67" s="1919"/>
      <c r="E67" s="1919"/>
      <c r="F67" s="1919"/>
      <c r="G67" s="1919"/>
      <c r="H67" s="1920"/>
      <c r="I67" s="257"/>
      <c r="J67" s="1918"/>
      <c r="K67" s="905"/>
      <c r="L67" s="458"/>
      <c r="M67" s="458"/>
      <c r="N67" s="458"/>
    </row>
    <row r="68" spans="1:14" ht="11.25" customHeight="1" thickTop="1" x14ac:dyDescent="0.2">
      <c r="A68" s="468"/>
      <c r="B68" s="458"/>
      <c r="C68" s="458"/>
      <c r="D68" s="458"/>
      <c r="E68" s="458"/>
      <c r="F68" s="458"/>
      <c r="G68" s="458"/>
      <c r="H68" s="458"/>
      <c r="I68" s="473"/>
      <c r="J68" s="458"/>
      <c r="K68" s="458"/>
      <c r="L68" s="458"/>
      <c r="M68" s="458"/>
      <c r="N68" s="458"/>
    </row>
    <row r="69" spans="1:14" ht="15" customHeight="1" x14ac:dyDescent="0.2">
      <c r="A69" s="468"/>
      <c r="B69" s="1736" t="s">
        <v>6970</v>
      </c>
      <c r="C69" s="1736"/>
      <c r="D69" s="1736"/>
      <c r="E69" s="1736"/>
      <c r="F69" s="487"/>
      <c r="G69" s="458"/>
      <c r="H69" s="458"/>
      <c r="I69" s="473"/>
      <c r="J69" s="458"/>
      <c r="K69" s="458"/>
      <c r="L69" s="458"/>
      <c r="M69" s="458"/>
      <c r="N69" s="458"/>
    </row>
    <row r="70" spans="1:14" ht="15" customHeight="1" thickBot="1" x14ac:dyDescent="0.25">
      <c r="A70" s="468"/>
      <c r="B70" s="1736"/>
      <c r="C70" s="1736"/>
      <c r="D70" s="1736"/>
      <c r="E70" s="1736"/>
      <c r="F70" s="487"/>
      <c r="G70" s="543" t="s">
        <v>354</v>
      </c>
      <c r="H70" s="458"/>
      <c r="I70" s="473" t="s">
        <v>159</v>
      </c>
      <c r="J70" s="458"/>
      <c r="K70" s="458"/>
      <c r="L70" s="458"/>
      <c r="M70" s="458"/>
      <c r="N70" s="458"/>
    </row>
    <row r="71" spans="1:14" ht="18.75" customHeight="1" thickTop="1" thickBot="1" x14ac:dyDescent="0.25">
      <c r="A71" s="468"/>
      <c r="B71" s="1914" t="s">
        <v>353</v>
      </c>
      <c r="C71" s="1914"/>
      <c r="D71" s="1915"/>
      <c r="E71" s="255"/>
      <c r="F71" s="1197" t="s">
        <v>4856</v>
      </c>
      <c r="G71" s="912">
        <f>K74</f>
        <v>0</v>
      </c>
      <c r="H71" s="1197" t="s">
        <v>4860</v>
      </c>
      <c r="I71" s="858">
        <v>0.3</v>
      </c>
      <c r="J71" s="1197" t="s">
        <v>4861</v>
      </c>
      <c r="K71" s="534">
        <f>ROUND(E71*G71*I71,0)</f>
        <v>0</v>
      </c>
      <c r="L71" s="340" t="s">
        <v>4872</v>
      </c>
      <c r="M71" s="458"/>
      <c r="N71" s="458"/>
    </row>
    <row r="72" spans="1:14" ht="18.75" customHeight="1" thickTop="1" thickBot="1" x14ac:dyDescent="0.25">
      <c r="A72" s="468"/>
      <c r="B72" s="458"/>
      <c r="C72" s="487"/>
      <c r="D72" s="487"/>
      <c r="E72" s="487"/>
      <c r="F72" s="487"/>
      <c r="G72" s="905"/>
      <c r="H72" s="469"/>
      <c r="I72" s="679"/>
      <c r="J72" s="469"/>
      <c r="K72" s="905"/>
      <c r="L72" s="458"/>
      <c r="M72" s="458"/>
      <c r="N72" s="458"/>
    </row>
    <row r="73" spans="1:14" ht="18.75" customHeight="1" thickTop="1" thickBot="1" x14ac:dyDescent="0.25">
      <c r="A73" s="468"/>
      <c r="B73" s="1916" t="s">
        <v>6966</v>
      </c>
      <c r="C73" s="1916"/>
      <c r="D73" s="1916"/>
      <c r="E73" s="1916"/>
      <c r="F73" s="1916"/>
      <c r="G73" s="1916"/>
      <c r="H73" s="1917"/>
      <c r="I73" s="256"/>
      <c r="J73" s="1918" t="s">
        <v>4863</v>
      </c>
      <c r="K73" s="906" t="s">
        <v>352</v>
      </c>
      <c r="L73" s="458"/>
      <c r="M73" s="458"/>
      <c r="N73" s="458"/>
    </row>
    <row r="74" spans="1:14" ht="18.75" customHeight="1" thickTop="1" thickBot="1" x14ac:dyDescent="0.25">
      <c r="A74" s="468"/>
      <c r="B74" s="1321"/>
      <c r="C74" s="1321"/>
      <c r="D74" s="1321"/>
      <c r="E74" s="908"/>
      <c r="F74" s="1321"/>
      <c r="G74" s="1321"/>
      <c r="H74" s="1322"/>
      <c r="I74" s="910"/>
      <c r="J74" s="1918"/>
      <c r="K74" s="912">
        <f>IF(I75=0,0,IF(I73/I75&gt;1,1,ROUND(I73/I75,3)))</f>
        <v>0</v>
      </c>
      <c r="L74" s="458"/>
      <c r="M74" s="458"/>
      <c r="N74" s="458"/>
    </row>
    <row r="75" spans="1:14" ht="18.75" customHeight="1" thickTop="1" thickBot="1" x14ac:dyDescent="0.25">
      <c r="A75" s="468"/>
      <c r="B75" s="458"/>
      <c r="C75" s="1919" t="s">
        <v>6967</v>
      </c>
      <c r="D75" s="1919"/>
      <c r="E75" s="1919"/>
      <c r="F75" s="1919"/>
      <c r="G75" s="1919"/>
      <c r="H75" s="1920"/>
      <c r="I75" s="257"/>
      <c r="J75" s="1918"/>
      <c r="K75" s="905"/>
      <c r="L75" s="458"/>
      <c r="M75" s="458"/>
      <c r="N75" s="458"/>
    </row>
    <row r="76" spans="1:14" s="133" customFormat="1" ht="11.25" customHeight="1" thickTop="1" x14ac:dyDescent="0.2">
      <c r="A76" s="472"/>
      <c r="B76" s="911"/>
      <c r="C76" s="911"/>
      <c r="D76" s="911"/>
      <c r="E76" s="911"/>
      <c r="F76" s="911"/>
      <c r="G76" s="905"/>
      <c r="H76" s="897"/>
      <c r="I76" s="679"/>
      <c r="J76" s="897"/>
      <c r="K76" s="905"/>
      <c r="L76" s="473"/>
      <c r="M76" s="473"/>
      <c r="N76" s="473"/>
    </row>
    <row r="77" spans="1:14" s="133" customFormat="1" ht="18.75" customHeight="1" x14ac:dyDescent="0.2">
      <c r="A77" s="472"/>
      <c r="B77" s="473"/>
      <c r="C77" s="473"/>
      <c r="D77" s="473"/>
      <c r="E77" s="473"/>
      <c r="F77" s="473"/>
      <c r="G77" s="473"/>
      <c r="H77" s="473"/>
      <c r="I77" s="473"/>
      <c r="J77" s="473"/>
      <c r="K77" s="473"/>
      <c r="L77" s="473"/>
      <c r="M77" s="473"/>
      <c r="N77" s="473"/>
    </row>
    <row r="78" spans="1:14" ht="11.25" customHeight="1" x14ac:dyDescent="0.2">
      <c r="A78" s="468"/>
      <c r="B78" s="458"/>
      <c r="C78" s="458"/>
      <c r="D78" s="458"/>
      <c r="E78" s="458"/>
      <c r="F78" s="458"/>
      <c r="G78" s="458"/>
      <c r="H78" s="458"/>
      <c r="I78" s="473"/>
      <c r="J78" s="458"/>
      <c r="K78" s="458"/>
      <c r="L78" s="458"/>
      <c r="M78" s="458"/>
      <c r="N78" s="458"/>
    </row>
    <row r="79" spans="1:14" ht="18.75" customHeight="1" x14ac:dyDescent="0.2">
      <c r="A79" s="468"/>
      <c r="B79" s="458" t="s">
        <v>805</v>
      </c>
      <c r="C79" s="458"/>
      <c r="D79" s="458"/>
      <c r="E79" s="458"/>
      <c r="F79" s="458"/>
      <c r="G79" s="458"/>
      <c r="H79" s="458"/>
      <c r="I79" s="473"/>
      <c r="J79" s="458"/>
      <c r="K79" s="458"/>
      <c r="L79" s="458"/>
      <c r="M79" s="458"/>
      <c r="N79" s="458"/>
    </row>
    <row r="80" spans="1:14" ht="21" customHeight="1" x14ac:dyDescent="0.2">
      <c r="A80" s="468"/>
      <c r="B80" s="458" t="s">
        <v>605</v>
      </c>
      <c r="C80" s="458" t="s">
        <v>804</v>
      </c>
      <c r="D80" s="458"/>
      <c r="E80" s="458"/>
      <c r="F80" s="458"/>
      <c r="G80" s="458"/>
      <c r="H80" s="458"/>
      <c r="I80" s="473"/>
      <c r="J80" s="458"/>
      <c r="K80" s="458"/>
      <c r="L80" s="458"/>
      <c r="M80" s="458"/>
      <c r="N80" s="458"/>
    </row>
    <row r="81" spans="1:14" ht="15" customHeight="1" x14ac:dyDescent="0.2">
      <c r="A81" s="468"/>
      <c r="B81" s="1705" t="s">
        <v>6968</v>
      </c>
      <c r="C81" s="1705"/>
      <c r="D81" s="1705"/>
      <c r="E81" s="1705"/>
      <c r="F81" s="487"/>
      <c r="G81" s="458"/>
      <c r="H81" s="458"/>
      <c r="I81" s="473"/>
      <c r="J81" s="458"/>
      <c r="K81" s="458"/>
      <c r="L81" s="458"/>
      <c r="M81" s="458"/>
      <c r="N81" s="458"/>
    </row>
    <row r="82" spans="1:14" ht="15" customHeight="1" thickBot="1" x14ac:dyDescent="0.25">
      <c r="A82" s="468"/>
      <c r="B82" s="1705"/>
      <c r="C82" s="1705"/>
      <c r="D82" s="1705"/>
      <c r="E82" s="1705"/>
      <c r="F82" s="487"/>
      <c r="G82" s="543" t="s">
        <v>354</v>
      </c>
      <c r="H82" s="458"/>
      <c r="I82" s="473" t="s">
        <v>159</v>
      </c>
      <c r="J82" s="458"/>
      <c r="K82" s="458"/>
      <c r="L82" s="458"/>
      <c r="M82" s="458"/>
      <c r="N82" s="458"/>
    </row>
    <row r="83" spans="1:14" ht="18.75" customHeight="1" thickTop="1" thickBot="1" x14ac:dyDescent="0.25">
      <c r="A83" s="468"/>
      <c r="B83" s="1921" t="s">
        <v>4855</v>
      </c>
      <c r="C83" s="1922"/>
      <c r="D83" s="486"/>
      <c r="E83" s="255"/>
      <c r="F83" s="1197" t="s">
        <v>117</v>
      </c>
      <c r="G83" s="912">
        <f>K86</f>
        <v>0</v>
      </c>
      <c r="H83" s="1197" t="s">
        <v>117</v>
      </c>
      <c r="I83" s="858">
        <v>0.2</v>
      </c>
      <c r="J83" s="1197" t="s">
        <v>119</v>
      </c>
      <c r="K83" s="534">
        <f>ROUND(E83*G83*I83,0)</f>
        <v>0</v>
      </c>
      <c r="L83" s="340" t="s">
        <v>548</v>
      </c>
      <c r="M83" s="458"/>
      <c r="N83" s="458"/>
    </row>
    <row r="84" spans="1:14" ht="18.75" customHeight="1" thickTop="1" thickBot="1" x14ac:dyDescent="0.25">
      <c r="A84" s="468"/>
      <c r="B84" s="458"/>
      <c r="C84" s="487"/>
      <c r="D84" s="487"/>
      <c r="E84" s="487"/>
      <c r="F84" s="487"/>
      <c r="G84" s="905"/>
      <c r="H84" s="469"/>
      <c r="I84" s="679"/>
      <c r="J84" s="469"/>
      <c r="K84" s="905"/>
      <c r="L84" s="458"/>
      <c r="M84" s="458"/>
      <c r="N84" s="458"/>
    </row>
    <row r="85" spans="1:14" ht="18.75" customHeight="1" thickTop="1" thickBot="1" x14ac:dyDescent="0.25">
      <c r="A85" s="468"/>
      <c r="B85" s="1916" t="s">
        <v>6966</v>
      </c>
      <c r="C85" s="1916"/>
      <c r="D85" s="1916"/>
      <c r="E85" s="1916"/>
      <c r="F85" s="1916"/>
      <c r="G85" s="1916"/>
      <c r="H85" s="1917"/>
      <c r="I85" s="256"/>
      <c r="J85" s="1918" t="s">
        <v>616</v>
      </c>
      <c r="K85" s="906" t="s">
        <v>352</v>
      </c>
      <c r="L85" s="458"/>
      <c r="M85" s="458"/>
      <c r="N85" s="458"/>
    </row>
    <row r="86" spans="1:14" ht="18.75" customHeight="1" thickTop="1" thickBot="1" x14ac:dyDescent="0.25">
      <c r="A86" s="468"/>
      <c r="B86" s="1321"/>
      <c r="C86" s="1321"/>
      <c r="D86" s="1321"/>
      <c r="E86" s="908"/>
      <c r="F86" s="1321"/>
      <c r="G86" s="1321"/>
      <c r="H86" s="1322"/>
      <c r="I86" s="910"/>
      <c r="J86" s="1918"/>
      <c r="K86" s="912">
        <f>IF(I87=0,0,IF(I85/I87&gt;1,1,ROUND(I85/I87,3)))</f>
        <v>0</v>
      </c>
      <c r="L86" s="458"/>
      <c r="M86" s="458"/>
      <c r="N86" s="458"/>
    </row>
    <row r="87" spans="1:14" ht="18.75" customHeight="1" thickTop="1" thickBot="1" x14ac:dyDescent="0.25">
      <c r="A87" s="468"/>
      <c r="B87" s="458"/>
      <c r="C87" s="1919" t="s">
        <v>6967</v>
      </c>
      <c r="D87" s="1919"/>
      <c r="E87" s="1919"/>
      <c r="F87" s="1919"/>
      <c r="G87" s="1919"/>
      <c r="H87" s="1920"/>
      <c r="I87" s="257"/>
      <c r="J87" s="1918"/>
      <c r="K87" s="905"/>
      <c r="L87" s="458"/>
      <c r="M87" s="458"/>
      <c r="N87" s="458"/>
    </row>
    <row r="88" spans="1:14" ht="11.25" customHeight="1" thickTop="1" x14ac:dyDescent="0.2">
      <c r="A88" s="468"/>
      <c r="B88" s="458"/>
      <c r="C88" s="458"/>
      <c r="D88" s="458"/>
      <c r="E88" s="458"/>
      <c r="F88" s="458"/>
      <c r="G88" s="458"/>
      <c r="H88" s="458"/>
      <c r="I88" s="473"/>
      <c r="J88" s="458"/>
      <c r="K88" s="458"/>
      <c r="L88" s="458"/>
      <c r="M88" s="458"/>
      <c r="N88" s="458"/>
    </row>
    <row r="89" spans="1:14" ht="15" customHeight="1" x14ac:dyDescent="0.2">
      <c r="A89" s="468"/>
      <c r="B89" s="1705" t="s">
        <v>6969</v>
      </c>
      <c r="C89" s="1705"/>
      <c r="D89" s="1705"/>
      <c r="E89" s="1705"/>
      <c r="F89" s="487"/>
      <c r="G89" s="458"/>
      <c r="H89" s="458"/>
      <c r="I89" s="473"/>
      <c r="J89" s="458"/>
      <c r="K89" s="458"/>
      <c r="L89" s="458"/>
      <c r="M89" s="458"/>
      <c r="N89" s="458"/>
    </row>
    <row r="90" spans="1:14" ht="15" customHeight="1" x14ac:dyDescent="0.2">
      <c r="A90" s="468"/>
      <c r="B90" s="1705"/>
      <c r="C90" s="1705"/>
      <c r="D90" s="1705"/>
      <c r="E90" s="1705"/>
      <c r="F90" s="487"/>
      <c r="G90" s="458"/>
      <c r="H90" s="458"/>
      <c r="I90" s="473"/>
      <c r="J90" s="458"/>
      <c r="K90" s="458"/>
      <c r="L90" s="458"/>
      <c r="M90" s="458"/>
      <c r="N90" s="458"/>
    </row>
    <row r="91" spans="1:14" ht="15" customHeight="1" thickBot="1" x14ac:dyDescent="0.25">
      <c r="A91" s="468"/>
      <c r="B91" s="1705"/>
      <c r="C91" s="1705"/>
      <c r="D91" s="1705"/>
      <c r="E91" s="1705"/>
      <c r="F91" s="487"/>
      <c r="G91" s="543" t="s">
        <v>354</v>
      </c>
      <c r="H91" s="458"/>
      <c r="I91" s="473" t="s">
        <v>159</v>
      </c>
      <c r="J91" s="458"/>
      <c r="K91" s="458"/>
      <c r="L91" s="458"/>
      <c r="M91" s="458"/>
      <c r="N91" s="458"/>
    </row>
    <row r="92" spans="1:14" ht="18.75" customHeight="1" thickTop="1" thickBot="1" x14ac:dyDescent="0.25">
      <c r="A92" s="468"/>
      <c r="B92" s="1914" t="s">
        <v>353</v>
      </c>
      <c r="C92" s="1914"/>
      <c r="D92" s="1915"/>
      <c r="E92" s="255"/>
      <c r="F92" s="1197" t="s">
        <v>117</v>
      </c>
      <c r="G92" s="912">
        <f>K95</f>
        <v>0</v>
      </c>
      <c r="H92" s="1197" t="s">
        <v>117</v>
      </c>
      <c r="I92" s="858">
        <v>0.2</v>
      </c>
      <c r="J92" s="1197" t="s">
        <v>119</v>
      </c>
      <c r="K92" s="534">
        <f>ROUND(E92*G92*I92,0)</f>
        <v>0</v>
      </c>
      <c r="L92" s="340" t="s">
        <v>547</v>
      </c>
      <c r="M92" s="458"/>
      <c r="N92" s="458"/>
    </row>
    <row r="93" spans="1:14" ht="18.75" customHeight="1" thickTop="1" thickBot="1" x14ac:dyDescent="0.25">
      <c r="A93" s="468"/>
      <c r="B93" s="458"/>
      <c r="C93" s="487"/>
      <c r="D93" s="487"/>
      <c r="E93" s="487"/>
      <c r="F93" s="487"/>
      <c r="G93" s="905"/>
      <c r="H93" s="469"/>
      <c r="I93" s="679"/>
      <c r="J93" s="469"/>
      <c r="K93" s="905"/>
      <c r="L93" s="458"/>
      <c r="M93" s="458"/>
      <c r="N93" s="458"/>
    </row>
    <row r="94" spans="1:14" ht="18.75" customHeight="1" thickTop="1" thickBot="1" x14ac:dyDescent="0.25">
      <c r="A94" s="468"/>
      <c r="B94" s="1916" t="s">
        <v>6966</v>
      </c>
      <c r="C94" s="1916"/>
      <c r="D94" s="1916"/>
      <c r="E94" s="1916"/>
      <c r="F94" s="1916"/>
      <c r="G94" s="1916"/>
      <c r="H94" s="1917"/>
      <c r="I94" s="256"/>
      <c r="J94" s="1918" t="s">
        <v>616</v>
      </c>
      <c r="K94" s="906" t="s">
        <v>352</v>
      </c>
      <c r="L94" s="458"/>
      <c r="M94" s="458"/>
      <c r="N94" s="458"/>
    </row>
    <row r="95" spans="1:14" ht="18.75" customHeight="1" thickTop="1" thickBot="1" x14ac:dyDescent="0.25">
      <c r="A95" s="468"/>
      <c r="B95" s="1321"/>
      <c r="C95" s="1321"/>
      <c r="D95" s="1321"/>
      <c r="E95" s="908"/>
      <c r="F95" s="1321"/>
      <c r="G95" s="1321"/>
      <c r="H95" s="1322"/>
      <c r="I95" s="910"/>
      <c r="J95" s="1918"/>
      <c r="K95" s="912">
        <f>IF(I96=0,0,IF(I94/I96&gt;1,1,ROUND(I94/I96,3)))</f>
        <v>0</v>
      </c>
      <c r="L95" s="458"/>
      <c r="M95" s="458"/>
      <c r="N95" s="458"/>
    </row>
    <row r="96" spans="1:14" ht="18.75" customHeight="1" thickTop="1" thickBot="1" x14ac:dyDescent="0.25">
      <c r="A96" s="468"/>
      <c r="B96" s="458"/>
      <c r="C96" s="1919" t="s">
        <v>6967</v>
      </c>
      <c r="D96" s="1919"/>
      <c r="E96" s="1919"/>
      <c r="F96" s="1919"/>
      <c r="G96" s="1919"/>
      <c r="H96" s="1920"/>
      <c r="I96" s="257"/>
      <c r="J96" s="1918"/>
      <c r="K96" s="905"/>
      <c r="L96" s="458"/>
      <c r="M96" s="458"/>
      <c r="N96" s="458"/>
    </row>
    <row r="97" spans="1:14" ht="11.25" customHeight="1" thickTop="1" x14ac:dyDescent="0.2">
      <c r="A97" s="468"/>
      <c r="B97" s="458"/>
      <c r="C97" s="458"/>
      <c r="D97" s="458"/>
      <c r="E97" s="458"/>
      <c r="F97" s="458"/>
      <c r="G97" s="458"/>
      <c r="H97" s="458"/>
      <c r="I97" s="473"/>
      <c r="J97" s="458"/>
      <c r="K97" s="458"/>
      <c r="L97" s="458"/>
      <c r="M97" s="458"/>
      <c r="N97" s="458"/>
    </row>
    <row r="98" spans="1:14" ht="15" customHeight="1" x14ac:dyDescent="0.2">
      <c r="A98" s="468"/>
      <c r="B98" s="1736" t="s">
        <v>6970</v>
      </c>
      <c r="C98" s="1736"/>
      <c r="D98" s="1736"/>
      <c r="E98" s="1736"/>
      <c r="F98" s="487"/>
      <c r="G98" s="458"/>
      <c r="H98" s="458"/>
      <c r="I98" s="473"/>
      <c r="J98" s="458"/>
      <c r="K98" s="458"/>
      <c r="L98" s="458"/>
      <c r="M98" s="458"/>
      <c r="N98" s="458"/>
    </row>
    <row r="99" spans="1:14" ht="15" customHeight="1" thickBot="1" x14ac:dyDescent="0.25">
      <c r="A99" s="468"/>
      <c r="B99" s="1736"/>
      <c r="C99" s="1736"/>
      <c r="D99" s="1736"/>
      <c r="E99" s="1736"/>
      <c r="F99" s="487"/>
      <c r="G99" s="543" t="s">
        <v>354</v>
      </c>
      <c r="H99" s="458"/>
      <c r="I99" s="473" t="s">
        <v>159</v>
      </c>
      <c r="J99" s="458"/>
      <c r="K99" s="458"/>
      <c r="L99" s="458"/>
      <c r="M99" s="458"/>
      <c r="N99" s="458"/>
    </row>
    <row r="100" spans="1:14" ht="18.75" customHeight="1" thickTop="1" thickBot="1" x14ac:dyDescent="0.25">
      <c r="A100" s="468"/>
      <c r="B100" s="1914" t="s">
        <v>353</v>
      </c>
      <c r="C100" s="1914"/>
      <c r="D100" s="1915"/>
      <c r="E100" s="255"/>
      <c r="F100" s="1197" t="s">
        <v>117</v>
      </c>
      <c r="G100" s="912">
        <f>K103</f>
        <v>0</v>
      </c>
      <c r="H100" s="1197" t="s">
        <v>117</v>
      </c>
      <c r="I100" s="858">
        <v>0.2</v>
      </c>
      <c r="J100" s="1197" t="s">
        <v>119</v>
      </c>
      <c r="K100" s="534">
        <f>ROUND(E100*G100*I100,0)</f>
        <v>0</v>
      </c>
      <c r="L100" s="340" t="s">
        <v>806</v>
      </c>
      <c r="M100" s="458"/>
      <c r="N100" s="458"/>
    </row>
    <row r="101" spans="1:14" ht="18.75" customHeight="1" thickTop="1" thickBot="1" x14ac:dyDescent="0.25">
      <c r="A101" s="468"/>
      <c r="B101" s="458"/>
      <c r="C101" s="487"/>
      <c r="D101" s="487"/>
      <c r="E101" s="487"/>
      <c r="F101" s="487"/>
      <c r="G101" s="905"/>
      <c r="H101" s="469"/>
      <c r="I101" s="679"/>
      <c r="J101" s="469"/>
      <c r="K101" s="905"/>
      <c r="L101" s="458"/>
      <c r="M101" s="458"/>
      <c r="N101" s="458"/>
    </row>
    <row r="102" spans="1:14" ht="18.75" customHeight="1" thickTop="1" thickBot="1" x14ac:dyDescent="0.25">
      <c r="A102" s="468"/>
      <c r="B102" s="1916" t="s">
        <v>6966</v>
      </c>
      <c r="C102" s="1916"/>
      <c r="D102" s="1916"/>
      <c r="E102" s="1916"/>
      <c r="F102" s="1916"/>
      <c r="G102" s="1916"/>
      <c r="H102" s="1917"/>
      <c r="I102" s="256"/>
      <c r="J102" s="1918" t="s">
        <v>616</v>
      </c>
      <c r="K102" s="906" t="s">
        <v>352</v>
      </c>
      <c r="L102" s="458"/>
      <c r="M102" s="458"/>
      <c r="N102" s="458"/>
    </row>
    <row r="103" spans="1:14" ht="18.75" customHeight="1" thickTop="1" thickBot="1" x14ac:dyDescent="0.25">
      <c r="A103" s="468"/>
      <c r="B103" s="1321"/>
      <c r="C103" s="1321"/>
      <c r="D103" s="1321"/>
      <c r="E103" s="908"/>
      <c r="F103" s="1321"/>
      <c r="G103" s="1321"/>
      <c r="H103" s="1322"/>
      <c r="I103" s="910"/>
      <c r="J103" s="1918"/>
      <c r="K103" s="912">
        <f>IF(I104=0,0,IF(I102/I104&gt;1,1,ROUND(I102/I104,3)))</f>
        <v>0</v>
      </c>
      <c r="L103" s="458"/>
      <c r="M103" s="458"/>
      <c r="N103" s="458"/>
    </row>
    <row r="104" spans="1:14" ht="18.75" customHeight="1" thickTop="1" thickBot="1" x14ac:dyDescent="0.25">
      <c r="A104" s="468"/>
      <c r="B104" s="458"/>
      <c r="C104" s="1919" t="s">
        <v>6967</v>
      </c>
      <c r="D104" s="1919"/>
      <c r="E104" s="1919"/>
      <c r="F104" s="1919"/>
      <c r="G104" s="1919"/>
      <c r="H104" s="1920"/>
      <c r="I104" s="257"/>
      <c r="J104" s="1918"/>
      <c r="K104" s="905"/>
      <c r="L104" s="458"/>
      <c r="M104" s="458"/>
      <c r="N104" s="458"/>
    </row>
    <row r="105" spans="1:14" s="133" customFormat="1" ht="11.25" customHeight="1" thickTop="1" x14ac:dyDescent="0.2">
      <c r="A105" s="472"/>
      <c r="B105" s="911"/>
      <c r="C105" s="911"/>
      <c r="D105" s="911"/>
      <c r="E105" s="911"/>
      <c r="F105" s="911"/>
      <c r="G105" s="905"/>
      <c r="H105" s="897"/>
      <c r="I105" s="679"/>
      <c r="J105" s="897"/>
      <c r="K105" s="905"/>
      <c r="L105" s="473"/>
      <c r="M105" s="473"/>
      <c r="N105" s="473"/>
    </row>
    <row r="106" spans="1:14" s="133" customFormat="1" ht="18.75" customHeight="1" x14ac:dyDescent="0.2">
      <c r="A106" s="472"/>
      <c r="B106" s="473"/>
      <c r="C106" s="473"/>
      <c r="D106" s="473"/>
      <c r="E106" s="473"/>
      <c r="F106" s="473"/>
      <c r="G106" s="473"/>
      <c r="H106" s="473"/>
      <c r="I106" s="473"/>
      <c r="J106" s="473"/>
      <c r="K106" s="473"/>
      <c r="L106" s="473"/>
      <c r="M106" s="473"/>
      <c r="N106" s="473"/>
    </row>
  </sheetData>
  <sheetProtection autoFilter="0"/>
  <customSheetViews>
    <customSheetView guid="{A0BA9017-E5F3-4B91-9F5C-F0F36F625BC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C8B40DBF-EDE0-406A-8960-74B2A681CE9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3"/>
      <headerFooter alignWithMargins="0"/>
    </customSheetView>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4"/>
      <headerFooter alignWithMargins="0"/>
    </customSheetView>
    <customSheetView guid="{44914D11-FA26-4FFB-9D64-353FA38F5634}"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5"/>
      <headerFooter alignWithMargins="0"/>
    </customSheetView>
    <customSheetView guid="{3DDC5261-2F80-4A3C-AB53-F803DE8B7615}"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6"/>
      <headerFooter alignWithMargins="0"/>
    </customSheetView>
    <customSheetView guid="{3B4A68D1-1B68-46E4-B8BF-4F65CEA2EB4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7"/>
      <headerFooter alignWithMargins="0"/>
    </customSheetView>
    <customSheetView guid="{87FB8462-6403-4F20-8080-1AF11B55B90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8"/>
      <headerFooter alignWithMargins="0"/>
    </customSheetView>
    <customSheetView guid="{1F81339A-CB4E-4CB3-ABCA-C25ADEC8B9A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9"/>
      <headerFooter alignWithMargins="0"/>
    </customSheetView>
    <customSheetView guid="{0FF53720-42B0-4B1A-A491-0089CDA29CC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0"/>
      <headerFooter alignWithMargins="0"/>
    </customSheetView>
  </customSheetViews>
  <mergeCells count="58">
    <mergeCell ref="B100:D100"/>
    <mergeCell ref="B102:H102"/>
    <mergeCell ref="J102:J104"/>
    <mergeCell ref="C104:H104"/>
    <mergeCell ref="B92:D92"/>
    <mergeCell ref="B94:H94"/>
    <mergeCell ref="J94:J96"/>
    <mergeCell ref="C96:H96"/>
    <mergeCell ref="B98:E99"/>
    <mergeCell ref="B81:E82"/>
    <mergeCell ref="B85:H85"/>
    <mergeCell ref="J85:J87"/>
    <mergeCell ref="C87:H87"/>
    <mergeCell ref="B89:E91"/>
    <mergeCell ref="B83:C83"/>
    <mergeCell ref="A1:B1"/>
    <mergeCell ref="C1:E1"/>
    <mergeCell ref="J1:L1"/>
    <mergeCell ref="B7:E8"/>
    <mergeCell ref="B11:H11"/>
    <mergeCell ref="J11:J13"/>
    <mergeCell ref="C13:H13"/>
    <mergeCell ref="B9:C9"/>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69:E70"/>
    <mergeCell ref="B71:D71"/>
    <mergeCell ref="B73:H73"/>
    <mergeCell ref="J73:J75"/>
    <mergeCell ref="C75:H75"/>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21"/>
  <headerFooter alignWithMargins="0"/>
  <rowBreaks count="1" manualBreakCount="1">
    <brk id="48" max="16383" man="1"/>
  </rowBreaks>
  <drawing r:id="rId2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196"/>
  <sheetViews>
    <sheetView view="pageBreakPreview" topLeftCell="A157" zoomScaleNormal="85" zoomScaleSheetLayoutView="100" workbookViewId="0">
      <selection activeCell="J137" sqref="J137"/>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11.90625" style="118" customWidth="1"/>
    <col min="7" max="7" width="2" style="112" bestFit="1" customWidth="1"/>
    <col min="8" max="8" width="13" style="133" customWidth="1"/>
    <col min="9" max="9" width="2" style="112" bestFit="1" customWidth="1"/>
    <col min="10" max="10" width="11.90625" style="118" customWidth="1"/>
    <col min="11" max="11" width="3" style="113" customWidth="1"/>
    <col min="12" max="12" width="4" style="112" customWidth="1"/>
    <col min="13" max="16384" width="9" style="112"/>
  </cols>
  <sheetData>
    <row r="1" spans="1:12" ht="18.75" customHeight="1" x14ac:dyDescent="0.2">
      <c r="A1" s="318" t="s">
        <v>583</v>
      </c>
      <c r="B1" s="782" t="s">
        <v>712</v>
      </c>
      <c r="C1" s="782"/>
      <c r="D1" s="782"/>
      <c r="E1" s="782"/>
      <c r="F1" s="915"/>
      <c r="G1" s="782"/>
      <c r="H1" s="916"/>
      <c r="I1" s="319"/>
      <c r="J1" s="347"/>
      <c r="K1" s="319"/>
      <c r="L1" s="319"/>
    </row>
    <row r="2" spans="1:12" ht="11.25" customHeight="1" x14ac:dyDescent="0.2">
      <c r="A2" s="318"/>
      <c r="B2" s="319"/>
      <c r="C2" s="319"/>
      <c r="D2" s="319"/>
      <c r="E2" s="319"/>
      <c r="F2" s="347"/>
      <c r="G2" s="319"/>
      <c r="H2" s="498"/>
      <c r="I2" s="319"/>
      <c r="J2" s="347"/>
      <c r="K2" s="319"/>
      <c r="L2" s="319"/>
    </row>
    <row r="3" spans="1:12" ht="18.75" customHeight="1" x14ac:dyDescent="0.2">
      <c r="A3" s="318"/>
      <c r="B3" s="1706" t="s">
        <v>140</v>
      </c>
      <c r="C3" s="1707"/>
      <c r="D3" s="1706" t="s">
        <v>139</v>
      </c>
      <c r="E3" s="1707"/>
      <c r="F3" s="695" t="s">
        <v>138</v>
      </c>
      <c r="G3" s="431"/>
      <c r="H3" s="917" t="s">
        <v>137</v>
      </c>
      <c r="I3" s="431"/>
      <c r="J3" s="695" t="s">
        <v>89</v>
      </c>
      <c r="K3" s="319"/>
      <c r="L3" s="319"/>
    </row>
    <row r="4" spans="1:12" ht="15" customHeight="1" x14ac:dyDescent="0.2">
      <c r="A4" s="318"/>
      <c r="B4" s="359"/>
      <c r="C4" s="324"/>
      <c r="D4" s="325"/>
      <c r="E4" s="326"/>
      <c r="F4" s="360"/>
      <c r="G4" s="327"/>
      <c r="H4" s="918"/>
      <c r="I4" s="327"/>
      <c r="J4" s="361" t="s">
        <v>543</v>
      </c>
      <c r="K4" s="319"/>
      <c r="L4" s="319"/>
    </row>
    <row r="5" spans="1:12" ht="15" customHeight="1" x14ac:dyDescent="0.2">
      <c r="A5" s="458"/>
      <c r="B5" s="335">
        <v>1</v>
      </c>
      <c r="C5" s="336" t="s">
        <v>512</v>
      </c>
      <c r="D5" s="1725"/>
      <c r="E5" s="1726"/>
      <c r="F5" s="535">
        <f>+基礎データ貼付用シート!E1710</f>
        <v>0</v>
      </c>
      <c r="G5" s="353" t="s">
        <v>117</v>
      </c>
      <c r="H5" s="1260">
        <v>0.13200000000000001</v>
      </c>
      <c r="I5" s="353" t="s">
        <v>119</v>
      </c>
      <c r="J5" s="354">
        <f>ROUND(F5*H5,0)</f>
        <v>0</v>
      </c>
      <c r="K5" s="340" t="s">
        <v>134</v>
      </c>
      <c r="L5" s="458"/>
    </row>
    <row r="6" spans="1:12" ht="15" customHeight="1" x14ac:dyDescent="0.2">
      <c r="A6" s="458"/>
      <c r="B6" s="335">
        <v>2</v>
      </c>
      <c r="C6" s="338" t="s">
        <v>619</v>
      </c>
      <c r="D6" s="1725"/>
      <c r="E6" s="1726"/>
      <c r="F6" s="535">
        <f>+基礎データ貼付用シート!E1711</f>
        <v>0</v>
      </c>
      <c r="G6" s="353" t="s">
        <v>117</v>
      </c>
      <c r="H6" s="1260">
        <v>0.17299999999999999</v>
      </c>
      <c r="I6" s="353" t="s">
        <v>119</v>
      </c>
      <c r="J6" s="354">
        <f t="shared" ref="J6:J13" si="0">ROUND(F6*H6,0)</f>
        <v>0</v>
      </c>
      <c r="K6" s="340" t="s">
        <v>132</v>
      </c>
      <c r="L6" s="458"/>
    </row>
    <row r="7" spans="1:12" ht="15" customHeight="1" x14ac:dyDescent="0.2">
      <c r="A7" s="458"/>
      <c r="B7" s="335">
        <v>3</v>
      </c>
      <c r="C7" s="338" t="s">
        <v>710</v>
      </c>
      <c r="D7" s="1725"/>
      <c r="E7" s="1726"/>
      <c r="F7" s="535">
        <f>+基礎データ貼付用シート!E1712</f>
        <v>0</v>
      </c>
      <c r="G7" s="353" t="s">
        <v>117</v>
      </c>
      <c r="H7" s="1260">
        <v>0.21299999999999999</v>
      </c>
      <c r="I7" s="353" t="s">
        <v>119</v>
      </c>
      <c r="J7" s="354">
        <f t="shared" si="0"/>
        <v>0</v>
      </c>
      <c r="K7" s="340" t="s">
        <v>130</v>
      </c>
      <c r="L7" s="458"/>
    </row>
    <row r="8" spans="1:12" ht="15" customHeight="1" x14ac:dyDescent="0.2">
      <c r="A8" s="458"/>
      <c r="B8" s="335">
        <v>4</v>
      </c>
      <c r="C8" s="338" t="s">
        <v>741</v>
      </c>
      <c r="D8" s="1725"/>
      <c r="E8" s="1726"/>
      <c r="F8" s="535">
        <f>+基礎データ貼付用シート!E1713</f>
        <v>0</v>
      </c>
      <c r="G8" s="353" t="s">
        <v>117</v>
      </c>
      <c r="H8" s="1260">
        <v>0.255</v>
      </c>
      <c r="I8" s="353" t="s">
        <v>119</v>
      </c>
      <c r="J8" s="354">
        <f t="shared" si="0"/>
        <v>0</v>
      </c>
      <c r="K8" s="340" t="s">
        <v>538</v>
      </c>
      <c r="L8" s="458"/>
    </row>
    <row r="9" spans="1:12" ht="15" customHeight="1" x14ac:dyDescent="0.2">
      <c r="A9" s="458"/>
      <c r="B9" s="335">
        <v>5</v>
      </c>
      <c r="C9" s="338" t="s">
        <v>808</v>
      </c>
      <c r="D9" s="1725"/>
      <c r="E9" s="1726"/>
      <c r="F9" s="535">
        <f>+基礎データ貼付用シート!E1714</f>
        <v>0</v>
      </c>
      <c r="G9" s="353" t="s">
        <v>117</v>
      </c>
      <c r="H9" s="1260">
        <v>0.29599999999999999</v>
      </c>
      <c r="I9" s="353" t="s">
        <v>119</v>
      </c>
      <c r="J9" s="354">
        <f t="shared" si="0"/>
        <v>0</v>
      </c>
      <c r="K9" s="340" t="s">
        <v>537</v>
      </c>
      <c r="L9" s="458"/>
    </row>
    <row r="10" spans="1:12" ht="15" customHeight="1" x14ac:dyDescent="0.2">
      <c r="A10" s="458"/>
      <c r="B10" s="335">
        <v>6</v>
      </c>
      <c r="C10" s="338" t="s">
        <v>884</v>
      </c>
      <c r="D10" s="1725"/>
      <c r="E10" s="1726"/>
      <c r="F10" s="535">
        <f>+基礎データ貼付用シート!E1715</f>
        <v>0</v>
      </c>
      <c r="G10" s="353" t="s">
        <v>117</v>
      </c>
      <c r="H10" s="1260">
        <v>0.33400000000000002</v>
      </c>
      <c r="I10" s="353" t="s">
        <v>119</v>
      </c>
      <c r="J10" s="354">
        <f t="shared" si="0"/>
        <v>0</v>
      </c>
      <c r="K10" s="340" t="s">
        <v>536</v>
      </c>
      <c r="L10" s="458"/>
    </row>
    <row r="11" spans="1:12" ht="15" customHeight="1" x14ac:dyDescent="0.2">
      <c r="A11" s="458"/>
      <c r="B11" s="335">
        <v>7</v>
      </c>
      <c r="C11" s="338" t="s">
        <v>915</v>
      </c>
      <c r="D11" s="1725"/>
      <c r="E11" s="1726"/>
      <c r="F11" s="535">
        <f>+基礎データ貼付用シート!E1716</f>
        <v>0</v>
      </c>
      <c r="G11" s="353" t="s">
        <v>117</v>
      </c>
      <c r="H11" s="1260">
        <v>0.376</v>
      </c>
      <c r="I11" s="353" t="s">
        <v>119</v>
      </c>
      <c r="J11" s="354">
        <f t="shared" si="0"/>
        <v>0</v>
      </c>
      <c r="K11" s="340" t="s">
        <v>535</v>
      </c>
      <c r="L11" s="458"/>
    </row>
    <row r="12" spans="1:12" ht="15" customHeight="1" x14ac:dyDescent="0.2">
      <c r="A12" s="458"/>
      <c r="B12" s="460">
        <v>8</v>
      </c>
      <c r="C12" s="338" t="s">
        <v>1067</v>
      </c>
      <c r="D12" s="1725"/>
      <c r="E12" s="1726"/>
      <c r="F12" s="535">
        <f>+基礎データ貼付用シート!E1717</f>
        <v>0</v>
      </c>
      <c r="G12" s="353" t="s">
        <v>117</v>
      </c>
      <c r="H12" s="1260">
        <v>0.41699999999999998</v>
      </c>
      <c r="I12" s="353" t="s">
        <v>119</v>
      </c>
      <c r="J12" s="354">
        <f t="shared" si="0"/>
        <v>0</v>
      </c>
      <c r="K12" s="340" t="s">
        <v>534</v>
      </c>
      <c r="L12" s="458"/>
    </row>
    <row r="13" spans="1:12" ht="15" customHeight="1" x14ac:dyDescent="0.2">
      <c r="A13" s="458"/>
      <c r="B13" s="460">
        <v>9</v>
      </c>
      <c r="C13" s="338" t="s">
        <v>1259</v>
      </c>
      <c r="D13" s="1725"/>
      <c r="E13" s="1726"/>
      <c r="F13" s="535">
        <f>+基礎データ貼付用シート!E1718</f>
        <v>0</v>
      </c>
      <c r="G13" s="353" t="s">
        <v>117</v>
      </c>
      <c r="H13" s="1260">
        <v>0.45800000000000002</v>
      </c>
      <c r="I13" s="353" t="s">
        <v>119</v>
      </c>
      <c r="J13" s="354">
        <f t="shared" si="0"/>
        <v>0</v>
      </c>
      <c r="K13" s="340" t="s">
        <v>530</v>
      </c>
      <c r="L13" s="458"/>
    </row>
    <row r="14" spans="1:12" ht="15" customHeight="1" x14ac:dyDescent="0.2">
      <c r="A14" s="458"/>
      <c r="B14" s="460">
        <v>10</v>
      </c>
      <c r="C14" s="338" t="s">
        <v>6135</v>
      </c>
      <c r="D14" s="1725"/>
      <c r="E14" s="1726"/>
      <c r="F14" s="535">
        <f>+基礎データ貼付用シート!E1719</f>
        <v>0</v>
      </c>
      <c r="G14" s="353" t="s">
        <v>117</v>
      </c>
      <c r="H14" s="352">
        <v>0.5</v>
      </c>
      <c r="I14" s="353" t="s">
        <v>119</v>
      </c>
      <c r="J14" s="354">
        <f>ROUND(F14*H14,0)</f>
        <v>0</v>
      </c>
      <c r="K14" s="340" t="s">
        <v>528</v>
      </c>
      <c r="L14" s="458"/>
    </row>
    <row r="15" spans="1:12" ht="15" customHeight="1" x14ac:dyDescent="0.2">
      <c r="A15" s="458"/>
      <c r="B15" s="460">
        <v>11</v>
      </c>
      <c r="C15" s="338" t="s">
        <v>5612</v>
      </c>
      <c r="D15" s="1725"/>
      <c r="E15" s="1726"/>
      <c r="F15" s="512">
        <f>+基礎データ貼付用シート!E1720</f>
        <v>0</v>
      </c>
      <c r="G15" s="353" t="s">
        <v>117</v>
      </c>
      <c r="H15" s="352">
        <v>0.5</v>
      </c>
      <c r="I15" s="353" t="s">
        <v>119</v>
      </c>
      <c r="J15" s="354">
        <f>ROUND(F15*H15,0)</f>
        <v>0</v>
      </c>
      <c r="K15" s="340" t="s">
        <v>554</v>
      </c>
      <c r="L15" s="458"/>
    </row>
    <row r="16" spans="1:12" ht="15" customHeight="1" x14ac:dyDescent="0.2">
      <c r="A16" s="458"/>
      <c r="B16" s="460">
        <v>12</v>
      </c>
      <c r="C16" s="338" t="s">
        <v>6145</v>
      </c>
      <c r="D16" s="1725"/>
      <c r="E16" s="1726"/>
      <c r="F16" s="512">
        <f>+基礎データ貼付用シート!E1721</f>
        <v>0</v>
      </c>
      <c r="G16" s="685" t="s">
        <v>117</v>
      </c>
      <c r="H16" s="352">
        <v>0.5</v>
      </c>
      <c r="I16" s="685" t="s">
        <v>119</v>
      </c>
      <c r="J16" s="686">
        <f>ROUND(F16*H16,0)</f>
        <v>0</v>
      </c>
      <c r="K16" s="340" t="s">
        <v>553</v>
      </c>
      <c r="L16" s="458"/>
    </row>
    <row r="17" spans="1:12" s="202" customFormat="1" ht="15" customHeight="1" thickBot="1" x14ac:dyDescent="0.25">
      <c r="A17" s="947"/>
      <c r="B17" s="1330">
        <v>13</v>
      </c>
      <c r="C17" s="1257" t="s">
        <v>6622</v>
      </c>
      <c r="D17" s="1931"/>
      <c r="E17" s="1932"/>
      <c r="F17" s="1258">
        <f>+基礎データ貼付用シート!E1722</f>
        <v>0</v>
      </c>
      <c r="G17" s="1331" t="s">
        <v>117</v>
      </c>
      <c r="H17" s="1260">
        <v>0.5</v>
      </c>
      <c r="I17" s="1331" t="s">
        <v>119</v>
      </c>
      <c r="J17" s="1332">
        <f>ROUND(F17*H17,0)</f>
        <v>0</v>
      </c>
      <c r="K17" s="1263" t="s">
        <v>552</v>
      </c>
      <c r="L17" s="947"/>
    </row>
    <row r="18" spans="1:12" ht="15" customHeight="1" x14ac:dyDescent="0.2">
      <c r="A18" s="458"/>
      <c r="B18" s="344"/>
      <c r="C18" s="345"/>
      <c r="D18" s="344"/>
      <c r="E18" s="344"/>
      <c r="F18" s="58"/>
      <c r="G18" s="494"/>
      <c r="H18" s="1683" t="s">
        <v>6971</v>
      </c>
      <c r="I18" s="1684"/>
      <c r="J18" s="346"/>
      <c r="K18" s="340"/>
      <c r="L18" s="458"/>
    </row>
    <row r="19" spans="1:12" ht="15" customHeight="1" thickBot="1" x14ac:dyDescent="0.25">
      <c r="A19" s="458"/>
      <c r="B19" s="340"/>
      <c r="C19" s="340"/>
      <c r="D19" s="340"/>
      <c r="E19" s="340"/>
      <c r="F19" s="554"/>
      <c r="G19" s="340"/>
      <c r="H19" s="1727" t="s">
        <v>118</v>
      </c>
      <c r="I19" s="1728"/>
      <c r="J19" s="539">
        <f>SUM(J5:J17)</f>
        <v>0</v>
      </c>
      <c r="K19" s="340" t="s">
        <v>807</v>
      </c>
      <c r="L19" s="458"/>
    </row>
    <row r="20" spans="1:12" ht="18.75" customHeight="1" x14ac:dyDescent="0.2">
      <c r="A20" s="458"/>
      <c r="B20" s="458"/>
      <c r="C20" s="458"/>
      <c r="D20" s="458"/>
      <c r="E20" s="458"/>
      <c r="F20" s="518"/>
      <c r="G20" s="458"/>
      <c r="H20" s="473"/>
      <c r="I20" s="458"/>
      <c r="J20" s="518"/>
      <c r="K20" s="340"/>
      <c r="L20" s="458"/>
    </row>
    <row r="21" spans="1:12" ht="18.75" customHeight="1" x14ac:dyDescent="0.2">
      <c r="A21" s="468" t="s">
        <v>570</v>
      </c>
      <c r="B21" s="458" t="s">
        <v>686</v>
      </c>
      <c r="C21" s="458"/>
      <c r="D21" s="458"/>
      <c r="E21" s="458"/>
      <c r="F21" s="518"/>
      <c r="G21" s="458"/>
      <c r="H21" s="473"/>
      <c r="I21" s="458"/>
      <c r="J21" s="518"/>
      <c r="K21" s="340"/>
      <c r="L21" s="458"/>
    </row>
    <row r="22" spans="1:12" ht="11.25" customHeight="1" x14ac:dyDescent="0.2">
      <c r="A22" s="468"/>
      <c r="B22" s="458"/>
      <c r="C22" s="458"/>
      <c r="D22" s="458"/>
      <c r="E22" s="458"/>
      <c r="F22" s="518"/>
      <c r="G22" s="458"/>
      <c r="H22" s="473"/>
      <c r="I22" s="458"/>
      <c r="J22" s="518"/>
      <c r="K22" s="340"/>
      <c r="L22" s="458"/>
    </row>
    <row r="23" spans="1:12" ht="18.75" customHeight="1" x14ac:dyDescent="0.2">
      <c r="A23" s="468"/>
      <c r="B23" s="1719" t="s">
        <v>140</v>
      </c>
      <c r="C23" s="1720"/>
      <c r="D23" s="1719" t="s">
        <v>139</v>
      </c>
      <c r="E23" s="1720"/>
      <c r="F23" s="520" t="s">
        <v>138</v>
      </c>
      <c r="G23" s="521"/>
      <c r="H23" s="919" t="s">
        <v>137</v>
      </c>
      <c r="I23" s="521"/>
      <c r="J23" s="520" t="s">
        <v>89</v>
      </c>
      <c r="K23" s="340"/>
      <c r="L23" s="458"/>
    </row>
    <row r="24" spans="1:12" ht="15" customHeight="1" x14ac:dyDescent="0.2">
      <c r="A24" s="468"/>
      <c r="B24" s="523"/>
      <c r="C24" s="479"/>
      <c r="D24" s="480"/>
      <c r="E24" s="342"/>
      <c r="F24" s="524"/>
      <c r="G24" s="482"/>
      <c r="H24" s="676"/>
      <c r="I24" s="482"/>
      <c r="J24" s="525" t="s">
        <v>543</v>
      </c>
      <c r="K24" s="340"/>
      <c r="L24" s="458"/>
    </row>
    <row r="25" spans="1:12" ht="15" customHeight="1" x14ac:dyDescent="0.2">
      <c r="A25" s="458"/>
      <c r="B25" s="669">
        <v>1</v>
      </c>
      <c r="C25" s="1333" t="s">
        <v>683</v>
      </c>
      <c r="D25" s="1725"/>
      <c r="E25" s="1726"/>
      <c r="F25" s="535">
        <f>+基礎データ貼付用シート!E1724</f>
        <v>0</v>
      </c>
      <c r="G25" s="933" t="s">
        <v>4874</v>
      </c>
      <c r="H25" s="1260">
        <v>4.4999999999999998E-2</v>
      </c>
      <c r="I25" s="353" t="s">
        <v>119</v>
      </c>
      <c r="J25" s="354">
        <f t="shared" ref="J25:J37" si="1">ROUND(F25*H25,0)</f>
        <v>0</v>
      </c>
      <c r="K25" s="340" t="s">
        <v>4875</v>
      </c>
      <c r="L25" s="458"/>
    </row>
    <row r="26" spans="1:12" ht="15" customHeight="1" x14ac:dyDescent="0.2">
      <c r="A26" s="458"/>
      <c r="B26" s="335">
        <v>2</v>
      </c>
      <c r="C26" s="1333" t="s">
        <v>684</v>
      </c>
      <c r="D26" s="1725"/>
      <c r="E26" s="1726"/>
      <c r="F26" s="535">
        <f>+基礎データ貼付用シート!E1725</f>
        <v>0</v>
      </c>
      <c r="G26" s="353" t="s">
        <v>4874</v>
      </c>
      <c r="H26" s="1260">
        <v>8.8999999999999996E-2</v>
      </c>
      <c r="I26" s="353" t="s">
        <v>119</v>
      </c>
      <c r="J26" s="354">
        <f t="shared" si="1"/>
        <v>0</v>
      </c>
      <c r="K26" s="340" t="s">
        <v>4876</v>
      </c>
      <c r="L26" s="458"/>
    </row>
    <row r="27" spans="1:12" ht="15" customHeight="1" x14ac:dyDescent="0.2">
      <c r="A27" s="458"/>
      <c r="B27" s="335">
        <v>3</v>
      </c>
      <c r="C27" s="1333" t="s">
        <v>685</v>
      </c>
      <c r="D27" s="1725"/>
      <c r="E27" s="1726"/>
      <c r="F27" s="535">
        <f>+基礎データ貼付用シート!E1726</f>
        <v>0</v>
      </c>
      <c r="G27" s="353" t="s">
        <v>4874</v>
      </c>
      <c r="H27" s="1260">
        <v>0.13200000000000001</v>
      </c>
      <c r="I27" s="353" t="s">
        <v>119</v>
      </c>
      <c r="J27" s="354">
        <f t="shared" si="1"/>
        <v>0</v>
      </c>
      <c r="K27" s="340" t="s">
        <v>4877</v>
      </c>
      <c r="L27" s="458"/>
    </row>
    <row r="28" spans="1:12" ht="15" customHeight="1" x14ac:dyDescent="0.2">
      <c r="A28" s="458"/>
      <c r="B28" s="335">
        <v>4</v>
      </c>
      <c r="C28" s="1333" t="s">
        <v>619</v>
      </c>
      <c r="D28" s="1725"/>
      <c r="E28" s="1726"/>
      <c r="F28" s="535">
        <f>+基礎データ貼付用シート!E1727</f>
        <v>0</v>
      </c>
      <c r="G28" s="353" t="s">
        <v>4874</v>
      </c>
      <c r="H28" s="1260">
        <v>0.33600000000000002</v>
      </c>
      <c r="I28" s="353" t="s">
        <v>119</v>
      </c>
      <c r="J28" s="354">
        <f t="shared" si="1"/>
        <v>0</v>
      </c>
      <c r="K28" s="340" t="s">
        <v>4878</v>
      </c>
      <c r="L28" s="458"/>
    </row>
    <row r="29" spans="1:12" ht="15" customHeight="1" x14ac:dyDescent="0.2">
      <c r="A29" s="458"/>
      <c r="B29" s="335">
        <v>5</v>
      </c>
      <c r="C29" s="1333" t="s">
        <v>710</v>
      </c>
      <c r="D29" s="1725"/>
      <c r="E29" s="1726"/>
      <c r="F29" s="535">
        <f>+基礎データ貼付用シート!E1728</f>
        <v>0</v>
      </c>
      <c r="G29" s="353" t="s">
        <v>4874</v>
      </c>
      <c r="H29" s="1260">
        <v>0.35499999999999998</v>
      </c>
      <c r="I29" s="353" t="s">
        <v>119</v>
      </c>
      <c r="J29" s="354">
        <f t="shared" si="1"/>
        <v>0</v>
      </c>
      <c r="K29" s="340" t="s">
        <v>4879</v>
      </c>
      <c r="L29" s="458"/>
    </row>
    <row r="30" spans="1:12" ht="15" customHeight="1" x14ac:dyDescent="0.2">
      <c r="A30" s="458"/>
      <c r="B30" s="335">
        <v>6</v>
      </c>
      <c r="C30" s="1333" t="s">
        <v>741</v>
      </c>
      <c r="D30" s="1725"/>
      <c r="E30" s="1726"/>
      <c r="F30" s="535">
        <f>+基礎データ貼付用シート!E1729</f>
        <v>0</v>
      </c>
      <c r="G30" s="353" t="s">
        <v>4874</v>
      </c>
      <c r="H30" s="1260">
        <v>0.376</v>
      </c>
      <c r="I30" s="353" t="s">
        <v>119</v>
      </c>
      <c r="J30" s="354">
        <f t="shared" si="1"/>
        <v>0</v>
      </c>
      <c r="K30" s="340" t="s">
        <v>4880</v>
      </c>
      <c r="L30" s="458"/>
    </row>
    <row r="31" spans="1:12" ht="15" customHeight="1" x14ac:dyDescent="0.2">
      <c r="A31" s="458"/>
      <c r="B31" s="335">
        <v>7</v>
      </c>
      <c r="C31" s="1333" t="s">
        <v>808</v>
      </c>
      <c r="D31" s="1725"/>
      <c r="E31" s="1726"/>
      <c r="F31" s="535">
        <f>+基礎データ貼付用シート!E1730</f>
        <v>0</v>
      </c>
      <c r="G31" s="353" t="s">
        <v>4874</v>
      </c>
      <c r="H31" s="1260">
        <v>0.39600000000000002</v>
      </c>
      <c r="I31" s="353" t="s">
        <v>119</v>
      </c>
      <c r="J31" s="354">
        <f t="shared" si="1"/>
        <v>0</v>
      </c>
      <c r="K31" s="340" t="s">
        <v>4881</v>
      </c>
      <c r="L31" s="458"/>
    </row>
    <row r="32" spans="1:12" ht="15" customHeight="1" x14ac:dyDescent="0.2">
      <c r="A32" s="458"/>
      <c r="B32" s="335">
        <v>8</v>
      </c>
      <c r="C32" s="1333" t="s">
        <v>884</v>
      </c>
      <c r="D32" s="1725"/>
      <c r="E32" s="1726"/>
      <c r="F32" s="535">
        <f>+基礎データ貼付用シート!E1731</f>
        <v>0</v>
      </c>
      <c r="G32" s="353" t="s">
        <v>4874</v>
      </c>
      <c r="H32" s="1260">
        <v>0.41199999999999998</v>
      </c>
      <c r="I32" s="353" t="s">
        <v>119</v>
      </c>
      <c r="J32" s="354">
        <f t="shared" si="1"/>
        <v>0</v>
      </c>
      <c r="K32" s="340" t="s">
        <v>4882</v>
      </c>
      <c r="L32" s="458"/>
    </row>
    <row r="33" spans="1:12" ht="15" customHeight="1" x14ac:dyDescent="0.2">
      <c r="A33" s="458"/>
      <c r="B33" s="460">
        <v>9</v>
      </c>
      <c r="C33" s="1333" t="s">
        <v>915</v>
      </c>
      <c r="D33" s="1725"/>
      <c r="E33" s="1726"/>
      <c r="F33" s="535">
        <f>+基礎データ貼付用シート!E1732</f>
        <v>0</v>
      </c>
      <c r="G33" s="353" t="s">
        <v>117</v>
      </c>
      <c r="H33" s="1260">
        <v>0.435</v>
      </c>
      <c r="I33" s="353" t="s">
        <v>119</v>
      </c>
      <c r="J33" s="354">
        <f t="shared" si="1"/>
        <v>0</v>
      </c>
      <c r="K33" s="340" t="s">
        <v>530</v>
      </c>
      <c r="L33" s="458"/>
    </row>
    <row r="34" spans="1:12" ht="15" customHeight="1" x14ac:dyDescent="0.2">
      <c r="A34" s="458"/>
      <c r="B34" s="335">
        <v>10</v>
      </c>
      <c r="C34" s="1257" t="s">
        <v>1067</v>
      </c>
      <c r="D34" s="1725"/>
      <c r="E34" s="1726"/>
      <c r="F34" s="535">
        <f>+基礎データ貼付用シート!E1733</f>
        <v>0</v>
      </c>
      <c r="G34" s="353" t="s">
        <v>117</v>
      </c>
      <c r="H34" s="1260">
        <v>0.45700000000000002</v>
      </c>
      <c r="I34" s="353" t="s">
        <v>119</v>
      </c>
      <c r="J34" s="354">
        <f t="shared" si="1"/>
        <v>0</v>
      </c>
      <c r="K34" s="340" t="s">
        <v>528</v>
      </c>
      <c r="L34" s="458"/>
    </row>
    <row r="35" spans="1:12" ht="15" customHeight="1" x14ac:dyDescent="0.2">
      <c r="A35" s="458"/>
      <c r="B35" s="460">
        <v>11</v>
      </c>
      <c r="C35" s="1257" t="s">
        <v>1259</v>
      </c>
      <c r="D35" s="1725"/>
      <c r="E35" s="1726"/>
      <c r="F35" s="535">
        <f>+基礎データ貼付用シート!E1734</f>
        <v>0</v>
      </c>
      <c r="G35" s="353" t="s">
        <v>117</v>
      </c>
      <c r="H35" s="1260">
        <v>0.47799999999999998</v>
      </c>
      <c r="I35" s="353" t="s">
        <v>119</v>
      </c>
      <c r="J35" s="354">
        <f t="shared" si="1"/>
        <v>0</v>
      </c>
      <c r="K35" s="340" t="s">
        <v>554</v>
      </c>
      <c r="L35" s="458"/>
    </row>
    <row r="36" spans="1:12" ht="15" customHeight="1" x14ac:dyDescent="0.2">
      <c r="A36" s="458"/>
      <c r="B36" s="460">
        <v>12</v>
      </c>
      <c r="C36" s="1257" t="s">
        <v>6135</v>
      </c>
      <c r="D36" s="1725"/>
      <c r="E36" s="1726"/>
      <c r="F36" s="535">
        <f>+基礎データ貼付用シート!E1735</f>
        <v>0</v>
      </c>
      <c r="G36" s="353" t="s">
        <v>117</v>
      </c>
      <c r="H36" s="352">
        <v>0.5</v>
      </c>
      <c r="I36" s="353" t="s">
        <v>119</v>
      </c>
      <c r="J36" s="354">
        <f>ROUND(F36*H36,0)</f>
        <v>0</v>
      </c>
      <c r="K36" s="340" t="s">
        <v>553</v>
      </c>
      <c r="L36" s="458"/>
    </row>
    <row r="37" spans="1:12" ht="15" customHeight="1" x14ac:dyDescent="0.2">
      <c r="A37" s="458"/>
      <c r="B37" s="460">
        <v>13</v>
      </c>
      <c r="C37" s="1257" t="s">
        <v>5612</v>
      </c>
      <c r="D37" s="1725"/>
      <c r="E37" s="1726"/>
      <c r="F37" s="535">
        <f>+基礎データ貼付用シート!E1736</f>
        <v>0</v>
      </c>
      <c r="G37" s="353" t="s">
        <v>117</v>
      </c>
      <c r="H37" s="352">
        <v>0.5</v>
      </c>
      <c r="I37" s="353" t="s">
        <v>119</v>
      </c>
      <c r="J37" s="354">
        <f t="shared" si="1"/>
        <v>0</v>
      </c>
      <c r="K37" s="340" t="s">
        <v>552</v>
      </c>
      <c r="L37" s="458"/>
    </row>
    <row r="38" spans="1:12" ht="15" customHeight="1" x14ac:dyDescent="0.2">
      <c r="A38" s="458"/>
      <c r="B38" s="460">
        <v>14</v>
      </c>
      <c r="C38" s="1257" t="s">
        <v>6145</v>
      </c>
      <c r="D38" s="1725"/>
      <c r="E38" s="1726"/>
      <c r="F38" s="535">
        <f>+基礎データ貼付用シート!E1737</f>
        <v>0</v>
      </c>
      <c r="G38" s="353" t="s">
        <v>117</v>
      </c>
      <c r="H38" s="352">
        <v>0.5</v>
      </c>
      <c r="I38" s="353" t="s">
        <v>119</v>
      </c>
      <c r="J38" s="354">
        <f>ROUND(F38*H38,0)</f>
        <v>0</v>
      </c>
      <c r="K38" s="340" t="s">
        <v>569</v>
      </c>
      <c r="L38" s="458"/>
    </row>
    <row r="39" spans="1:12" ht="15" customHeight="1" thickBot="1" x14ac:dyDescent="0.25">
      <c r="A39" s="458"/>
      <c r="B39" s="460">
        <v>15</v>
      </c>
      <c r="C39" s="1257" t="s">
        <v>6622</v>
      </c>
      <c r="D39" s="1725"/>
      <c r="E39" s="1726"/>
      <c r="F39" s="535">
        <f>+基礎データ貼付用シート!E1738</f>
        <v>0</v>
      </c>
      <c r="G39" s="353" t="s">
        <v>117</v>
      </c>
      <c r="H39" s="1334">
        <v>0.5</v>
      </c>
      <c r="I39" s="353" t="s">
        <v>119</v>
      </c>
      <c r="J39" s="354">
        <f>ROUND(F39*H39,0)</f>
        <v>0</v>
      </c>
      <c r="K39" s="340" t="s">
        <v>568</v>
      </c>
      <c r="L39" s="458"/>
    </row>
    <row r="40" spans="1:12" ht="15" customHeight="1" x14ac:dyDescent="0.2">
      <c r="A40" s="458"/>
      <c r="B40" s="344"/>
      <c r="C40" s="345"/>
      <c r="D40" s="344"/>
      <c r="E40" s="344"/>
      <c r="F40" s="58"/>
      <c r="G40" s="494"/>
      <c r="H40" s="1683" t="s">
        <v>709</v>
      </c>
      <c r="I40" s="1684"/>
      <c r="J40" s="346"/>
      <c r="K40" s="340"/>
      <c r="L40" s="458"/>
    </row>
    <row r="41" spans="1:12" ht="15" customHeight="1" thickBot="1" x14ac:dyDescent="0.25">
      <c r="A41" s="458"/>
      <c r="B41" s="340"/>
      <c r="C41" s="340"/>
      <c r="D41" s="340"/>
      <c r="E41" s="340"/>
      <c r="F41" s="554"/>
      <c r="G41" s="340"/>
      <c r="H41" s="1727" t="s">
        <v>118</v>
      </c>
      <c r="I41" s="1728"/>
      <c r="J41" s="539">
        <f>SUM(J25:J39)</f>
        <v>0</v>
      </c>
      <c r="K41" s="340" t="s">
        <v>4873</v>
      </c>
      <c r="L41" s="458"/>
    </row>
    <row r="42" spans="1:12" ht="15" customHeight="1" x14ac:dyDescent="0.2">
      <c r="A42" s="458"/>
      <c r="B42" s="458"/>
      <c r="C42" s="458"/>
      <c r="D42" s="458"/>
      <c r="E42" s="458"/>
      <c r="F42" s="518"/>
      <c r="G42" s="458"/>
      <c r="H42" s="679"/>
      <c r="I42" s="679"/>
      <c r="J42" s="896"/>
      <c r="K42" s="340"/>
      <c r="L42" s="458"/>
    </row>
    <row r="43" spans="1:12" ht="18.75" customHeight="1" x14ac:dyDescent="0.2">
      <c r="A43" s="468" t="s">
        <v>558</v>
      </c>
      <c r="B43" s="458" t="s">
        <v>713</v>
      </c>
      <c r="C43" s="458"/>
      <c r="D43" s="458"/>
      <c r="E43" s="458"/>
      <c r="F43" s="518"/>
      <c r="G43" s="458"/>
      <c r="H43" s="473"/>
      <c r="I43" s="458"/>
      <c r="J43" s="518"/>
      <c r="K43" s="340"/>
      <c r="L43" s="458"/>
    </row>
    <row r="44" spans="1:12" ht="11.25" customHeight="1" x14ac:dyDescent="0.2">
      <c r="A44" s="468"/>
      <c r="B44" s="458"/>
      <c r="C44" s="458"/>
      <c r="D44" s="458"/>
      <c r="E44" s="458"/>
      <c r="F44" s="518"/>
      <c r="G44" s="458"/>
      <c r="H44" s="473"/>
      <c r="I44" s="458"/>
      <c r="J44" s="518"/>
      <c r="K44" s="340"/>
      <c r="L44" s="458"/>
    </row>
    <row r="45" spans="1:12" ht="18.75" customHeight="1" x14ac:dyDescent="0.2">
      <c r="A45" s="468"/>
      <c r="B45" s="1706" t="s">
        <v>140</v>
      </c>
      <c r="C45" s="1707"/>
      <c r="D45" s="1706" t="s">
        <v>139</v>
      </c>
      <c r="E45" s="1707"/>
      <c r="F45" s="695" t="s">
        <v>138</v>
      </c>
      <c r="G45" s="431"/>
      <c r="H45" s="917" t="s">
        <v>137</v>
      </c>
      <c r="I45" s="431"/>
      <c r="J45" s="695" t="s">
        <v>89</v>
      </c>
      <c r="K45" s="319"/>
      <c r="L45" s="458"/>
    </row>
    <row r="46" spans="1:12" ht="15" customHeight="1" x14ac:dyDescent="0.2">
      <c r="A46" s="468"/>
      <c r="B46" s="359"/>
      <c r="C46" s="324"/>
      <c r="D46" s="325"/>
      <c r="E46" s="326"/>
      <c r="F46" s="360"/>
      <c r="G46" s="327"/>
      <c r="H46" s="918"/>
      <c r="I46" s="327"/>
      <c r="J46" s="361" t="s">
        <v>136</v>
      </c>
      <c r="K46" s="319"/>
      <c r="L46" s="458"/>
    </row>
    <row r="47" spans="1:12" ht="15" customHeight="1" x14ac:dyDescent="0.2">
      <c r="A47" s="458"/>
      <c r="B47" s="1320">
        <v>1</v>
      </c>
      <c r="C47" s="336" t="s">
        <v>512</v>
      </c>
      <c r="D47" s="1725"/>
      <c r="E47" s="1726"/>
      <c r="F47" s="535">
        <f>+基礎データ貼付用シート!E1739</f>
        <v>0</v>
      </c>
      <c r="G47" s="353" t="s">
        <v>117</v>
      </c>
      <c r="H47" s="1260">
        <v>0.13200000000000001</v>
      </c>
      <c r="I47" s="353" t="s">
        <v>119</v>
      </c>
      <c r="J47" s="354">
        <f>ROUND(F47*H47,0)</f>
        <v>0</v>
      </c>
      <c r="K47" s="340" t="s">
        <v>134</v>
      </c>
      <c r="L47" s="458"/>
    </row>
    <row r="48" spans="1:12" ht="15" customHeight="1" x14ac:dyDescent="0.2">
      <c r="A48" s="458"/>
      <c r="B48" s="1320">
        <v>2</v>
      </c>
      <c r="C48" s="338" t="s">
        <v>619</v>
      </c>
      <c r="D48" s="1725"/>
      <c r="E48" s="1726"/>
      <c r="F48" s="535">
        <f>+基礎データ貼付用シート!E1740</f>
        <v>0</v>
      </c>
      <c r="G48" s="353" t="s">
        <v>117</v>
      </c>
      <c r="H48" s="1260">
        <v>0.17299999999999999</v>
      </c>
      <c r="I48" s="353" t="s">
        <v>119</v>
      </c>
      <c r="J48" s="354">
        <f t="shared" ref="J48:J55" si="2">ROUND(F48*H48,0)</f>
        <v>0</v>
      </c>
      <c r="K48" s="340" t="s">
        <v>132</v>
      </c>
      <c r="L48" s="458"/>
    </row>
    <row r="49" spans="1:12" ht="15" customHeight="1" x14ac:dyDescent="0.2">
      <c r="A49" s="458"/>
      <c r="B49" s="1320">
        <v>3</v>
      </c>
      <c r="C49" s="338" t="s">
        <v>710</v>
      </c>
      <c r="D49" s="1725"/>
      <c r="E49" s="1726"/>
      <c r="F49" s="535">
        <f>+基礎データ貼付用シート!E1741</f>
        <v>0</v>
      </c>
      <c r="G49" s="353" t="s">
        <v>117</v>
      </c>
      <c r="H49" s="1260">
        <v>0.21299999999999999</v>
      </c>
      <c r="I49" s="353" t="s">
        <v>119</v>
      </c>
      <c r="J49" s="354">
        <f t="shared" si="2"/>
        <v>0</v>
      </c>
      <c r="K49" s="340" t="s">
        <v>130</v>
      </c>
      <c r="L49" s="458"/>
    </row>
    <row r="50" spans="1:12" ht="15" customHeight="1" x14ac:dyDescent="0.2">
      <c r="A50" s="458"/>
      <c r="B50" s="1320">
        <v>4</v>
      </c>
      <c r="C50" s="338" t="s">
        <v>741</v>
      </c>
      <c r="D50" s="1725"/>
      <c r="E50" s="1726"/>
      <c r="F50" s="535">
        <f>+基礎データ貼付用シート!E1742</f>
        <v>0</v>
      </c>
      <c r="G50" s="353" t="s">
        <v>117</v>
      </c>
      <c r="H50" s="1260">
        <v>0.255</v>
      </c>
      <c r="I50" s="353" t="s">
        <v>119</v>
      </c>
      <c r="J50" s="354">
        <f t="shared" si="2"/>
        <v>0</v>
      </c>
      <c r="K50" s="340" t="s">
        <v>538</v>
      </c>
      <c r="L50" s="458"/>
    </row>
    <row r="51" spans="1:12" ht="15" customHeight="1" x14ac:dyDescent="0.2">
      <c r="A51" s="458"/>
      <c r="B51" s="1320">
        <v>5</v>
      </c>
      <c r="C51" s="338" t="s">
        <v>808</v>
      </c>
      <c r="D51" s="1725"/>
      <c r="E51" s="1726"/>
      <c r="F51" s="535">
        <f>+基礎データ貼付用シート!E1743</f>
        <v>0</v>
      </c>
      <c r="G51" s="353" t="s">
        <v>117</v>
      </c>
      <c r="H51" s="1260">
        <v>0.29599999999999999</v>
      </c>
      <c r="I51" s="353" t="s">
        <v>119</v>
      </c>
      <c r="J51" s="354">
        <f t="shared" si="2"/>
        <v>0</v>
      </c>
      <c r="K51" s="340" t="s">
        <v>537</v>
      </c>
      <c r="L51" s="458"/>
    </row>
    <row r="52" spans="1:12" ht="15" customHeight="1" x14ac:dyDescent="0.2">
      <c r="A52" s="458"/>
      <c r="B52" s="1320">
        <v>6</v>
      </c>
      <c r="C52" s="338" t="s">
        <v>884</v>
      </c>
      <c r="D52" s="1725"/>
      <c r="E52" s="1726"/>
      <c r="F52" s="535">
        <f>+基礎データ貼付用シート!E1744</f>
        <v>0</v>
      </c>
      <c r="G52" s="353" t="s">
        <v>117</v>
      </c>
      <c r="H52" s="1260">
        <v>0.33400000000000002</v>
      </c>
      <c r="I52" s="353" t="s">
        <v>119</v>
      </c>
      <c r="J52" s="354">
        <f t="shared" si="2"/>
        <v>0</v>
      </c>
      <c r="K52" s="340" t="s">
        <v>536</v>
      </c>
      <c r="L52" s="458"/>
    </row>
    <row r="53" spans="1:12" ht="15" customHeight="1" x14ac:dyDescent="0.2">
      <c r="A53" s="458"/>
      <c r="B53" s="1320">
        <v>7</v>
      </c>
      <c r="C53" s="338" t="s">
        <v>915</v>
      </c>
      <c r="D53" s="1725"/>
      <c r="E53" s="1726"/>
      <c r="F53" s="535">
        <f>+基礎データ貼付用シート!E1745</f>
        <v>0</v>
      </c>
      <c r="G53" s="353" t="s">
        <v>117</v>
      </c>
      <c r="H53" s="1260">
        <v>0.376</v>
      </c>
      <c r="I53" s="353" t="s">
        <v>119</v>
      </c>
      <c r="J53" s="354">
        <f t="shared" si="2"/>
        <v>0</v>
      </c>
      <c r="K53" s="340" t="s">
        <v>535</v>
      </c>
      <c r="L53" s="458"/>
    </row>
    <row r="54" spans="1:12" ht="15" customHeight="1" x14ac:dyDescent="0.2">
      <c r="A54" s="458"/>
      <c r="B54" s="1317">
        <v>8</v>
      </c>
      <c r="C54" s="338" t="s">
        <v>1067</v>
      </c>
      <c r="D54" s="1725"/>
      <c r="E54" s="1726"/>
      <c r="F54" s="535">
        <f>+基礎データ貼付用シート!E1746</f>
        <v>0</v>
      </c>
      <c r="G54" s="353" t="s">
        <v>117</v>
      </c>
      <c r="H54" s="1260">
        <v>0.41699999999999998</v>
      </c>
      <c r="I54" s="353" t="s">
        <v>119</v>
      </c>
      <c r="J54" s="354">
        <f t="shared" si="2"/>
        <v>0</v>
      </c>
      <c r="K54" s="340" t="s">
        <v>534</v>
      </c>
      <c r="L54" s="458"/>
    </row>
    <row r="55" spans="1:12" ht="15" customHeight="1" x14ac:dyDescent="0.2">
      <c r="A55" s="458"/>
      <c r="B55" s="1317">
        <v>9</v>
      </c>
      <c r="C55" s="338" t="s">
        <v>1259</v>
      </c>
      <c r="D55" s="1725"/>
      <c r="E55" s="1726"/>
      <c r="F55" s="535">
        <f>+基礎データ貼付用シート!E1747</f>
        <v>0</v>
      </c>
      <c r="G55" s="353" t="s">
        <v>117</v>
      </c>
      <c r="H55" s="1260">
        <v>0.45800000000000002</v>
      </c>
      <c r="I55" s="353" t="s">
        <v>119</v>
      </c>
      <c r="J55" s="354">
        <f t="shared" si="2"/>
        <v>0</v>
      </c>
      <c r="K55" s="340" t="s">
        <v>530</v>
      </c>
      <c r="L55" s="458"/>
    </row>
    <row r="56" spans="1:12" ht="15" customHeight="1" x14ac:dyDescent="0.2">
      <c r="A56" s="458"/>
      <c r="B56" s="1317">
        <v>10</v>
      </c>
      <c r="C56" s="338" t="s">
        <v>6135</v>
      </c>
      <c r="D56" s="1725"/>
      <c r="E56" s="1726"/>
      <c r="F56" s="535">
        <f>+基礎データ貼付用シート!E1748</f>
        <v>0</v>
      </c>
      <c r="G56" s="353" t="s">
        <v>117</v>
      </c>
      <c r="H56" s="352">
        <v>0.5</v>
      </c>
      <c r="I56" s="353" t="s">
        <v>119</v>
      </c>
      <c r="J56" s="354">
        <f>ROUND(F56*H56,0)</f>
        <v>0</v>
      </c>
      <c r="K56" s="340" t="s">
        <v>528</v>
      </c>
      <c r="L56" s="458"/>
    </row>
    <row r="57" spans="1:12" ht="15" customHeight="1" x14ac:dyDescent="0.2">
      <c r="A57" s="458"/>
      <c r="B57" s="1317">
        <v>11</v>
      </c>
      <c r="C57" s="338" t="s">
        <v>5612</v>
      </c>
      <c r="D57" s="1725"/>
      <c r="E57" s="1726"/>
      <c r="F57" s="512">
        <f>+基礎データ貼付用シート!E1749</f>
        <v>0</v>
      </c>
      <c r="G57" s="353" t="s">
        <v>117</v>
      </c>
      <c r="H57" s="352">
        <v>0.5</v>
      </c>
      <c r="I57" s="353" t="s">
        <v>119</v>
      </c>
      <c r="J57" s="354">
        <f>ROUND(F57*H57,0)</f>
        <v>0</v>
      </c>
      <c r="K57" s="340" t="s">
        <v>554</v>
      </c>
      <c r="L57" s="458"/>
    </row>
    <row r="58" spans="1:12" ht="15" customHeight="1" x14ac:dyDescent="0.2">
      <c r="A58" s="458"/>
      <c r="B58" s="1317">
        <v>12</v>
      </c>
      <c r="C58" s="338" t="s">
        <v>6145</v>
      </c>
      <c r="D58" s="1725"/>
      <c r="E58" s="1726"/>
      <c r="F58" s="512">
        <f>+基礎データ貼付用シート!E1750</f>
        <v>0</v>
      </c>
      <c r="G58" s="685" t="s">
        <v>117</v>
      </c>
      <c r="H58" s="352">
        <v>0.5</v>
      </c>
      <c r="I58" s="685" t="s">
        <v>119</v>
      </c>
      <c r="J58" s="686">
        <f>ROUND(F58*H58,0)</f>
        <v>0</v>
      </c>
      <c r="K58" s="340" t="s">
        <v>553</v>
      </c>
      <c r="L58" s="458"/>
    </row>
    <row r="59" spans="1:12" ht="15" customHeight="1" thickBot="1" x14ac:dyDescent="0.25">
      <c r="A59" s="458"/>
      <c r="B59" s="1330">
        <v>13</v>
      </c>
      <c r="C59" s="1257" t="s">
        <v>6622</v>
      </c>
      <c r="D59" s="1931"/>
      <c r="E59" s="1932"/>
      <c r="F59" s="1258">
        <f>+基礎データ貼付用シート!E1751</f>
        <v>0</v>
      </c>
      <c r="G59" s="1331" t="s">
        <v>117</v>
      </c>
      <c r="H59" s="1260">
        <v>0.5</v>
      </c>
      <c r="I59" s="1331" t="s">
        <v>119</v>
      </c>
      <c r="J59" s="1332">
        <f>ROUND(F59*H59,0)</f>
        <v>0</v>
      </c>
      <c r="K59" s="1263" t="s">
        <v>552</v>
      </c>
      <c r="L59" s="458"/>
    </row>
    <row r="60" spans="1:12" ht="15" customHeight="1" x14ac:dyDescent="0.2">
      <c r="A60" s="458"/>
      <c r="B60" s="344"/>
      <c r="C60" s="345"/>
      <c r="D60" s="344"/>
      <c r="E60" s="344"/>
      <c r="F60" s="58"/>
      <c r="G60" s="1318"/>
      <c r="H60" s="1683" t="s">
        <v>6971</v>
      </c>
      <c r="I60" s="1684"/>
      <c r="J60" s="346"/>
      <c r="K60" s="340"/>
      <c r="L60" s="458"/>
    </row>
    <row r="61" spans="1:12" ht="15" customHeight="1" thickBot="1" x14ac:dyDescent="0.25">
      <c r="A61" s="458"/>
      <c r="B61" s="340"/>
      <c r="C61" s="340"/>
      <c r="D61" s="340"/>
      <c r="E61" s="340"/>
      <c r="F61" s="554"/>
      <c r="G61" s="340"/>
      <c r="H61" s="1727" t="s">
        <v>118</v>
      </c>
      <c r="I61" s="1728"/>
      <c r="J61" s="539">
        <f>SUM(J47:J59)</f>
        <v>0</v>
      </c>
      <c r="K61" s="340" t="s">
        <v>968</v>
      </c>
      <c r="L61" s="458"/>
    </row>
    <row r="62" spans="1:12" ht="15" customHeight="1" x14ac:dyDescent="0.2">
      <c r="A62" s="458"/>
      <c r="B62" s="458"/>
      <c r="C62" s="458"/>
      <c r="D62" s="458"/>
      <c r="E62" s="458"/>
      <c r="F62" s="518"/>
      <c r="G62" s="458"/>
      <c r="H62" s="679"/>
      <c r="I62" s="679"/>
      <c r="J62" s="896"/>
      <c r="K62" s="340"/>
      <c r="L62" s="458"/>
    </row>
    <row r="63" spans="1:12" ht="13" x14ac:dyDescent="0.2">
      <c r="A63" s="468" t="s">
        <v>550</v>
      </c>
      <c r="B63" s="458" t="s">
        <v>687</v>
      </c>
      <c r="C63" s="458"/>
      <c r="D63" s="458"/>
      <c r="E63" s="458"/>
      <c r="F63" s="518"/>
      <c r="G63" s="458"/>
      <c r="H63" s="473"/>
      <c r="I63" s="458"/>
      <c r="J63" s="518"/>
      <c r="K63" s="340"/>
      <c r="L63" s="458"/>
    </row>
    <row r="64" spans="1:12" ht="7.5" customHeight="1" x14ac:dyDescent="0.2">
      <c r="A64" s="468"/>
      <c r="B64" s="458"/>
      <c r="C64" s="458"/>
      <c r="D64" s="458"/>
      <c r="E64" s="458"/>
      <c r="F64" s="518"/>
      <c r="G64" s="458"/>
      <c r="H64" s="473"/>
      <c r="I64" s="458"/>
      <c r="J64" s="518"/>
      <c r="K64" s="340"/>
      <c r="L64" s="458"/>
    </row>
    <row r="65" spans="1:12" ht="18.75" customHeight="1" x14ac:dyDescent="0.2">
      <c r="A65" s="468"/>
      <c r="B65" s="1780" t="s">
        <v>140</v>
      </c>
      <c r="C65" s="1781"/>
      <c r="D65" s="1780" t="s">
        <v>139</v>
      </c>
      <c r="E65" s="1781"/>
      <c r="F65" s="520" t="s">
        <v>138</v>
      </c>
      <c r="G65" s="521"/>
      <c r="H65" s="919" t="s">
        <v>137</v>
      </c>
      <c r="I65" s="521"/>
      <c r="J65" s="520" t="s">
        <v>89</v>
      </c>
      <c r="K65" s="340"/>
      <c r="L65" s="458"/>
    </row>
    <row r="66" spans="1:12" ht="12" customHeight="1" x14ac:dyDescent="0.2">
      <c r="A66" s="468"/>
      <c r="B66" s="523"/>
      <c r="C66" s="1319"/>
      <c r="D66" s="1314"/>
      <c r="E66" s="1315"/>
      <c r="F66" s="1323"/>
      <c r="G66" s="1316"/>
      <c r="H66" s="676"/>
      <c r="I66" s="1316"/>
      <c r="J66" s="525" t="s">
        <v>739</v>
      </c>
      <c r="K66" s="340"/>
      <c r="L66" s="458"/>
    </row>
    <row r="67" spans="1:12" ht="15" customHeight="1" x14ac:dyDescent="0.2">
      <c r="A67" s="458"/>
      <c r="B67" s="1320">
        <v>1</v>
      </c>
      <c r="C67" s="1333" t="s">
        <v>683</v>
      </c>
      <c r="D67" s="1725"/>
      <c r="E67" s="1726"/>
      <c r="F67" s="535">
        <f>+基礎データ貼付用シート!E1753</f>
        <v>0</v>
      </c>
      <c r="G67" s="353" t="s">
        <v>117</v>
      </c>
      <c r="H67" s="1260">
        <v>4.4999999999999998E-2</v>
      </c>
      <c r="I67" s="353" t="s">
        <v>119</v>
      </c>
      <c r="J67" s="354">
        <f t="shared" ref="J67:J76" si="3">ROUND(F67*H67,0)</f>
        <v>0</v>
      </c>
      <c r="K67" s="340" t="s">
        <v>134</v>
      </c>
      <c r="L67" s="458"/>
    </row>
    <row r="68" spans="1:12" ht="15" customHeight="1" x14ac:dyDescent="0.2">
      <c r="A68" s="458"/>
      <c r="B68" s="1320">
        <v>2</v>
      </c>
      <c r="C68" s="1333" t="s">
        <v>684</v>
      </c>
      <c r="D68" s="1725"/>
      <c r="E68" s="1726"/>
      <c r="F68" s="535">
        <f>+基礎データ貼付用シート!E1754</f>
        <v>0</v>
      </c>
      <c r="G68" s="353" t="s">
        <v>117</v>
      </c>
      <c r="H68" s="1260">
        <v>8.8999999999999996E-2</v>
      </c>
      <c r="I68" s="353" t="s">
        <v>119</v>
      </c>
      <c r="J68" s="354">
        <f t="shared" si="3"/>
        <v>0</v>
      </c>
      <c r="K68" s="340" t="s">
        <v>132</v>
      </c>
      <c r="L68" s="458"/>
    </row>
    <row r="69" spans="1:12" ht="15" customHeight="1" x14ac:dyDescent="0.2">
      <c r="A69" s="458"/>
      <c r="B69" s="1320">
        <v>3</v>
      </c>
      <c r="C69" s="1333" t="s">
        <v>685</v>
      </c>
      <c r="D69" s="1725"/>
      <c r="E69" s="1726"/>
      <c r="F69" s="535">
        <f>+基礎データ貼付用シート!E1755</f>
        <v>0</v>
      </c>
      <c r="G69" s="353" t="s">
        <v>117</v>
      </c>
      <c r="H69" s="1260">
        <v>0.13200000000000001</v>
      </c>
      <c r="I69" s="353" t="s">
        <v>119</v>
      </c>
      <c r="J69" s="354">
        <f t="shared" si="3"/>
        <v>0</v>
      </c>
      <c r="K69" s="340" t="s">
        <v>130</v>
      </c>
      <c r="L69" s="458"/>
    </row>
    <row r="70" spans="1:12" ht="15" customHeight="1" x14ac:dyDescent="0.2">
      <c r="A70" s="458"/>
      <c r="B70" s="1320">
        <v>4</v>
      </c>
      <c r="C70" s="1333" t="s">
        <v>619</v>
      </c>
      <c r="D70" s="1725"/>
      <c r="E70" s="1726"/>
      <c r="F70" s="535">
        <f>+基礎データ貼付用シート!E1756</f>
        <v>0</v>
      </c>
      <c r="G70" s="353" t="s">
        <v>117</v>
      </c>
      <c r="H70" s="1260">
        <v>0.33600000000000002</v>
      </c>
      <c r="I70" s="353" t="s">
        <v>119</v>
      </c>
      <c r="J70" s="354">
        <f t="shared" si="3"/>
        <v>0</v>
      </c>
      <c r="K70" s="340" t="s">
        <v>538</v>
      </c>
      <c r="L70" s="458"/>
    </row>
    <row r="71" spans="1:12" ht="15" customHeight="1" x14ac:dyDescent="0.2">
      <c r="A71" s="458"/>
      <c r="B71" s="1320">
        <v>5</v>
      </c>
      <c r="C71" s="1333" t="s">
        <v>710</v>
      </c>
      <c r="D71" s="1725"/>
      <c r="E71" s="1726"/>
      <c r="F71" s="535">
        <f>+基礎データ貼付用シート!E1757</f>
        <v>0</v>
      </c>
      <c r="G71" s="353" t="s">
        <v>117</v>
      </c>
      <c r="H71" s="1260">
        <v>0.35499999999999998</v>
      </c>
      <c r="I71" s="353" t="s">
        <v>119</v>
      </c>
      <c r="J71" s="354">
        <f t="shared" si="3"/>
        <v>0</v>
      </c>
      <c r="K71" s="340" t="s">
        <v>537</v>
      </c>
      <c r="L71" s="458"/>
    </row>
    <row r="72" spans="1:12" ht="15" customHeight="1" x14ac:dyDescent="0.2">
      <c r="A72" s="458"/>
      <c r="B72" s="1320">
        <v>6</v>
      </c>
      <c r="C72" s="1333" t="s">
        <v>741</v>
      </c>
      <c r="D72" s="1725"/>
      <c r="E72" s="1726"/>
      <c r="F72" s="535">
        <f>+基礎データ貼付用シート!E1758</f>
        <v>0</v>
      </c>
      <c r="G72" s="353" t="s">
        <v>117</v>
      </c>
      <c r="H72" s="1260">
        <v>0.376</v>
      </c>
      <c r="I72" s="353" t="s">
        <v>119</v>
      </c>
      <c r="J72" s="354">
        <f t="shared" si="3"/>
        <v>0</v>
      </c>
      <c r="K72" s="340" t="s">
        <v>536</v>
      </c>
      <c r="L72" s="458"/>
    </row>
    <row r="73" spans="1:12" ht="15" customHeight="1" x14ac:dyDescent="0.2">
      <c r="A73" s="458"/>
      <c r="B73" s="1320">
        <v>7</v>
      </c>
      <c r="C73" s="1333" t="s">
        <v>808</v>
      </c>
      <c r="D73" s="1725"/>
      <c r="E73" s="1726"/>
      <c r="F73" s="535">
        <f>+基礎データ貼付用シート!E1759</f>
        <v>0</v>
      </c>
      <c r="G73" s="353" t="s">
        <v>117</v>
      </c>
      <c r="H73" s="1260">
        <v>0.39600000000000002</v>
      </c>
      <c r="I73" s="353" t="s">
        <v>119</v>
      </c>
      <c r="J73" s="354">
        <f t="shared" si="3"/>
        <v>0</v>
      </c>
      <c r="K73" s="340" t="s">
        <v>535</v>
      </c>
      <c r="L73" s="458"/>
    </row>
    <row r="74" spans="1:12" ht="15" customHeight="1" x14ac:dyDescent="0.2">
      <c r="A74" s="458"/>
      <c r="B74" s="1317">
        <v>8</v>
      </c>
      <c r="C74" s="1333" t="s">
        <v>884</v>
      </c>
      <c r="D74" s="1725"/>
      <c r="E74" s="1726"/>
      <c r="F74" s="535">
        <f>+基礎データ貼付用シート!E1760</f>
        <v>0</v>
      </c>
      <c r="G74" s="353" t="s">
        <v>117</v>
      </c>
      <c r="H74" s="1260">
        <v>0.41199999999999998</v>
      </c>
      <c r="I74" s="353" t="s">
        <v>119</v>
      </c>
      <c r="J74" s="354">
        <f t="shared" si="3"/>
        <v>0</v>
      </c>
      <c r="K74" s="340" t="s">
        <v>534</v>
      </c>
      <c r="L74" s="458"/>
    </row>
    <row r="75" spans="1:12" ht="15" customHeight="1" x14ac:dyDescent="0.2">
      <c r="A75" s="458"/>
      <c r="B75" s="460">
        <v>9</v>
      </c>
      <c r="C75" s="1333" t="s">
        <v>915</v>
      </c>
      <c r="D75" s="1725"/>
      <c r="E75" s="1726"/>
      <c r="F75" s="535">
        <f>+基礎データ貼付用シート!E1761</f>
        <v>0</v>
      </c>
      <c r="G75" s="353" t="s">
        <v>117</v>
      </c>
      <c r="H75" s="1260">
        <v>0.435</v>
      </c>
      <c r="I75" s="353" t="s">
        <v>119</v>
      </c>
      <c r="J75" s="354">
        <f t="shared" si="3"/>
        <v>0</v>
      </c>
      <c r="K75" s="340" t="s">
        <v>530</v>
      </c>
      <c r="L75" s="458"/>
    </row>
    <row r="76" spans="1:12" ht="15" customHeight="1" x14ac:dyDescent="0.2">
      <c r="A76" s="458"/>
      <c r="B76" s="460">
        <v>10</v>
      </c>
      <c r="C76" s="1257" t="s">
        <v>1067</v>
      </c>
      <c r="D76" s="1725"/>
      <c r="E76" s="1726"/>
      <c r="F76" s="535">
        <f>+基礎データ貼付用シート!E1762</f>
        <v>0</v>
      </c>
      <c r="G76" s="353" t="s">
        <v>117</v>
      </c>
      <c r="H76" s="1260">
        <v>0.45700000000000002</v>
      </c>
      <c r="I76" s="353" t="s">
        <v>119</v>
      </c>
      <c r="J76" s="354">
        <f t="shared" si="3"/>
        <v>0</v>
      </c>
      <c r="K76" s="340" t="s">
        <v>528</v>
      </c>
      <c r="L76" s="458"/>
    </row>
    <row r="77" spans="1:12" ht="15" customHeight="1" x14ac:dyDescent="0.2">
      <c r="A77" s="458"/>
      <c r="B77" s="460">
        <v>11</v>
      </c>
      <c r="C77" s="1257" t="s">
        <v>1259</v>
      </c>
      <c r="D77" s="1725"/>
      <c r="E77" s="1726"/>
      <c r="F77" s="535">
        <f>+基礎データ貼付用シート!E1763</f>
        <v>0</v>
      </c>
      <c r="G77" s="353" t="s">
        <v>117</v>
      </c>
      <c r="H77" s="1260">
        <v>0.47799999999999998</v>
      </c>
      <c r="I77" s="353" t="s">
        <v>119</v>
      </c>
      <c r="J77" s="354">
        <f>ROUND(F77*H77,0)</f>
        <v>0</v>
      </c>
      <c r="K77" s="340" t="s">
        <v>554</v>
      </c>
      <c r="L77" s="458"/>
    </row>
    <row r="78" spans="1:12" ht="15" customHeight="1" x14ac:dyDescent="0.2">
      <c r="A78" s="458"/>
      <c r="B78" s="460">
        <v>12</v>
      </c>
      <c r="C78" s="1257" t="s">
        <v>6135</v>
      </c>
      <c r="D78" s="1725"/>
      <c r="E78" s="1726"/>
      <c r="F78" s="535">
        <f>+基礎データ貼付用シート!E1764</f>
        <v>0</v>
      </c>
      <c r="G78" s="353" t="s">
        <v>117</v>
      </c>
      <c r="H78" s="352">
        <v>0.5</v>
      </c>
      <c r="I78" s="353" t="s">
        <v>119</v>
      </c>
      <c r="J78" s="354">
        <f>ROUND(F78*H78,0)</f>
        <v>0</v>
      </c>
      <c r="K78" s="340" t="s">
        <v>553</v>
      </c>
      <c r="L78" s="458"/>
    </row>
    <row r="79" spans="1:12" ht="15" customHeight="1" x14ac:dyDescent="0.2">
      <c r="A79" s="458"/>
      <c r="B79" s="460">
        <v>13</v>
      </c>
      <c r="C79" s="1257" t="s">
        <v>5612</v>
      </c>
      <c r="D79" s="1725"/>
      <c r="E79" s="1726"/>
      <c r="F79" s="535">
        <f>+基礎データ貼付用シート!E1765</f>
        <v>0</v>
      </c>
      <c r="G79" s="353" t="s">
        <v>117</v>
      </c>
      <c r="H79" s="352">
        <v>0.5</v>
      </c>
      <c r="I79" s="353" t="s">
        <v>119</v>
      </c>
      <c r="J79" s="354">
        <f>ROUND(F79*H79,0)</f>
        <v>0</v>
      </c>
      <c r="K79" s="340" t="s">
        <v>552</v>
      </c>
      <c r="L79" s="458"/>
    </row>
    <row r="80" spans="1:12" ht="15" customHeight="1" x14ac:dyDescent="0.2">
      <c r="A80" s="458"/>
      <c r="B80" s="460">
        <v>14</v>
      </c>
      <c r="C80" s="1257" t="s">
        <v>6145</v>
      </c>
      <c r="D80" s="1725"/>
      <c r="E80" s="1726"/>
      <c r="F80" s="535">
        <f>+基礎データ貼付用シート!E1766</f>
        <v>0</v>
      </c>
      <c r="G80" s="353" t="s">
        <v>117</v>
      </c>
      <c r="H80" s="352">
        <v>0.5</v>
      </c>
      <c r="I80" s="353" t="s">
        <v>119</v>
      </c>
      <c r="J80" s="354">
        <f>ROUND(F80*H80,0)</f>
        <v>0</v>
      </c>
      <c r="K80" s="340" t="s">
        <v>569</v>
      </c>
      <c r="L80" s="458"/>
    </row>
    <row r="81" spans="1:12" ht="15" customHeight="1" thickBot="1" x14ac:dyDescent="0.25">
      <c r="A81" s="458"/>
      <c r="B81" s="460">
        <v>15</v>
      </c>
      <c r="C81" s="1257" t="s">
        <v>6622</v>
      </c>
      <c r="D81" s="1725"/>
      <c r="E81" s="1726"/>
      <c r="F81" s="535">
        <f>+基礎データ貼付用シート!E1767</f>
        <v>0</v>
      </c>
      <c r="G81" s="353" t="s">
        <v>117</v>
      </c>
      <c r="H81" s="1334">
        <v>0.5</v>
      </c>
      <c r="I81" s="353" t="s">
        <v>119</v>
      </c>
      <c r="J81" s="354">
        <f>ROUND(F81*H81,0)</f>
        <v>0</v>
      </c>
      <c r="K81" s="340" t="s">
        <v>568</v>
      </c>
      <c r="L81" s="458"/>
    </row>
    <row r="82" spans="1:12" ht="15" customHeight="1" x14ac:dyDescent="0.2">
      <c r="A82" s="458"/>
      <c r="B82" s="344"/>
      <c r="C82" s="921"/>
      <c r="D82" s="344"/>
      <c r="E82" s="344"/>
      <c r="F82" s="58"/>
      <c r="G82" s="494"/>
      <c r="H82" s="1683" t="s">
        <v>709</v>
      </c>
      <c r="I82" s="1684"/>
      <c r="J82" s="346"/>
      <c r="K82" s="340"/>
      <c r="L82" s="458"/>
    </row>
    <row r="83" spans="1:12" ht="15" customHeight="1" thickBot="1" x14ac:dyDescent="0.25">
      <c r="A83" s="458"/>
      <c r="B83" s="340"/>
      <c r="C83" s="340"/>
      <c r="D83" s="340"/>
      <c r="E83" s="340"/>
      <c r="F83" s="554"/>
      <c r="G83" s="340"/>
      <c r="H83" s="1727" t="s">
        <v>118</v>
      </c>
      <c r="I83" s="1728"/>
      <c r="J83" s="539">
        <f>SUM(J67:J81)</f>
        <v>0</v>
      </c>
      <c r="K83" s="340" t="s">
        <v>4883</v>
      </c>
      <c r="L83" s="458"/>
    </row>
    <row r="84" spans="1:12" ht="7.5" customHeight="1" x14ac:dyDescent="0.2">
      <c r="A84" s="458"/>
      <c r="B84" s="458"/>
      <c r="C84" s="458"/>
      <c r="D84" s="458"/>
      <c r="E84" s="458"/>
      <c r="F84" s="518"/>
      <c r="G84" s="458"/>
      <c r="H84" s="679"/>
      <c r="I84" s="679"/>
      <c r="J84" s="896"/>
      <c r="K84" s="340"/>
      <c r="L84" s="458"/>
    </row>
    <row r="85" spans="1:12" ht="13" x14ac:dyDescent="0.2">
      <c r="A85" s="468" t="s">
        <v>549</v>
      </c>
      <c r="B85" s="458" t="s">
        <v>688</v>
      </c>
      <c r="C85" s="458"/>
      <c r="D85" s="458"/>
      <c r="E85" s="458"/>
      <c r="F85" s="518"/>
      <c r="G85" s="458"/>
      <c r="H85" s="473"/>
      <c r="I85" s="458"/>
      <c r="J85" s="518"/>
      <c r="K85" s="340"/>
      <c r="L85" s="458"/>
    </row>
    <row r="86" spans="1:12" ht="7.5" customHeight="1" x14ac:dyDescent="0.2">
      <c r="A86" s="468"/>
      <c r="B86" s="458"/>
      <c r="C86" s="458"/>
      <c r="D86" s="458"/>
      <c r="E86" s="458"/>
      <c r="F86" s="518"/>
      <c r="G86" s="458"/>
      <c r="H86" s="473"/>
      <c r="I86" s="458"/>
      <c r="J86" s="518"/>
      <c r="K86" s="340"/>
      <c r="L86" s="458"/>
    </row>
    <row r="87" spans="1:12" ht="18.75" customHeight="1" x14ac:dyDescent="0.2">
      <c r="A87" s="468"/>
      <c r="B87" s="1706" t="s">
        <v>140</v>
      </c>
      <c r="C87" s="1707"/>
      <c r="D87" s="1706" t="s">
        <v>139</v>
      </c>
      <c r="E87" s="1707"/>
      <c r="F87" s="695" t="s">
        <v>138</v>
      </c>
      <c r="G87" s="431"/>
      <c r="H87" s="917" t="s">
        <v>137</v>
      </c>
      <c r="I87" s="431"/>
      <c r="J87" s="695" t="s">
        <v>89</v>
      </c>
      <c r="K87" s="319"/>
      <c r="L87" s="458"/>
    </row>
    <row r="88" spans="1:12" ht="12" customHeight="1" x14ac:dyDescent="0.2">
      <c r="A88" s="468"/>
      <c r="B88" s="359"/>
      <c r="C88" s="324"/>
      <c r="D88" s="325"/>
      <c r="E88" s="326"/>
      <c r="F88" s="360"/>
      <c r="G88" s="327"/>
      <c r="H88" s="918"/>
      <c r="I88" s="327"/>
      <c r="J88" s="361" t="s">
        <v>136</v>
      </c>
      <c r="K88" s="319"/>
      <c r="L88" s="458"/>
    </row>
    <row r="89" spans="1:12" ht="15" customHeight="1" x14ac:dyDescent="0.2">
      <c r="A89" s="458"/>
      <c r="B89" s="1320">
        <v>1</v>
      </c>
      <c r="C89" s="336" t="s">
        <v>512</v>
      </c>
      <c r="D89" s="1725"/>
      <c r="E89" s="1726"/>
      <c r="F89" s="535">
        <f>基礎データ貼付用シート!E1695</f>
        <v>0</v>
      </c>
      <c r="G89" s="353" t="s">
        <v>117</v>
      </c>
      <c r="H89" s="1260">
        <v>0.13200000000000001</v>
      </c>
      <c r="I89" s="353" t="s">
        <v>119</v>
      </c>
      <c r="J89" s="354">
        <f>ROUND(F89*H89,0)</f>
        <v>0</v>
      </c>
      <c r="K89" s="340" t="s">
        <v>134</v>
      </c>
      <c r="L89" s="458"/>
    </row>
    <row r="90" spans="1:12" ht="15" customHeight="1" x14ac:dyDescent="0.2">
      <c r="A90" s="458"/>
      <c r="B90" s="1320">
        <v>2</v>
      </c>
      <c r="C90" s="338" t="s">
        <v>619</v>
      </c>
      <c r="D90" s="1725"/>
      <c r="E90" s="1726"/>
      <c r="F90" s="535">
        <f>基礎データ貼付用シート!E1696</f>
        <v>0</v>
      </c>
      <c r="G90" s="353" t="s">
        <v>117</v>
      </c>
      <c r="H90" s="1260">
        <v>0.17299999999999999</v>
      </c>
      <c r="I90" s="353" t="s">
        <v>119</v>
      </c>
      <c r="J90" s="354">
        <f t="shared" ref="J90:J97" si="4">ROUND(F90*H90,0)</f>
        <v>0</v>
      </c>
      <c r="K90" s="340" t="s">
        <v>132</v>
      </c>
      <c r="L90" s="458"/>
    </row>
    <row r="91" spans="1:12" ht="15" customHeight="1" x14ac:dyDescent="0.2">
      <c r="A91" s="458"/>
      <c r="B91" s="1320">
        <v>3</v>
      </c>
      <c r="C91" s="338" t="s">
        <v>710</v>
      </c>
      <c r="D91" s="1725"/>
      <c r="E91" s="1726"/>
      <c r="F91" s="535">
        <f>基礎データ貼付用シート!E1697</f>
        <v>0</v>
      </c>
      <c r="G91" s="353" t="s">
        <v>117</v>
      </c>
      <c r="H91" s="1260">
        <v>0.21299999999999999</v>
      </c>
      <c r="I91" s="353" t="s">
        <v>119</v>
      </c>
      <c r="J91" s="354">
        <f t="shared" si="4"/>
        <v>0</v>
      </c>
      <c r="K91" s="340" t="s">
        <v>130</v>
      </c>
      <c r="L91" s="458"/>
    </row>
    <row r="92" spans="1:12" ht="15" customHeight="1" x14ac:dyDescent="0.2">
      <c r="A92" s="458"/>
      <c r="B92" s="1320">
        <v>4</v>
      </c>
      <c r="C92" s="338" t="s">
        <v>741</v>
      </c>
      <c r="D92" s="1725"/>
      <c r="E92" s="1726"/>
      <c r="F92" s="535">
        <f>基礎データ貼付用シート!E1698</f>
        <v>0</v>
      </c>
      <c r="G92" s="353" t="s">
        <v>117</v>
      </c>
      <c r="H92" s="1260">
        <v>0.255</v>
      </c>
      <c r="I92" s="353" t="s">
        <v>119</v>
      </c>
      <c r="J92" s="354">
        <f t="shared" si="4"/>
        <v>0</v>
      </c>
      <c r="K92" s="340" t="s">
        <v>538</v>
      </c>
      <c r="L92" s="458"/>
    </row>
    <row r="93" spans="1:12" ht="15" customHeight="1" x14ac:dyDescent="0.2">
      <c r="A93" s="458"/>
      <c r="B93" s="1320">
        <v>5</v>
      </c>
      <c r="C93" s="338" t="s">
        <v>808</v>
      </c>
      <c r="D93" s="1725"/>
      <c r="E93" s="1726"/>
      <c r="F93" s="535">
        <f>基礎データ貼付用シート!E1699</f>
        <v>0</v>
      </c>
      <c r="G93" s="353" t="s">
        <v>117</v>
      </c>
      <c r="H93" s="1260">
        <v>0.29599999999999999</v>
      </c>
      <c r="I93" s="353" t="s">
        <v>119</v>
      </c>
      <c r="J93" s="354">
        <f t="shared" si="4"/>
        <v>0</v>
      </c>
      <c r="K93" s="340" t="s">
        <v>537</v>
      </c>
      <c r="L93" s="458"/>
    </row>
    <row r="94" spans="1:12" ht="15" customHeight="1" x14ac:dyDescent="0.2">
      <c r="A94" s="458"/>
      <c r="B94" s="1320">
        <v>6</v>
      </c>
      <c r="C94" s="338" t="s">
        <v>884</v>
      </c>
      <c r="D94" s="1725"/>
      <c r="E94" s="1726"/>
      <c r="F94" s="535">
        <f>基礎データ貼付用シート!E1700</f>
        <v>0</v>
      </c>
      <c r="G94" s="353" t="s">
        <v>117</v>
      </c>
      <c r="H94" s="1260">
        <v>0.33400000000000002</v>
      </c>
      <c r="I94" s="353" t="s">
        <v>119</v>
      </c>
      <c r="J94" s="354">
        <f t="shared" si="4"/>
        <v>0</v>
      </c>
      <c r="K94" s="340" t="s">
        <v>536</v>
      </c>
      <c r="L94" s="458"/>
    </row>
    <row r="95" spans="1:12" ht="15" customHeight="1" x14ac:dyDescent="0.2">
      <c r="A95" s="458"/>
      <c r="B95" s="1320">
        <v>7</v>
      </c>
      <c r="C95" s="338" t="s">
        <v>915</v>
      </c>
      <c r="D95" s="1725"/>
      <c r="E95" s="1726"/>
      <c r="F95" s="535">
        <f>基礎データ貼付用シート!E1701</f>
        <v>0</v>
      </c>
      <c r="G95" s="353" t="s">
        <v>117</v>
      </c>
      <c r="H95" s="1260">
        <v>0.376</v>
      </c>
      <c r="I95" s="353" t="s">
        <v>119</v>
      </c>
      <c r="J95" s="354">
        <f t="shared" si="4"/>
        <v>0</v>
      </c>
      <c r="K95" s="340" t="s">
        <v>535</v>
      </c>
      <c r="L95" s="458"/>
    </row>
    <row r="96" spans="1:12" ht="15" customHeight="1" x14ac:dyDescent="0.2">
      <c r="A96" s="458"/>
      <c r="B96" s="1317">
        <v>8</v>
      </c>
      <c r="C96" s="338" t="s">
        <v>1067</v>
      </c>
      <c r="D96" s="1725"/>
      <c r="E96" s="1726"/>
      <c r="F96" s="535">
        <f>基礎データ貼付用シート!E1702</f>
        <v>0</v>
      </c>
      <c r="G96" s="353" t="s">
        <v>117</v>
      </c>
      <c r="H96" s="1260">
        <v>0.41699999999999998</v>
      </c>
      <c r="I96" s="353" t="s">
        <v>119</v>
      </c>
      <c r="J96" s="354">
        <f t="shared" si="4"/>
        <v>0</v>
      </c>
      <c r="K96" s="340" t="s">
        <v>534</v>
      </c>
      <c r="L96" s="458"/>
    </row>
    <row r="97" spans="1:12" ht="15" customHeight="1" x14ac:dyDescent="0.2">
      <c r="A97" s="458"/>
      <c r="B97" s="1317">
        <v>9</v>
      </c>
      <c r="C97" s="338" t="s">
        <v>1259</v>
      </c>
      <c r="D97" s="1725"/>
      <c r="E97" s="1726"/>
      <c r="F97" s="535">
        <f>基礎データ貼付用シート!E1703</f>
        <v>0</v>
      </c>
      <c r="G97" s="353" t="s">
        <v>117</v>
      </c>
      <c r="H97" s="1260">
        <v>0.45800000000000002</v>
      </c>
      <c r="I97" s="353" t="s">
        <v>119</v>
      </c>
      <c r="J97" s="354">
        <f t="shared" si="4"/>
        <v>0</v>
      </c>
      <c r="K97" s="340" t="s">
        <v>530</v>
      </c>
      <c r="L97" s="458"/>
    </row>
    <row r="98" spans="1:12" ht="15" customHeight="1" x14ac:dyDescent="0.2">
      <c r="A98" s="458"/>
      <c r="B98" s="1317">
        <v>10</v>
      </c>
      <c r="C98" s="338" t="s">
        <v>6135</v>
      </c>
      <c r="D98" s="1725"/>
      <c r="E98" s="1726"/>
      <c r="F98" s="535">
        <f>基礎データ貼付用シート!E1704</f>
        <v>0</v>
      </c>
      <c r="G98" s="353" t="s">
        <v>117</v>
      </c>
      <c r="H98" s="352">
        <v>0.5</v>
      </c>
      <c r="I98" s="353" t="s">
        <v>119</v>
      </c>
      <c r="J98" s="354">
        <f>ROUND(F98*H98,0)</f>
        <v>0</v>
      </c>
      <c r="K98" s="340" t="s">
        <v>528</v>
      </c>
      <c r="L98" s="458"/>
    </row>
    <row r="99" spans="1:12" ht="15" customHeight="1" x14ac:dyDescent="0.2">
      <c r="A99" s="458"/>
      <c r="B99" s="1317">
        <v>11</v>
      </c>
      <c r="C99" s="338" t="s">
        <v>5612</v>
      </c>
      <c r="D99" s="1725"/>
      <c r="E99" s="1726"/>
      <c r="F99" s="512">
        <f>基礎データ貼付用シート!E1705</f>
        <v>0</v>
      </c>
      <c r="G99" s="353" t="s">
        <v>117</v>
      </c>
      <c r="H99" s="352">
        <v>0.5</v>
      </c>
      <c r="I99" s="353" t="s">
        <v>119</v>
      </c>
      <c r="J99" s="354">
        <f>ROUND(F99*H99,0)</f>
        <v>0</v>
      </c>
      <c r="K99" s="340" t="s">
        <v>554</v>
      </c>
      <c r="L99" s="458"/>
    </row>
    <row r="100" spans="1:12" ht="15" customHeight="1" x14ac:dyDescent="0.2">
      <c r="A100" s="458"/>
      <c r="B100" s="1317">
        <v>12</v>
      </c>
      <c r="C100" s="338" t="s">
        <v>6145</v>
      </c>
      <c r="D100" s="1725"/>
      <c r="E100" s="1726"/>
      <c r="F100" s="512">
        <f>基礎データ貼付用シート!E1706</f>
        <v>0</v>
      </c>
      <c r="G100" s="685" t="s">
        <v>117</v>
      </c>
      <c r="H100" s="352">
        <v>0.5</v>
      </c>
      <c r="I100" s="685" t="s">
        <v>119</v>
      </c>
      <c r="J100" s="686">
        <f>ROUND(F100*H100,0)</f>
        <v>0</v>
      </c>
      <c r="K100" s="340" t="s">
        <v>553</v>
      </c>
      <c r="L100" s="458"/>
    </row>
    <row r="101" spans="1:12" ht="15" customHeight="1" thickBot="1" x14ac:dyDescent="0.25">
      <c r="A101" s="458"/>
      <c r="B101" s="1330">
        <v>13</v>
      </c>
      <c r="C101" s="1257" t="s">
        <v>6622</v>
      </c>
      <c r="D101" s="1931"/>
      <c r="E101" s="1932"/>
      <c r="F101" s="1258">
        <f>基礎データ貼付用シート!E1707</f>
        <v>0</v>
      </c>
      <c r="G101" s="1331" t="s">
        <v>117</v>
      </c>
      <c r="H101" s="1260">
        <v>0.5</v>
      </c>
      <c r="I101" s="1331" t="s">
        <v>119</v>
      </c>
      <c r="J101" s="1332">
        <f>ROUND(F101*H101,0)</f>
        <v>0</v>
      </c>
      <c r="K101" s="1263" t="s">
        <v>552</v>
      </c>
      <c r="L101" s="458"/>
    </row>
    <row r="102" spans="1:12" ht="15" customHeight="1" x14ac:dyDescent="0.2">
      <c r="A102" s="458"/>
      <c r="B102" s="344"/>
      <c r="C102" s="345"/>
      <c r="D102" s="344"/>
      <c r="E102" s="344"/>
      <c r="F102" s="58"/>
      <c r="G102" s="1318"/>
      <c r="H102" s="1683" t="s">
        <v>6971</v>
      </c>
      <c r="I102" s="1684"/>
      <c r="J102" s="346"/>
      <c r="K102" s="340"/>
      <c r="L102" s="458"/>
    </row>
    <row r="103" spans="1:12" ht="15" customHeight="1" thickBot="1" x14ac:dyDescent="0.25">
      <c r="A103" s="458"/>
      <c r="B103" s="340"/>
      <c r="C103" s="340"/>
      <c r="D103" s="340"/>
      <c r="E103" s="340"/>
      <c r="F103" s="554"/>
      <c r="G103" s="340"/>
      <c r="H103" s="1727" t="s">
        <v>118</v>
      </c>
      <c r="I103" s="1728"/>
      <c r="J103" s="539">
        <f>SUM(J89:J101)</f>
        <v>0</v>
      </c>
      <c r="K103" s="340" t="s">
        <v>1359</v>
      </c>
      <c r="L103" s="458"/>
    </row>
    <row r="104" spans="1:12" ht="7.5" customHeight="1" x14ac:dyDescent="0.2">
      <c r="A104" s="458"/>
      <c r="B104" s="458"/>
      <c r="C104" s="458"/>
      <c r="D104" s="458"/>
      <c r="E104" s="458"/>
      <c r="F104" s="518"/>
      <c r="G104" s="458"/>
      <c r="H104" s="679"/>
      <c r="I104" s="679"/>
      <c r="J104" s="896"/>
      <c r="K104" s="340"/>
      <c r="L104" s="458"/>
    </row>
    <row r="105" spans="1:12" ht="13" x14ac:dyDescent="0.2">
      <c r="A105" s="468" t="s">
        <v>59</v>
      </c>
      <c r="B105" s="458" t="s">
        <v>6368</v>
      </c>
      <c r="C105" s="458"/>
      <c r="D105" s="458"/>
      <c r="E105" s="458"/>
      <c r="F105" s="518"/>
      <c r="G105" s="458"/>
      <c r="H105" s="473"/>
      <c r="I105" s="458"/>
      <c r="J105" s="518"/>
      <c r="K105" s="340"/>
      <c r="L105" s="458"/>
    </row>
    <row r="106" spans="1:12" ht="7.5" customHeight="1" x14ac:dyDescent="0.2">
      <c r="A106" s="468"/>
      <c r="B106" s="458"/>
      <c r="C106" s="458"/>
      <c r="D106" s="458"/>
      <c r="E106" s="458"/>
      <c r="F106" s="518"/>
      <c r="G106" s="458"/>
      <c r="H106" s="473"/>
      <c r="I106" s="458"/>
      <c r="J106" s="518"/>
      <c r="K106" s="340"/>
      <c r="L106" s="458"/>
    </row>
    <row r="107" spans="1:12" ht="18.75" customHeight="1" x14ac:dyDescent="0.2">
      <c r="A107" s="468"/>
      <c r="B107" s="1780" t="s">
        <v>140</v>
      </c>
      <c r="C107" s="1781"/>
      <c r="D107" s="1780" t="s">
        <v>139</v>
      </c>
      <c r="E107" s="1781"/>
      <c r="F107" s="627" t="s">
        <v>138</v>
      </c>
      <c r="G107" s="343"/>
      <c r="H107" s="922" t="s">
        <v>137</v>
      </c>
      <c r="I107" s="343"/>
      <c r="J107" s="627" t="s">
        <v>89</v>
      </c>
      <c r="K107" s="340"/>
      <c r="L107" s="458"/>
    </row>
    <row r="108" spans="1:12" ht="12" customHeight="1" x14ac:dyDescent="0.2">
      <c r="A108" s="468"/>
      <c r="B108" s="478"/>
      <c r="C108" s="479"/>
      <c r="D108" s="480"/>
      <c r="E108" s="342"/>
      <c r="F108" s="524"/>
      <c r="G108" s="482"/>
      <c r="H108" s="676"/>
      <c r="I108" s="482"/>
      <c r="J108" s="525" t="s">
        <v>136</v>
      </c>
      <c r="K108" s="340"/>
      <c r="L108" s="458"/>
    </row>
    <row r="109" spans="1:12" ht="15" customHeight="1" x14ac:dyDescent="0.2">
      <c r="A109" s="458"/>
      <c r="B109" s="460">
        <v>1</v>
      </c>
      <c r="C109" s="338" t="s">
        <v>6145</v>
      </c>
      <c r="D109" s="1725"/>
      <c r="E109" s="1726"/>
      <c r="F109" s="688">
        <f>基礎データ貼付用シート!E1708</f>
        <v>0</v>
      </c>
      <c r="G109" s="685" t="s">
        <v>117</v>
      </c>
      <c r="H109" s="352">
        <v>0.5</v>
      </c>
      <c r="I109" s="685" t="s">
        <v>119</v>
      </c>
      <c r="J109" s="686">
        <f>ROUND(F109*H109,0)</f>
        <v>0</v>
      </c>
      <c r="K109" s="340" t="s">
        <v>273</v>
      </c>
      <c r="L109" s="458"/>
    </row>
    <row r="110" spans="1:12" ht="15" customHeight="1" thickBot="1" x14ac:dyDescent="0.25">
      <c r="A110" s="458"/>
      <c r="B110" s="1330">
        <v>2</v>
      </c>
      <c r="C110" s="1257" t="s">
        <v>6622</v>
      </c>
      <c r="D110" s="1931"/>
      <c r="E110" s="1932"/>
      <c r="F110" s="1335">
        <f>基礎データ貼付用シート!E1709</f>
        <v>0</v>
      </c>
      <c r="G110" s="1336" t="s">
        <v>117</v>
      </c>
      <c r="H110" s="1260">
        <v>0.5</v>
      </c>
      <c r="I110" s="1331" t="s">
        <v>119</v>
      </c>
      <c r="J110" s="1332">
        <f t="shared" ref="J110" si="5">ROUND(F110*H110,0)</f>
        <v>0</v>
      </c>
      <c r="K110" s="340" t="s">
        <v>7358</v>
      </c>
      <c r="L110" s="458"/>
    </row>
    <row r="111" spans="1:12" ht="15" customHeight="1" x14ac:dyDescent="0.2">
      <c r="A111" s="458"/>
      <c r="B111" s="344"/>
      <c r="C111" s="345"/>
      <c r="D111" s="344"/>
      <c r="E111" s="344"/>
      <c r="F111" s="58"/>
      <c r="G111" s="494"/>
      <c r="H111" s="1683" t="s">
        <v>1104</v>
      </c>
      <c r="I111" s="1684"/>
      <c r="J111" s="346"/>
      <c r="K111" s="340"/>
      <c r="L111" s="458"/>
    </row>
    <row r="112" spans="1:12" ht="15" customHeight="1" thickBot="1" x14ac:dyDescent="0.25">
      <c r="A112" s="458"/>
      <c r="B112" s="340"/>
      <c r="C112" s="340"/>
      <c r="D112" s="340"/>
      <c r="E112" s="340"/>
      <c r="F112" s="554"/>
      <c r="G112" s="340"/>
      <c r="H112" s="1727" t="s">
        <v>118</v>
      </c>
      <c r="I112" s="1728"/>
      <c r="J112" s="539">
        <f>SUM(J109:J110)</f>
        <v>0</v>
      </c>
      <c r="K112" s="340" t="s">
        <v>6314</v>
      </c>
      <c r="L112" s="458"/>
    </row>
    <row r="113" spans="1:12" ht="7.5" customHeight="1" x14ac:dyDescent="0.2">
      <c r="A113" s="458"/>
      <c r="B113" s="458"/>
      <c r="C113" s="458"/>
      <c r="D113" s="458"/>
      <c r="E113" s="458"/>
      <c r="F113" s="518"/>
      <c r="G113" s="458"/>
      <c r="H113" s="679"/>
      <c r="I113" s="679"/>
      <c r="J113" s="896"/>
      <c r="K113" s="340"/>
      <c r="L113" s="458"/>
    </row>
    <row r="114" spans="1:12" ht="13" x14ac:dyDescent="0.2">
      <c r="A114" s="468" t="s">
        <v>60</v>
      </c>
      <c r="B114" s="458" t="s">
        <v>618</v>
      </c>
      <c r="C114" s="458"/>
      <c r="D114" s="458"/>
      <c r="E114" s="458"/>
      <c r="F114" s="518"/>
      <c r="G114" s="458"/>
      <c r="H114" s="473"/>
      <c r="I114" s="458"/>
      <c r="J114" s="518"/>
      <c r="K114" s="340"/>
      <c r="L114" s="458"/>
    </row>
    <row r="115" spans="1:12" ht="7.5" customHeight="1" x14ac:dyDescent="0.2">
      <c r="A115" s="468"/>
      <c r="B115" s="458"/>
      <c r="C115" s="458"/>
      <c r="D115" s="458"/>
      <c r="E115" s="458"/>
      <c r="F115" s="518"/>
      <c r="G115" s="458"/>
      <c r="H115" s="473"/>
      <c r="I115" s="458"/>
      <c r="J115" s="518"/>
      <c r="K115" s="340"/>
      <c r="L115" s="458"/>
    </row>
    <row r="116" spans="1:12" ht="18.75" customHeight="1" x14ac:dyDescent="0.2">
      <c r="A116" s="468"/>
      <c r="B116" s="1780" t="s">
        <v>140</v>
      </c>
      <c r="C116" s="1781"/>
      <c r="D116" s="1780" t="s">
        <v>139</v>
      </c>
      <c r="E116" s="1781"/>
      <c r="F116" s="627" t="s">
        <v>138</v>
      </c>
      <c r="G116" s="343"/>
      <c r="H116" s="922" t="s">
        <v>137</v>
      </c>
      <c r="I116" s="343"/>
      <c r="J116" s="627" t="s">
        <v>89</v>
      </c>
      <c r="K116" s="340"/>
      <c r="L116" s="458"/>
    </row>
    <row r="117" spans="1:12" ht="10.5" customHeight="1" x14ac:dyDescent="0.2">
      <c r="A117" s="468"/>
      <c r="B117" s="478"/>
      <c r="C117" s="479"/>
      <c r="D117" s="480"/>
      <c r="E117" s="342"/>
      <c r="F117" s="524"/>
      <c r="G117" s="482"/>
      <c r="H117" s="676"/>
      <c r="I117" s="482"/>
      <c r="J117" s="525" t="s">
        <v>136</v>
      </c>
      <c r="K117" s="340"/>
      <c r="L117" s="458"/>
    </row>
    <row r="118" spans="1:12" ht="15" customHeight="1" x14ac:dyDescent="0.2">
      <c r="A118" s="458"/>
      <c r="B118" s="1255">
        <v>1</v>
      </c>
      <c r="C118" s="1248" t="s">
        <v>125</v>
      </c>
      <c r="D118" s="1938"/>
      <c r="E118" s="1939"/>
      <c r="F118" s="688">
        <f>基礎データ貼付用シート!E1769</f>
        <v>0</v>
      </c>
      <c r="G118" s="934" t="s">
        <v>117</v>
      </c>
      <c r="H118" s="1260">
        <v>6.0000000000000001E-3</v>
      </c>
      <c r="I118" s="934" t="s">
        <v>119</v>
      </c>
      <c r="J118" s="686">
        <f t="shared" ref="J118:J135" si="6">ROUND(F118*H118,0)</f>
        <v>0</v>
      </c>
      <c r="K118" s="1263" t="s">
        <v>6972</v>
      </c>
      <c r="L118" s="458"/>
    </row>
    <row r="119" spans="1:12" ht="15" customHeight="1" x14ac:dyDescent="0.2">
      <c r="A119" s="458"/>
      <c r="B119" s="1255">
        <v>2</v>
      </c>
      <c r="C119" s="1257" t="s">
        <v>124</v>
      </c>
      <c r="D119" s="1938"/>
      <c r="E119" s="1939"/>
      <c r="F119" s="688">
        <f>基礎データ貼付用シート!E1770</f>
        <v>0</v>
      </c>
      <c r="G119" s="934" t="s">
        <v>117</v>
      </c>
      <c r="H119" s="1260">
        <v>6.0000000000000001E-3</v>
      </c>
      <c r="I119" s="934" t="s">
        <v>119</v>
      </c>
      <c r="J119" s="686">
        <f t="shared" si="6"/>
        <v>0</v>
      </c>
      <c r="K119" s="1263" t="s">
        <v>272</v>
      </c>
      <c r="L119" s="458"/>
    </row>
    <row r="120" spans="1:12" ht="15" customHeight="1" x14ac:dyDescent="0.2">
      <c r="A120" s="458"/>
      <c r="B120" s="1933">
        <v>3</v>
      </c>
      <c r="C120" s="1951" t="s">
        <v>123</v>
      </c>
      <c r="D120" s="1940" t="s">
        <v>224</v>
      </c>
      <c r="E120" s="1941"/>
      <c r="F120" s="688" t="b">
        <f>IF(総括表!$B$4=総括表!$Q$4,基礎データ貼付用シート!E1771)</f>
        <v>0</v>
      </c>
      <c r="G120" s="934" t="s">
        <v>117</v>
      </c>
      <c r="H120" s="1260">
        <v>0.14499999999999999</v>
      </c>
      <c r="I120" s="934" t="s">
        <v>119</v>
      </c>
      <c r="J120" s="686">
        <f t="shared" si="6"/>
        <v>0</v>
      </c>
      <c r="K120" s="1263" t="s">
        <v>271</v>
      </c>
      <c r="L120" s="458"/>
    </row>
    <row r="121" spans="1:12" ht="15" customHeight="1" x14ac:dyDescent="0.2">
      <c r="A121" s="458"/>
      <c r="B121" s="1934"/>
      <c r="C121" s="1952"/>
      <c r="D121" s="1940" t="s">
        <v>513</v>
      </c>
      <c r="E121" s="1941"/>
      <c r="F121" s="935"/>
      <c r="G121" s="936"/>
      <c r="H121" s="937"/>
      <c r="I121" s="936"/>
      <c r="J121" s="935"/>
      <c r="K121" s="1337"/>
      <c r="L121" s="458"/>
    </row>
    <row r="122" spans="1:12" ht="15" customHeight="1" x14ac:dyDescent="0.2">
      <c r="A122" s="458"/>
      <c r="B122" s="1933">
        <v>4</v>
      </c>
      <c r="C122" s="1951" t="s">
        <v>122</v>
      </c>
      <c r="D122" s="1940" t="s">
        <v>224</v>
      </c>
      <c r="E122" s="1941"/>
      <c r="F122" s="688" t="b">
        <f>IF(総括表!$B$4=総括表!$Q$4,基礎データ貼付用シート!E1772)</f>
        <v>0</v>
      </c>
      <c r="G122" s="934" t="s">
        <v>117</v>
      </c>
      <c r="H122" s="1260">
        <v>0.156</v>
      </c>
      <c r="I122" s="934" t="s">
        <v>119</v>
      </c>
      <c r="J122" s="686">
        <f t="shared" si="6"/>
        <v>0</v>
      </c>
      <c r="K122" s="1337" t="s">
        <v>270</v>
      </c>
      <c r="L122" s="458"/>
    </row>
    <row r="123" spans="1:12" ht="15" customHeight="1" x14ac:dyDescent="0.2">
      <c r="A123" s="458"/>
      <c r="B123" s="1934"/>
      <c r="C123" s="1952"/>
      <c r="D123" s="1940" t="s">
        <v>513</v>
      </c>
      <c r="E123" s="1941"/>
      <c r="F123" s="935"/>
      <c r="G123" s="936"/>
      <c r="H123" s="937"/>
      <c r="I123" s="936"/>
      <c r="J123" s="935"/>
      <c r="K123" s="1337"/>
      <c r="L123" s="458"/>
    </row>
    <row r="124" spans="1:12" ht="15" customHeight="1" x14ac:dyDescent="0.2">
      <c r="A124" s="458"/>
      <c r="B124" s="1933">
        <v>5</v>
      </c>
      <c r="C124" s="1935" t="s">
        <v>121</v>
      </c>
      <c r="D124" s="1940" t="s">
        <v>224</v>
      </c>
      <c r="E124" s="1941"/>
      <c r="F124" s="688" t="b">
        <f>IF(総括表!$B$4=総括表!$Q$4,基礎データ貼付用シート!E1773)</f>
        <v>0</v>
      </c>
      <c r="G124" s="934" t="s">
        <v>117</v>
      </c>
      <c r="H124" s="1260">
        <v>0.16700000000000001</v>
      </c>
      <c r="I124" s="934" t="s">
        <v>119</v>
      </c>
      <c r="J124" s="686">
        <f t="shared" si="6"/>
        <v>0</v>
      </c>
      <c r="K124" s="1337" t="s">
        <v>5032</v>
      </c>
      <c r="L124" s="458"/>
    </row>
    <row r="125" spans="1:12" ht="15" customHeight="1" x14ac:dyDescent="0.2">
      <c r="A125" s="458"/>
      <c r="B125" s="1934"/>
      <c r="C125" s="1936"/>
      <c r="D125" s="1940" t="s">
        <v>513</v>
      </c>
      <c r="E125" s="1941"/>
      <c r="F125" s="935"/>
      <c r="G125" s="936"/>
      <c r="H125" s="937"/>
      <c r="I125" s="936"/>
      <c r="J125" s="935"/>
      <c r="K125" s="1337"/>
      <c r="L125" s="458"/>
    </row>
    <row r="126" spans="1:12" ht="15" customHeight="1" x14ac:dyDescent="0.2">
      <c r="A126" s="458"/>
      <c r="B126" s="1933">
        <v>6</v>
      </c>
      <c r="C126" s="1935" t="s">
        <v>120</v>
      </c>
      <c r="D126" s="1940" t="s">
        <v>224</v>
      </c>
      <c r="E126" s="1941"/>
      <c r="F126" s="938" t="b">
        <f>IF(総括表!$B$4=総括表!$Q$4,基礎データ貼付用シート!E1774)</f>
        <v>0</v>
      </c>
      <c r="G126" s="934" t="s">
        <v>117</v>
      </c>
      <c r="H126" s="1260">
        <v>0.16400000000000001</v>
      </c>
      <c r="I126" s="934" t="s">
        <v>119</v>
      </c>
      <c r="J126" s="686">
        <f t="shared" si="6"/>
        <v>0</v>
      </c>
      <c r="K126" s="1943" t="s">
        <v>267</v>
      </c>
      <c r="L126" s="458"/>
    </row>
    <row r="127" spans="1:12" ht="15" customHeight="1" x14ac:dyDescent="0.2">
      <c r="A127" s="458"/>
      <c r="B127" s="1934"/>
      <c r="C127" s="1936"/>
      <c r="D127" s="1940" t="s">
        <v>513</v>
      </c>
      <c r="E127" s="1941"/>
      <c r="F127" s="938" t="b">
        <f>IF(総括表!$B$4=総括表!$Q$5,基礎データ貼付用シート!E1774)</f>
        <v>0</v>
      </c>
      <c r="G127" s="934" t="s">
        <v>117</v>
      </c>
      <c r="H127" s="1260">
        <v>0.106</v>
      </c>
      <c r="I127" s="934" t="s">
        <v>119</v>
      </c>
      <c r="J127" s="686">
        <f t="shared" si="6"/>
        <v>0</v>
      </c>
      <c r="K127" s="1943"/>
      <c r="L127" s="458"/>
    </row>
    <row r="128" spans="1:12" ht="15" customHeight="1" x14ac:dyDescent="0.2">
      <c r="A128" s="458"/>
      <c r="B128" s="1933">
        <v>7</v>
      </c>
      <c r="C128" s="1935" t="s">
        <v>475</v>
      </c>
      <c r="D128" s="1940" t="s">
        <v>224</v>
      </c>
      <c r="E128" s="1941"/>
      <c r="F128" s="938" t="b">
        <f>IF(総括表!$B$4=総括表!$Q$4,基礎データ貼付用シート!E1775)</f>
        <v>0</v>
      </c>
      <c r="G128" s="934" t="s">
        <v>117</v>
      </c>
      <c r="H128" s="1260">
        <v>0.17100000000000001</v>
      </c>
      <c r="I128" s="934" t="s">
        <v>119</v>
      </c>
      <c r="J128" s="686">
        <f t="shared" si="6"/>
        <v>0</v>
      </c>
      <c r="K128" s="1928" t="s">
        <v>269</v>
      </c>
      <c r="L128" s="458"/>
    </row>
    <row r="129" spans="1:12" ht="15" customHeight="1" x14ac:dyDescent="0.2">
      <c r="A129" s="458"/>
      <c r="B129" s="1934"/>
      <c r="C129" s="1936"/>
      <c r="D129" s="1940" t="s">
        <v>513</v>
      </c>
      <c r="E129" s="1941"/>
      <c r="F129" s="938" t="b">
        <f>IF(総括表!$B$4=総括表!$Q$5,基礎データ貼付用シート!E1775)</f>
        <v>0</v>
      </c>
      <c r="G129" s="934" t="s">
        <v>117</v>
      </c>
      <c r="H129" s="1260">
        <v>0.128</v>
      </c>
      <c r="I129" s="934" t="s">
        <v>119</v>
      </c>
      <c r="J129" s="686">
        <f t="shared" si="6"/>
        <v>0</v>
      </c>
      <c r="K129" s="1928"/>
      <c r="L129" s="458"/>
    </row>
    <row r="130" spans="1:12" ht="15" customHeight="1" x14ac:dyDescent="0.2">
      <c r="A130" s="458"/>
      <c r="B130" s="1933">
        <v>8</v>
      </c>
      <c r="C130" s="1935" t="s">
        <v>512</v>
      </c>
      <c r="D130" s="1940" t="s">
        <v>224</v>
      </c>
      <c r="E130" s="1941"/>
      <c r="F130" s="938" t="b">
        <f>IF(総括表!$B$4=総括表!$Q$4,基礎データ貼付用シート!E1776)</f>
        <v>0</v>
      </c>
      <c r="G130" s="934" t="s">
        <v>117</v>
      </c>
      <c r="H130" s="1260">
        <v>0.185</v>
      </c>
      <c r="I130" s="934" t="s">
        <v>119</v>
      </c>
      <c r="J130" s="686">
        <f>ROUND(F130*H130,0)</f>
        <v>0</v>
      </c>
      <c r="K130" s="1928" t="s">
        <v>266</v>
      </c>
      <c r="L130" s="458"/>
    </row>
    <row r="131" spans="1:12" ht="15" customHeight="1" x14ac:dyDescent="0.2">
      <c r="A131" s="458"/>
      <c r="B131" s="1934"/>
      <c r="C131" s="1936"/>
      <c r="D131" s="1940" t="s">
        <v>513</v>
      </c>
      <c r="E131" s="1941"/>
      <c r="F131" s="938" t="b">
        <f>IF(総括表!$B$4=総括表!$Q$5,基礎データ貼付用シート!E1776)</f>
        <v>0</v>
      </c>
      <c r="G131" s="934" t="s">
        <v>813</v>
      </c>
      <c r="H131" s="1260">
        <v>0.14599999999999999</v>
      </c>
      <c r="I131" s="934" t="s">
        <v>812</v>
      </c>
      <c r="J131" s="686">
        <f>ROUND(F131*H131,0)</f>
        <v>0</v>
      </c>
      <c r="K131" s="1928"/>
      <c r="L131" s="458"/>
    </row>
    <row r="132" spans="1:12" ht="15" customHeight="1" x14ac:dyDescent="0.2">
      <c r="A132" s="458"/>
      <c r="B132" s="1933">
        <v>9</v>
      </c>
      <c r="C132" s="1935" t="s">
        <v>619</v>
      </c>
      <c r="D132" s="1940" t="s">
        <v>224</v>
      </c>
      <c r="E132" s="1941"/>
      <c r="F132" s="938" t="b">
        <f>IF(総括表!$B$4=総括表!$Q$4,基礎データ貼付用シート!E1777)</f>
        <v>0</v>
      </c>
      <c r="G132" s="934" t="s">
        <v>117</v>
      </c>
      <c r="H132" s="1260">
        <v>0.19800000000000001</v>
      </c>
      <c r="I132" s="934" t="s">
        <v>119</v>
      </c>
      <c r="J132" s="686">
        <f>ROUND(F132*H132,0)</f>
        <v>0</v>
      </c>
      <c r="K132" s="1928" t="s">
        <v>265</v>
      </c>
      <c r="L132" s="458"/>
    </row>
    <row r="133" spans="1:12" ht="15" customHeight="1" x14ac:dyDescent="0.2">
      <c r="A133" s="458"/>
      <c r="B133" s="1934"/>
      <c r="C133" s="1936"/>
      <c r="D133" s="1940" t="s">
        <v>513</v>
      </c>
      <c r="E133" s="1941"/>
      <c r="F133" s="938" t="b">
        <f>IF(総括表!$B$4=総括表!$Q$5,基礎データ貼付用シート!E1777)</f>
        <v>0</v>
      </c>
      <c r="G133" s="934" t="s">
        <v>813</v>
      </c>
      <c r="H133" s="1260">
        <v>0.16400000000000001</v>
      </c>
      <c r="I133" s="934" t="s">
        <v>812</v>
      </c>
      <c r="J133" s="686">
        <f>ROUND(F133*H133,0)</f>
        <v>0</v>
      </c>
      <c r="K133" s="1928"/>
      <c r="L133" s="458"/>
    </row>
    <row r="134" spans="1:12" ht="15" customHeight="1" x14ac:dyDescent="0.2">
      <c r="A134" s="458"/>
      <c r="B134" s="1933">
        <v>10</v>
      </c>
      <c r="C134" s="1951" t="s">
        <v>710</v>
      </c>
      <c r="D134" s="1940" t="s">
        <v>224</v>
      </c>
      <c r="E134" s="1941"/>
      <c r="F134" s="938" t="b">
        <f>IF(総括表!$B$4=総括表!$Q$4,基礎データ貼付用シート!E1778)</f>
        <v>0</v>
      </c>
      <c r="G134" s="934" t="s">
        <v>813</v>
      </c>
      <c r="H134" s="1260">
        <v>0.21199999999999999</v>
      </c>
      <c r="I134" s="934" t="s">
        <v>812</v>
      </c>
      <c r="J134" s="686">
        <f>ROUND(F134*H134,0)</f>
        <v>0</v>
      </c>
      <c r="K134" s="1942" t="s">
        <v>264</v>
      </c>
      <c r="L134" s="458"/>
    </row>
    <row r="135" spans="1:12" ht="15" customHeight="1" thickBot="1" x14ac:dyDescent="0.25">
      <c r="A135" s="458"/>
      <c r="B135" s="1934"/>
      <c r="C135" s="1953"/>
      <c r="D135" s="1940" t="s">
        <v>513</v>
      </c>
      <c r="E135" s="1941"/>
      <c r="F135" s="938" t="b">
        <f>IF(総括表!$B$4=総括表!$Q$5,基礎データ貼付用シート!E1778)</f>
        <v>0</v>
      </c>
      <c r="G135" s="934" t="s">
        <v>117</v>
      </c>
      <c r="H135" s="1260">
        <v>0.18099999999999999</v>
      </c>
      <c r="I135" s="934" t="s">
        <v>119</v>
      </c>
      <c r="J135" s="686">
        <f t="shared" si="6"/>
        <v>0</v>
      </c>
      <c r="K135" s="1942"/>
      <c r="L135" s="458"/>
    </row>
    <row r="136" spans="1:12" ht="15" customHeight="1" x14ac:dyDescent="0.2">
      <c r="A136" s="458"/>
      <c r="B136" s="805"/>
      <c r="C136" s="923"/>
      <c r="D136" s="805"/>
      <c r="E136" s="805"/>
      <c r="F136" s="896"/>
      <c r="G136" s="679"/>
      <c r="H136" s="1683" t="s">
        <v>6973</v>
      </c>
      <c r="I136" s="1684"/>
      <c r="J136" s="346"/>
      <c r="K136" s="340"/>
      <c r="L136" s="458"/>
    </row>
    <row r="137" spans="1:12" ht="15" customHeight="1" thickBot="1" x14ac:dyDescent="0.25">
      <c r="A137" s="458"/>
      <c r="B137" s="458"/>
      <c r="C137" s="458"/>
      <c r="D137" s="458"/>
      <c r="E137" s="458"/>
      <c r="F137" s="518"/>
      <c r="G137" s="458"/>
      <c r="H137" s="1727" t="s">
        <v>118</v>
      </c>
      <c r="I137" s="1728"/>
      <c r="J137" s="539">
        <f>SUM(J118:J135)</f>
        <v>0</v>
      </c>
      <c r="K137" s="340" t="s">
        <v>6315</v>
      </c>
      <c r="L137" s="458"/>
    </row>
    <row r="138" spans="1:12" ht="6" customHeight="1" x14ac:dyDescent="0.2">
      <c r="A138" s="458"/>
      <c r="B138" s="458"/>
      <c r="C138" s="458"/>
      <c r="D138" s="458"/>
      <c r="E138" s="458"/>
      <c r="F138" s="518"/>
      <c r="G138" s="458"/>
      <c r="H138" s="679"/>
      <c r="I138" s="679"/>
      <c r="J138" s="896"/>
      <c r="K138" s="340"/>
      <c r="L138" s="458"/>
    </row>
    <row r="139" spans="1:12" ht="18.75" customHeight="1" x14ac:dyDescent="0.2">
      <c r="A139" s="468" t="s">
        <v>61</v>
      </c>
      <c r="B139" s="458" t="s">
        <v>617</v>
      </c>
      <c r="C139" s="458"/>
      <c r="D139" s="458"/>
      <c r="E139" s="458"/>
      <c r="F139" s="518"/>
      <c r="G139" s="458"/>
      <c r="H139" s="473"/>
      <c r="I139" s="458"/>
      <c r="J139" s="518"/>
      <c r="K139" s="340"/>
      <c r="L139" s="458"/>
    </row>
    <row r="140" spans="1:12" ht="11.25" customHeight="1" x14ac:dyDescent="0.2">
      <c r="A140" s="468"/>
      <c r="B140" s="458"/>
      <c r="C140" s="458"/>
      <c r="D140" s="458"/>
      <c r="E140" s="458"/>
      <c r="F140" s="518"/>
      <c r="G140" s="458"/>
      <c r="H140" s="473"/>
      <c r="I140" s="458"/>
      <c r="J140" s="518"/>
      <c r="K140" s="340"/>
      <c r="L140" s="458"/>
    </row>
    <row r="141" spans="1:12" ht="18.75" customHeight="1" x14ac:dyDescent="0.2">
      <c r="A141" s="468"/>
      <c r="B141" s="1780" t="s">
        <v>140</v>
      </c>
      <c r="C141" s="1781"/>
      <c r="D141" s="1780" t="s">
        <v>139</v>
      </c>
      <c r="E141" s="1781"/>
      <c r="F141" s="627" t="s">
        <v>138</v>
      </c>
      <c r="G141" s="343"/>
      <c r="H141" s="922" t="s">
        <v>137</v>
      </c>
      <c r="I141" s="343"/>
      <c r="J141" s="627" t="s">
        <v>89</v>
      </c>
      <c r="K141" s="340"/>
      <c r="L141" s="458"/>
    </row>
    <row r="142" spans="1:12" ht="15" customHeight="1" x14ac:dyDescent="0.2">
      <c r="A142" s="468"/>
      <c r="B142" s="478"/>
      <c r="C142" s="479"/>
      <c r="D142" s="480"/>
      <c r="E142" s="342"/>
      <c r="F142" s="524"/>
      <c r="G142" s="482"/>
      <c r="H142" s="676"/>
      <c r="I142" s="482"/>
      <c r="J142" s="525" t="s">
        <v>136</v>
      </c>
      <c r="K142" s="340"/>
      <c r="L142" s="458"/>
    </row>
    <row r="143" spans="1:12" ht="15" customHeight="1" x14ac:dyDescent="0.2">
      <c r="A143" s="458"/>
      <c r="B143" s="1255">
        <v>1</v>
      </c>
      <c r="C143" s="924" t="s">
        <v>125</v>
      </c>
      <c r="D143" s="1938"/>
      <c r="E143" s="1939"/>
      <c r="F143" s="938">
        <f>基礎データ貼付用シート!E1780</f>
        <v>0</v>
      </c>
      <c r="G143" s="934" t="s">
        <v>117</v>
      </c>
      <c r="H143" s="1260">
        <v>8.9999999999999993E-3</v>
      </c>
      <c r="I143" s="934" t="s">
        <v>119</v>
      </c>
      <c r="J143" s="686">
        <f t="shared" ref="J143:J160" si="7">ROUND(F143*H143,0)</f>
        <v>0</v>
      </c>
      <c r="K143" s="1263" t="s">
        <v>6972</v>
      </c>
      <c r="L143" s="458"/>
    </row>
    <row r="144" spans="1:12" ht="15" customHeight="1" x14ac:dyDescent="0.2">
      <c r="A144" s="458"/>
      <c r="B144" s="1255">
        <v>2</v>
      </c>
      <c r="C144" s="925" t="s">
        <v>124</v>
      </c>
      <c r="D144" s="1938"/>
      <c r="E144" s="1939"/>
      <c r="F144" s="938">
        <f>基礎データ貼付用シート!E1781</f>
        <v>0</v>
      </c>
      <c r="G144" s="934" t="s">
        <v>117</v>
      </c>
      <c r="H144" s="1260">
        <v>0.01</v>
      </c>
      <c r="I144" s="934" t="s">
        <v>119</v>
      </c>
      <c r="J144" s="686">
        <f t="shared" si="7"/>
        <v>0</v>
      </c>
      <c r="K144" s="1263" t="s">
        <v>272</v>
      </c>
      <c r="L144" s="458"/>
    </row>
    <row r="145" spans="1:12" ht="15" customHeight="1" x14ac:dyDescent="0.2">
      <c r="A145" s="458"/>
      <c r="B145" s="1933">
        <v>3</v>
      </c>
      <c r="C145" s="1945" t="s">
        <v>123</v>
      </c>
      <c r="D145" s="1940" t="s">
        <v>224</v>
      </c>
      <c r="E145" s="1941"/>
      <c r="F145" s="688" t="b">
        <f>IF(総括表!$B$4=総括表!$Q$4,基礎データ貼付用シート!E1782)</f>
        <v>0</v>
      </c>
      <c r="G145" s="934" t="s">
        <v>117</v>
      </c>
      <c r="H145" s="1260">
        <v>0.24099999999999999</v>
      </c>
      <c r="I145" s="934" t="s">
        <v>119</v>
      </c>
      <c r="J145" s="686">
        <f t="shared" si="7"/>
        <v>0</v>
      </c>
      <c r="K145" s="1263" t="s">
        <v>271</v>
      </c>
      <c r="L145" s="458"/>
    </row>
    <row r="146" spans="1:12" ht="15" customHeight="1" x14ac:dyDescent="0.2">
      <c r="A146" s="458"/>
      <c r="B146" s="1934"/>
      <c r="C146" s="1946"/>
      <c r="D146" s="1929"/>
      <c r="E146" s="1930"/>
      <c r="F146" s="935"/>
      <c r="G146" s="936"/>
      <c r="H146" s="937"/>
      <c r="I146" s="936"/>
      <c r="J146" s="935"/>
      <c r="K146" s="1337"/>
      <c r="L146" s="458"/>
    </row>
    <row r="147" spans="1:12" ht="15" customHeight="1" x14ac:dyDescent="0.2">
      <c r="A147" s="458"/>
      <c r="B147" s="1933">
        <v>4</v>
      </c>
      <c r="C147" s="1949" t="s">
        <v>122</v>
      </c>
      <c r="D147" s="1940" t="s">
        <v>224</v>
      </c>
      <c r="E147" s="1941"/>
      <c r="F147" s="688" t="b">
        <f>IF(総括表!$B$4=総括表!$Q$4,基礎データ貼付用シート!E1783)</f>
        <v>0</v>
      </c>
      <c r="G147" s="934" t="s">
        <v>117</v>
      </c>
      <c r="H147" s="1260">
        <v>0.26</v>
      </c>
      <c r="I147" s="934" t="s">
        <v>119</v>
      </c>
      <c r="J147" s="686">
        <f t="shared" si="7"/>
        <v>0</v>
      </c>
      <c r="K147" s="1337" t="s">
        <v>270</v>
      </c>
      <c r="L147" s="458"/>
    </row>
    <row r="148" spans="1:12" ht="15" customHeight="1" x14ac:dyDescent="0.2">
      <c r="A148" s="458"/>
      <c r="B148" s="1934"/>
      <c r="C148" s="1950"/>
      <c r="D148" s="1929"/>
      <c r="E148" s="1930"/>
      <c r="F148" s="935"/>
      <c r="G148" s="936"/>
      <c r="H148" s="937"/>
      <c r="I148" s="936"/>
      <c r="J148" s="935"/>
      <c r="K148" s="1337"/>
      <c r="L148" s="458"/>
    </row>
    <row r="149" spans="1:12" ht="15" customHeight="1" x14ac:dyDescent="0.2">
      <c r="A149" s="458"/>
      <c r="B149" s="1933">
        <v>5</v>
      </c>
      <c r="C149" s="1945" t="s">
        <v>121</v>
      </c>
      <c r="D149" s="1940" t="s">
        <v>224</v>
      </c>
      <c r="E149" s="1941"/>
      <c r="F149" s="938" t="b">
        <f>IF(総括表!$B$4=総括表!$Q$4,基礎データ貼付用シート!E1784)</f>
        <v>0</v>
      </c>
      <c r="G149" s="934" t="s">
        <v>117</v>
      </c>
      <c r="H149" s="1260">
        <v>0.27800000000000002</v>
      </c>
      <c r="I149" s="934" t="s">
        <v>119</v>
      </c>
      <c r="J149" s="686">
        <f t="shared" si="7"/>
        <v>0</v>
      </c>
      <c r="K149" s="1337" t="s">
        <v>5032</v>
      </c>
      <c r="L149" s="458"/>
    </row>
    <row r="150" spans="1:12" ht="15" customHeight="1" x14ac:dyDescent="0.2">
      <c r="A150" s="458"/>
      <c r="B150" s="1934"/>
      <c r="C150" s="1946"/>
      <c r="D150" s="1929"/>
      <c r="E150" s="1930"/>
      <c r="F150" s="935"/>
      <c r="G150" s="936"/>
      <c r="H150" s="937"/>
      <c r="I150" s="936"/>
      <c r="J150" s="935"/>
      <c r="K150" s="1337"/>
      <c r="L150" s="458"/>
    </row>
    <row r="151" spans="1:12" ht="15" customHeight="1" x14ac:dyDescent="0.2">
      <c r="A151" s="458"/>
      <c r="B151" s="1933">
        <v>6</v>
      </c>
      <c r="C151" s="1947" t="s">
        <v>120</v>
      </c>
      <c r="D151" s="1940" t="s">
        <v>224</v>
      </c>
      <c r="E151" s="1941"/>
      <c r="F151" s="938" t="b">
        <f>IF(総括表!$B$4=総括表!$Q$4,基礎データ貼付用シート!E1785)</f>
        <v>0</v>
      </c>
      <c r="G151" s="934" t="s">
        <v>117</v>
      </c>
      <c r="H151" s="1260">
        <v>0.27300000000000002</v>
      </c>
      <c r="I151" s="934" t="s">
        <v>119</v>
      </c>
      <c r="J151" s="686">
        <f t="shared" si="7"/>
        <v>0</v>
      </c>
      <c r="K151" s="1943" t="s">
        <v>267</v>
      </c>
      <c r="L151" s="458"/>
    </row>
    <row r="152" spans="1:12" ht="15" customHeight="1" x14ac:dyDescent="0.2">
      <c r="A152" s="458"/>
      <c r="B152" s="1934"/>
      <c r="C152" s="1948"/>
      <c r="D152" s="1940" t="s">
        <v>513</v>
      </c>
      <c r="E152" s="1941"/>
      <c r="F152" s="938" t="b">
        <f>IF(総括表!$B$4=総括表!$Q$5,基礎データ貼付用シート!E1785)</f>
        <v>0</v>
      </c>
      <c r="G152" s="934" t="s">
        <v>117</v>
      </c>
      <c r="H152" s="1260">
        <v>0.17699999999999999</v>
      </c>
      <c r="I152" s="934" t="s">
        <v>119</v>
      </c>
      <c r="J152" s="686">
        <f>ROUND(F152*H152,0)</f>
        <v>0</v>
      </c>
      <c r="K152" s="1943"/>
      <c r="L152" s="458"/>
    </row>
    <row r="153" spans="1:12" ht="15" customHeight="1" x14ac:dyDescent="0.2">
      <c r="A153" s="458"/>
      <c r="B153" s="1933">
        <v>7</v>
      </c>
      <c r="C153" s="1945" t="s">
        <v>475</v>
      </c>
      <c r="D153" s="1940" t="s">
        <v>224</v>
      </c>
      <c r="E153" s="1941"/>
      <c r="F153" s="938" t="b">
        <f>IF(総括表!$B$4=総括表!$Q$4,基礎データ貼付用シート!E1786)</f>
        <v>0</v>
      </c>
      <c r="G153" s="934" t="s">
        <v>117</v>
      </c>
      <c r="H153" s="1260">
        <v>0.28599999999999998</v>
      </c>
      <c r="I153" s="934" t="s">
        <v>119</v>
      </c>
      <c r="J153" s="686">
        <f t="shared" si="7"/>
        <v>0</v>
      </c>
      <c r="K153" s="1928" t="s">
        <v>269</v>
      </c>
      <c r="L153" s="458"/>
    </row>
    <row r="154" spans="1:12" ht="15" customHeight="1" x14ac:dyDescent="0.2">
      <c r="A154" s="458"/>
      <c r="B154" s="1934"/>
      <c r="C154" s="1946"/>
      <c r="D154" s="1940" t="s">
        <v>513</v>
      </c>
      <c r="E154" s="1941"/>
      <c r="F154" s="938" t="b">
        <f>IF(総括表!$B$4=総括表!$Q$5,基礎データ貼付用シート!E1786)</f>
        <v>0</v>
      </c>
      <c r="G154" s="934" t="s">
        <v>117</v>
      </c>
      <c r="H154" s="1260">
        <v>0.214</v>
      </c>
      <c r="I154" s="934" t="s">
        <v>119</v>
      </c>
      <c r="J154" s="686">
        <f t="shared" si="7"/>
        <v>0</v>
      </c>
      <c r="K154" s="1928"/>
      <c r="L154" s="458"/>
    </row>
    <row r="155" spans="1:12" ht="15" customHeight="1" x14ac:dyDescent="0.2">
      <c r="A155" s="458"/>
      <c r="B155" s="1933">
        <v>8</v>
      </c>
      <c r="C155" s="1945" t="s">
        <v>512</v>
      </c>
      <c r="D155" s="1940" t="s">
        <v>224</v>
      </c>
      <c r="E155" s="1941"/>
      <c r="F155" s="938" t="b">
        <f>IF(総括表!$B$4=総括表!$Q$4,基礎データ貼付用シート!E1787)</f>
        <v>0</v>
      </c>
      <c r="G155" s="934" t="s">
        <v>117</v>
      </c>
      <c r="H155" s="1260">
        <v>0.308</v>
      </c>
      <c r="I155" s="934" t="s">
        <v>119</v>
      </c>
      <c r="J155" s="686">
        <f>ROUND(F155*H155,0)</f>
        <v>0</v>
      </c>
      <c r="K155" s="1928" t="s">
        <v>266</v>
      </c>
      <c r="L155" s="458"/>
    </row>
    <row r="156" spans="1:12" ht="15" customHeight="1" x14ac:dyDescent="0.2">
      <c r="A156" s="458"/>
      <c r="B156" s="1934"/>
      <c r="C156" s="1946"/>
      <c r="D156" s="1940" t="s">
        <v>513</v>
      </c>
      <c r="E156" s="1941"/>
      <c r="F156" s="938" t="b">
        <f>IF(総括表!$B$4=総括表!$Q$5,基礎データ貼付用シート!E1787)</f>
        <v>0</v>
      </c>
      <c r="G156" s="934" t="s">
        <v>117</v>
      </c>
      <c r="H156" s="1260">
        <v>0.24399999999999999</v>
      </c>
      <c r="I156" s="934" t="s">
        <v>119</v>
      </c>
      <c r="J156" s="686">
        <f>ROUND(F156*H156,0)</f>
        <v>0</v>
      </c>
      <c r="K156" s="1928"/>
      <c r="L156" s="458"/>
    </row>
    <row r="157" spans="1:12" ht="15" customHeight="1" x14ac:dyDescent="0.2">
      <c r="A157" s="458"/>
      <c r="B157" s="1933">
        <v>9</v>
      </c>
      <c r="C157" s="1945" t="s">
        <v>619</v>
      </c>
      <c r="D157" s="1940" t="s">
        <v>224</v>
      </c>
      <c r="E157" s="1941"/>
      <c r="F157" s="938" t="b">
        <f>IF(総括表!$B$4=総括表!$Q$4,基礎データ貼付用シート!E1788)</f>
        <v>0</v>
      </c>
      <c r="G157" s="934" t="s">
        <v>117</v>
      </c>
      <c r="H157" s="1260">
        <v>0.33</v>
      </c>
      <c r="I157" s="934" t="s">
        <v>119</v>
      </c>
      <c r="J157" s="686">
        <f>ROUND(F157*H157,0)</f>
        <v>0</v>
      </c>
      <c r="K157" s="1928" t="s">
        <v>265</v>
      </c>
      <c r="L157" s="458"/>
    </row>
    <row r="158" spans="1:12" ht="15" customHeight="1" x14ac:dyDescent="0.2">
      <c r="A158" s="458"/>
      <c r="B158" s="1934"/>
      <c r="C158" s="1946"/>
      <c r="D158" s="1940" t="s">
        <v>513</v>
      </c>
      <c r="E158" s="1941"/>
      <c r="F158" s="938" t="b">
        <f>IF(総括表!$B$4=総括表!$Q$5,基礎データ貼付用シート!E1788)</f>
        <v>0</v>
      </c>
      <c r="G158" s="934" t="s">
        <v>117</v>
      </c>
      <c r="H158" s="1260">
        <v>0.27400000000000002</v>
      </c>
      <c r="I158" s="934" t="s">
        <v>119</v>
      </c>
      <c r="J158" s="686">
        <f>ROUND(F158*H158,0)</f>
        <v>0</v>
      </c>
      <c r="K158" s="1928"/>
      <c r="L158" s="458"/>
    </row>
    <row r="159" spans="1:12" ht="15" customHeight="1" x14ac:dyDescent="0.2">
      <c r="A159" s="458"/>
      <c r="B159" s="1933">
        <v>10</v>
      </c>
      <c r="C159" s="1945" t="s">
        <v>710</v>
      </c>
      <c r="D159" s="1940" t="s">
        <v>224</v>
      </c>
      <c r="E159" s="1941"/>
      <c r="F159" s="938" t="b">
        <f>IF(総括表!$B$4=総括表!$Q$4,基礎データ貼付用シート!E1789)</f>
        <v>0</v>
      </c>
      <c r="G159" s="934" t="s">
        <v>117</v>
      </c>
      <c r="H159" s="1260">
        <v>0.35299999999999998</v>
      </c>
      <c r="I159" s="934" t="s">
        <v>119</v>
      </c>
      <c r="J159" s="686">
        <f>ROUND(F159*H159,0)</f>
        <v>0</v>
      </c>
      <c r="K159" s="1942" t="s">
        <v>264</v>
      </c>
      <c r="L159" s="458"/>
    </row>
    <row r="160" spans="1:12" ht="15" customHeight="1" thickBot="1" x14ac:dyDescent="0.25">
      <c r="A160" s="458"/>
      <c r="B160" s="1934"/>
      <c r="C160" s="1946"/>
      <c r="D160" s="1940" t="s">
        <v>513</v>
      </c>
      <c r="E160" s="1941"/>
      <c r="F160" s="938" t="b">
        <f>IF(総括表!$B$4=総括表!$Q$5,基礎データ貼付用シート!E1789)</f>
        <v>0</v>
      </c>
      <c r="G160" s="934" t="s">
        <v>117</v>
      </c>
      <c r="H160" s="1260">
        <v>0.30199999999999999</v>
      </c>
      <c r="I160" s="934" t="s">
        <v>119</v>
      </c>
      <c r="J160" s="686">
        <f t="shared" si="7"/>
        <v>0</v>
      </c>
      <c r="K160" s="1942"/>
      <c r="L160" s="458"/>
    </row>
    <row r="161" spans="1:14" ht="15" customHeight="1" x14ac:dyDescent="0.2">
      <c r="A161" s="458"/>
      <c r="B161" s="805"/>
      <c r="C161" s="923"/>
      <c r="D161" s="805"/>
      <c r="E161" s="805"/>
      <c r="F161" s="896"/>
      <c r="G161" s="679"/>
      <c r="H161" s="1683" t="s">
        <v>6973</v>
      </c>
      <c r="I161" s="1684"/>
      <c r="J161" s="346"/>
      <c r="K161" s="340"/>
      <c r="L161" s="458"/>
    </row>
    <row r="162" spans="1:14" ht="15" customHeight="1" thickBot="1" x14ac:dyDescent="0.25">
      <c r="A162" s="458"/>
      <c r="B162" s="458"/>
      <c r="C162" s="458"/>
      <c r="D162" s="458"/>
      <c r="E162" s="458"/>
      <c r="F162" s="518"/>
      <c r="G162" s="458"/>
      <c r="H162" s="1727" t="s">
        <v>118</v>
      </c>
      <c r="I162" s="1728"/>
      <c r="J162" s="539">
        <f>SUM(J143:J160)</f>
        <v>0</v>
      </c>
      <c r="K162" s="340" t="s">
        <v>6316</v>
      </c>
      <c r="L162" s="458"/>
    </row>
    <row r="163" spans="1:14" ht="18.75" customHeight="1" x14ac:dyDescent="0.2">
      <c r="A163" s="458"/>
      <c r="B163" s="458"/>
      <c r="C163" s="458"/>
      <c r="D163" s="458"/>
      <c r="E163" s="458"/>
      <c r="F163" s="518"/>
      <c r="G163" s="458"/>
      <c r="H163" s="473"/>
      <c r="I163" s="458"/>
      <c r="J163" s="518"/>
      <c r="K163" s="340"/>
      <c r="L163" s="458"/>
    </row>
    <row r="164" spans="1:14" s="106" customFormat="1" ht="18.75" customHeight="1" x14ac:dyDescent="0.2">
      <c r="A164" s="468" t="s">
        <v>1352</v>
      </c>
      <c r="B164" s="458" t="s">
        <v>5200</v>
      </c>
      <c r="C164" s="467"/>
      <c r="D164" s="467"/>
      <c r="E164" s="467"/>
      <c r="F164" s="517"/>
      <c r="G164" s="467"/>
      <c r="H164" s="467"/>
      <c r="I164" s="467"/>
      <c r="J164" s="517"/>
      <c r="K164" s="467"/>
      <c r="L164" s="467"/>
      <c r="N164" s="144"/>
    </row>
    <row r="165" spans="1:14" s="106" customFormat="1" ht="11.25" customHeight="1" x14ac:dyDescent="0.2">
      <c r="A165" s="470"/>
      <c r="B165" s="467"/>
      <c r="C165" s="467"/>
      <c r="D165" s="467"/>
      <c r="E165" s="467"/>
      <c r="F165" s="517"/>
      <c r="G165" s="467"/>
      <c r="H165" s="467"/>
      <c r="I165" s="467"/>
      <c r="J165" s="517"/>
      <c r="K165" s="467"/>
      <c r="L165" s="467"/>
      <c r="N165" s="144"/>
    </row>
    <row r="166" spans="1:14" s="106" customFormat="1" ht="18.75" customHeight="1" x14ac:dyDescent="0.2">
      <c r="A166" s="470"/>
      <c r="B166" s="926" t="s">
        <v>140</v>
      </c>
      <c r="C166" s="927"/>
      <c r="D166" s="926" t="s">
        <v>139</v>
      </c>
      <c r="E166" s="927"/>
      <c r="F166" s="627" t="s">
        <v>178</v>
      </c>
      <c r="G166" s="343"/>
      <c r="H166" s="343" t="s">
        <v>137</v>
      </c>
      <c r="I166" s="343"/>
      <c r="J166" s="627" t="s">
        <v>89</v>
      </c>
      <c r="K166" s="340"/>
      <c r="L166" s="467"/>
      <c r="N166" s="144"/>
    </row>
    <row r="167" spans="1:14" s="106" customFormat="1" ht="15" customHeight="1" x14ac:dyDescent="0.2">
      <c r="A167" s="470"/>
      <c r="B167" s="478"/>
      <c r="C167" s="479"/>
      <c r="D167" s="480"/>
      <c r="E167" s="342"/>
      <c r="F167" s="524"/>
      <c r="G167" s="482"/>
      <c r="H167" s="482"/>
      <c r="I167" s="482"/>
      <c r="J167" s="525" t="s">
        <v>136</v>
      </c>
      <c r="K167" s="340"/>
      <c r="L167" s="467"/>
      <c r="N167" s="144"/>
    </row>
    <row r="168" spans="1:14" s="106" customFormat="1" ht="18.75" customHeight="1" x14ac:dyDescent="0.2">
      <c r="A168" s="470"/>
      <c r="B168" s="1852">
        <v>1</v>
      </c>
      <c r="C168" s="1954" t="s">
        <v>6136</v>
      </c>
      <c r="D168" s="499" t="s">
        <v>533</v>
      </c>
      <c r="E168" s="461" t="s">
        <v>143</v>
      </c>
      <c r="F168" s="938" t="b">
        <f>IF(総括表!$B$4=総括表!$Q$4,基礎データ貼付用シート!E1790)</f>
        <v>0</v>
      </c>
      <c r="G168" s="685" t="s">
        <v>117</v>
      </c>
      <c r="H168" s="352">
        <v>0.222</v>
      </c>
      <c r="I168" s="685" t="s">
        <v>119</v>
      </c>
      <c r="J168" s="686">
        <f t="shared" ref="J168:J173" si="8">ROUND(F168*H168,0)</f>
        <v>0</v>
      </c>
      <c r="K168" s="1944" t="s">
        <v>134</v>
      </c>
      <c r="L168" s="467"/>
      <c r="M168" s="144"/>
    </row>
    <row r="169" spans="1:14" s="106" customFormat="1" ht="18.75" customHeight="1" x14ac:dyDescent="0.2">
      <c r="A169" s="470"/>
      <c r="B169" s="1846"/>
      <c r="C169" s="1955"/>
      <c r="D169" s="499" t="s">
        <v>529</v>
      </c>
      <c r="E169" s="461" t="s">
        <v>142</v>
      </c>
      <c r="F169" s="938" t="b">
        <f>IF(総括表!$B$4=総括表!$Q$5,基礎データ貼付用シート!E1790)</f>
        <v>0</v>
      </c>
      <c r="G169" s="685" t="s">
        <v>117</v>
      </c>
      <c r="H169" s="352">
        <v>0.222</v>
      </c>
      <c r="I169" s="355" t="s">
        <v>119</v>
      </c>
      <c r="J169" s="683">
        <f t="shared" si="8"/>
        <v>0</v>
      </c>
      <c r="K169" s="1944"/>
      <c r="L169" s="467"/>
      <c r="M169" s="144"/>
    </row>
    <row r="170" spans="1:14" s="106" customFormat="1" ht="18.75" customHeight="1" x14ac:dyDescent="0.2">
      <c r="A170" s="470"/>
      <c r="B170" s="1852">
        <v>2</v>
      </c>
      <c r="C170" s="1954" t="s">
        <v>5649</v>
      </c>
      <c r="D170" s="499" t="s">
        <v>533</v>
      </c>
      <c r="E170" s="461" t="s">
        <v>143</v>
      </c>
      <c r="F170" s="938" t="b">
        <f>IF(総括表!$B$4=総括表!$Q$4,基礎データ貼付用シート!E1791)</f>
        <v>0</v>
      </c>
      <c r="G170" s="685" t="s">
        <v>117</v>
      </c>
      <c r="H170" s="352">
        <v>0.222</v>
      </c>
      <c r="I170" s="685" t="s">
        <v>119</v>
      </c>
      <c r="J170" s="686">
        <f t="shared" si="8"/>
        <v>0</v>
      </c>
      <c r="K170" s="1944" t="s">
        <v>132</v>
      </c>
      <c r="L170" s="467"/>
      <c r="M170" s="144"/>
    </row>
    <row r="171" spans="1:14" s="106" customFormat="1" ht="18.75" customHeight="1" x14ac:dyDescent="0.2">
      <c r="A171" s="470"/>
      <c r="B171" s="1846"/>
      <c r="C171" s="1955"/>
      <c r="D171" s="499" t="s">
        <v>529</v>
      </c>
      <c r="E171" s="461" t="s">
        <v>142</v>
      </c>
      <c r="F171" s="938" t="b">
        <f>IF(総括表!$B$4=総括表!$Q$5,基礎データ貼付用シート!E1791)</f>
        <v>0</v>
      </c>
      <c r="G171" s="685" t="s">
        <v>117</v>
      </c>
      <c r="H171" s="352">
        <v>0.222</v>
      </c>
      <c r="I171" s="355" t="s">
        <v>119</v>
      </c>
      <c r="J171" s="683">
        <f t="shared" si="8"/>
        <v>0</v>
      </c>
      <c r="K171" s="1944"/>
      <c r="L171" s="467"/>
      <c r="M171" s="144"/>
    </row>
    <row r="172" spans="1:14" s="106" customFormat="1" ht="18.75" customHeight="1" x14ac:dyDescent="0.2">
      <c r="A172" s="470"/>
      <c r="B172" s="1852">
        <v>3</v>
      </c>
      <c r="C172" s="1954" t="s">
        <v>6317</v>
      </c>
      <c r="D172" s="499" t="s">
        <v>533</v>
      </c>
      <c r="E172" s="461" t="s">
        <v>143</v>
      </c>
      <c r="F172" s="938" t="b">
        <f>IF(総括表!$B$4=総括表!$Q$4,基礎データ貼付用シート!E1792)</f>
        <v>0</v>
      </c>
      <c r="G172" s="685" t="s">
        <v>117</v>
      </c>
      <c r="H172" s="352">
        <v>0.222</v>
      </c>
      <c r="I172" s="685" t="s">
        <v>119</v>
      </c>
      <c r="J172" s="686">
        <f t="shared" si="8"/>
        <v>0</v>
      </c>
      <c r="K172" s="1944" t="s">
        <v>130</v>
      </c>
      <c r="L172" s="467"/>
      <c r="M172" s="144"/>
    </row>
    <row r="173" spans="1:14" s="106" customFormat="1" ht="18.75" customHeight="1" x14ac:dyDescent="0.2">
      <c r="A173" s="470"/>
      <c r="B173" s="1846"/>
      <c r="C173" s="1955"/>
      <c r="D173" s="499" t="s">
        <v>529</v>
      </c>
      <c r="E173" s="461" t="s">
        <v>142</v>
      </c>
      <c r="F173" s="938" t="b">
        <f>IF(総括表!$B$4=総括表!$Q$5,基礎データ貼付用シート!E1792)</f>
        <v>0</v>
      </c>
      <c r="G173" s="685" t="s">
        <v>117</v>
      </c>
      <c r="H173" s="352">
        <v>0.222</v>
      </c>
      <c r="I173" s="355" t="s">
        <v>119</v>
      </c>
      <c r="J173" s="683">
        <f t="shared" si="8"/>
        <v>0</v>
      </c>
      <c r="K173" s="1944"/>
      <c r="L173" s="467"/>
      <c r="M173" s="144"/>
    </row>
    <row r="174" spans="1:14" s="199" customFormat="1" ht="18.75" customHeight="1" x14ac:dyDescent="0.2">
      <c r="A174" s="1339"/>
      <c r="B174" s="1933">
        <v>4</v>
      </c>
      <c r="C174" s="1935" t="s">
        <v>6655</v>
      </c>
      <c r="D174" s="1340" t="s">
        <v>533</v>
      </c>
      <c r="E174" s="1341" t="s">
        <v>143</v>
      </c>
      <c r="F174" s="1338" t="b">
        <f>IF(総括表!$B$4=総括表!$Q$4,基礎データ貼付用シート!E1793)</f>
        <v>0</v>
      </c>
      <c r="G174" s="1331" t="s">
        <v>117</v>
      </c>
      <c r="H174" s="1260">
        <v>0.222</v>
      </c>
      <c r="I174" s="1331" t="s">
        <v>119</v>
      </c>
      <c r="J174" s="1332">
        <f t="shared" ref="J174:J175" si="9">ROUND(F174*H174,0)</f>
        <v>0</v>
      </c>
      <c r="K174" s="1937" t="s">
        <v>538</v>
      </c>
      <c r="L174" s="957"/>
      <c r="M174" s="204"/>
    </row>
    <row r="175" spans="1:14" s="199" customFormat="1" ht="18.75" customHeight="1" thickBot="1" x14ac:dyDescent="0.25">
      <c r="A175" s="1339"/>
      <c r="B175" s="1934"/>
      <c r="C175" s="1936"/>
      <c r="D175" s="1340" t="s">
        <v>529</v>
      </c>
      <c r="E175" s="1341" t="s">
        <v>142</v>
      </c>
      <c r="F175" s="1338" t="b">
        <f>IF(総括表!$B$4=総括表!$Q$5,基礎データ貼付用シート!E1793)</f>
        <v>0</v>
      </c>
      <c r="G175" s="1331" t="s">
        <v>117</v>
      </c>
      <c r="H175" s="1260">
        <v>0.222</v>
      </c>
      <c r="I175" s="1266" t="s">
        <v>119</v>
      </c>
      <c r="J175" s="1342">
        <f t="shared" si="9"/>
        <v>0</v>
      </c>
      <c r="K175" s="1937"/>
      <c r="L175" s="957"/>
      <c r="M175" s="204"/>
    </row>
    <row r="176" spans="1:14" s="106" customFormat="1" ht="18.75" customHeight="1" x14ac:dyDescent="0.2">
      <c r="A176" s="458"/>
      <c r="B176" s="344"/>
      <c r="C176" s="345"/>
      <c r="D176" s="344"/>
      <c r="E176" s="344"/>
      <c r="F176" s="495"/>
      <c r="G176" s="494"/>
      <c r="H176" s="1683" t="s">
        <v>6974</v>
      </c>
      <c r="I176" s="1684"/>
      <c r="J176" s="928"/>
      <c r="K176" s="467"/>
      <c r="L176" s="467"/>
      <c r="M176" s="144"/>
    </row>
    <row r="177" spans="1:14" s="106" customFormat="1" ht="18.75" customHeight="1" thickBot="1" x14ac:dyDescent="0.25">
      <c r="A177" s="458"/>
      <c r="B177" s="340"/>
      <c r="C177" s="340"/>
      <c r="D177" s="340"/>
      <c r="E177" s="340"/>
      <c r="F177" s="554"/>
      <c r="G177" s="340"/>
      <c r="H177" s="929" t="s">
        <v>118</v>
      </c>
      <c r="I177" s="930"/>
      <c r="J177" s="539">
        <f>SUM(J168:J175)</f>
        <v>0</v>
      </c>
      <c r="K177" s="340" t="s">
        <v>6318</v>
      </c>
      <c r="L177" s="467"/>
      <c r="M177" s="112"/>
    </row>
    <row r="178" spans="1:14" ht="15" customHeight="1" x14ac:dyDescent="0.2">
      <c r="A178" s="458"/>
      <c r="B178" s="340"/>
      <c r="C178" s="340"/>
      <c r="D178" s="340"/>
      <c r="E178" s="340"/>
      <c r="F178" s="554"/>
      <c r="G178" s="340"/>
      <c r="H178" s="494"/>
      <c r="I178" s="494"/>
      <c r="J178" s="58"/>
      <c r="K178" s="340"/>
      <c r="L178" s="458"/>
      <c r="N178" s="140"/>
    </row>
    <row r="179" spans="1:14" s="106" customFormat="1" ht="18.75" customHeight="1" x14ac:dyDescent="0.2">
      <c r="A179" s="931" t="s">
        <v>1353</v>
      </c>
      <c r="B179" s="458" t="s">
        <v>5199</v>
      </c>
      <c r="C179" s="467"/>
      <c r="D179" s="467"/>
      <c r="E179" s="467"/>
      <c r="F179" s="517"/>
      <c r="G179" s="467"/>
      <c r="H179" s="467"/>
      <c r="I179" s="467"/>
      <c r="J179" s="517"/>
      <c r="K179" s="467"/>
      <c r="L179" s="467"/>
      <c r="N179" s="144"/>
    </row>
    <row r="180" spans="1:14" s="106" customFormat="1" ht="11.25" customHeight="1" x14ac:dyDescent="0.2">
      <c r="A180" s="470"/>
      <c r="B180" s="467"/>
      <c r="C180" s="467"/>
      <c r="D180" s="467"/>
      <c r="E180" s="467"/>
      <c r="F180" s="517"/>
      <c r="G180" s="467"/>
      <c r="H180" s="467"/>
      <c r="I180" s="467"/>
      <c r="J180" s="517"/>
      <c r="K180" s="467"/>
      <c r="L180" s="467"/>
      <c r="N180" s="144"/>
    </row>
    <row r="181" spans="1:14" s="106" customFormat="1" ht="18.75" customHeight="1" x14ac:dyDescent="0.2">
      <c r="A181" s="470"/>
      <c r="B181" s="926" t="s">
        <v>140</v>
      </c>
      <c r="C181" s="927"/>
      <c r="D181" s="926" t="s">
        <v>139</v>
      </c>
      <c r="E181" s="927"/>
      <c r="F181" s="627" t="s">
        <v>178</v>
      </c>
      <c r="G181" s="343"/>
      <c r="H181" s="343" t="s">
        <v>137</v>
      </c>
      <c r="I181" s="343"/>
      <c r="J181" s="627" t="s">
        <v>89</v>
      </c>
      <c r="K181" s="340"/>
      <c r="L181" s="467"/>
      <c r="N181" s="144"/>
    </row>
    <row r="182" spans="1:14" s="106" customFormat="1" ht="15" customHeight="1" x14ac:dyDescent="0.2">
      <c r="A182" s="470"/>
      <c r="B182" s="478"/>
      <c r="C182" s="479"/>
      <c r="D182" s="480"/>
      <c r="E182" s="342"/>
      <c r="F182" s="524"/>
      <c r="G182" s="482"/>
      <c r="H182" s="482"/>
      <c r="I182" s="482"/>
      <c r="J182" s="525" t="s">
        <v>136</v>
      </c>
      <c r="K182" s="340"/>
      <c r="L182" s="467"/>
      <c r="N182" s="144"/>
    </row>
    <row r="183" spans="1:14" s="106" customFormat="1" ht="18.75" customHeight="1" x14ac:dyDescent="0.2">
      <c r="A183" s="470"/>
      <c r="B183" s="1852">
        <v>1</v>
      </c>
      <c r="C183" s="1954" t="s">
        <v>6136</v>
      </c>
      <c r="D183" s="499" t="s">
        <v>533</v>
      </c>
      <c r="E183" s="461" t="s">
        <v>143</v>
      </c>
      <c r="F183" s="938" t="b">
        <f>IF(総括表!$B$4=総括表!$Q$4,基礎データ貼付用シート!E1794)</f>
        <v>0</v>
      </c>
      <c r="G183" s="685" t="s">
        <v>117</v>
      </c>
      <c r="H183" s="352">
        <v>0.222</v>
      </c>
      <c r="I183" s="685" t="s">
        <v>119</v>
      </c>
      <c r="J183" s="686">
        <f t="shared" ref="J183:J188" si="10">ROUND(F183*H183,0)</f>
        <v>0</v>
      </c>
      <c r="K183" s="1944" t="s">
        <v>134</v>
      </c>
      <c r="L183" s="467"/>
      <c r="M183" s="144"/>
    </row>
    <row r="184" spans="1:14" s="106" customFormat="1" ht="18.75" customHeight="1" x14ac:dyDescent="0.2">
      <c r="A184" s="470"/>
      <c r="B184" s="1846"/>
      <c r="C184" s="1955"/>
      <c r="D184" s="499" t="s">
        <v>529</v>
      </c>
      <c r="E184" s="461" t="s">
        <v>142</v>
      </c>
      <c r="F184" s="938" t="b">
        <f>IF(総括表!$B$4=総括表!$Q$5,基礎データ貼付用シート!E1794)</f>
        <v>0</v>
      </c>
      <c r="G184" s="685" t="s">
        <v>117</v>
      </c>
      <c r="H184" s="352">
        <v>0.222</v>
      </c>
      <c r="I184" s="355" t="s">
        <v>119</v>
      </c>
      <c r="J184" s="683">
        <f t="shared" si="10"/>
        <v>0</v>
      </c>
      <c r="K184" s="1944"/>
      <c r="L184" s="467"/>
      <c r="M184" s="144"/>
    </row>
    <row r="185" spans="1:14" s="106" customFormat="1" ht="18.75" customHeight="1" x14ac:dyDescent="0.2">
      <c r="A185" s="470"/>
      <c r="B185" s="1852">
        <v>2</v>
      </c>
      <c r="C185" s="1954" t="s">
        <v>5649</v>
      </c>
      <c r="D185" s="499" t="s">
        <v>533</v>
      </c>
      <c r="E185" s="461" t="s">
        <v>143</v>
      </c>
      <c r="F185" s="938" t="b">
        <f>IF(総括表!$B$4=総括表!$Q$4,基礎データ貼付用シート!E1795)</f>
        <v>0</v>
      </c>
      <c r="G185" s="685" t="s">
        <v>117</v>
      </c>
      <c r="H185" s="352">
        <v>0.222</v>
      </c>
      <c r="I185" s="685" t="s">
        <v>119</v>
      </c>
      <c r="J185" s="686">
        <f t="shared" si="10"/>
        <v>0</v>
      </c>
      <c r="K185" s="1944" t="s">
        <v>132</v>
      </c>
      <c r="L185" s="467"/>
      <c r="M185" s="144"/>
    </row>
    <row r="186" spans="1:14" s="106" customFormat="1" ht="18.75" customHeight="1" x14ac:dyDescent="0.2">
      <c r="A186" s="470"/>
      <c r="B186" s="1846"/>
      <c r="C186" s="1955"/>
      <c r="D186" s="499" t="s">
        <v>529</v>
      </c>
      <c r="E186" s="461" t="s">
        <v>142</v>
      </c>
      <c r="F186" s="938" t="b">
        <f>IF(総括表!$B$4=総括表!$Q$5,基礎データ貼付用シート!E1795)</f>
        <v>0</v>
      </c>
      <c r="G186" s="685" t="s">
        <v>117</v>
      </c>
      <c r="H186" s="352">
        <v>0.222</v>
      </c>
      <c r="I186" s="355" t="s">
        <v>119</v>
      </c>
      <c r="J186" s="683">
        <f t="shared" si="10"/>
        <v>0</v>
      </c>
      <c r="K186" s="1944"/>
      <c r="L186" s="467"/>
      <c r="M186" s="144"/>
    </row>
    <row r="187" spans="1:14" s="106" customFormat="1" ht="18.75" customHeight="1" x14ac:dyDescent="0.2">
      <c r="A187" s="470"/>
      <c r="B187" s="1852">
        <v>3</v>
      </c>
      <c r="C187" s="1954" t="s">
        <v>6317</v>
      </c>
      <c r="D187" s="499" t="s">
        <v>533</v>
      </c>
      <c r="E187" s="461" t="s">
        <v>143</v>
      </c>
      <c r="F187" s="938" t="b">
        <f>IF(総括表!$B$4=総括表!$Q$4,基礎データ貼付用シート!E1796)</f>
        <v>0</v>
      </c>
      <c r="G187" s="685" t="s">
        <v>117</v>
      </c>
      <c r="H187" s="352">
        <v>0.222</v>
      </c>
      <c r="I187" s="685" t="s">
        <v>119</v>
      </c>
      <c r="J187" s="686">
        <f t="shared" si="10"/>
        <v>0</v>
      </c>
      <c r="K187" s="1944" t="s">
        <v>130</v>
      </c>
      <c r="L187" s="467"/>
      <c r="M187" s="144"/>
    </row>
    <row r="188" spans="1:14" s="106" customFormat="1" ht="18.75" customHeight="1" x14ac:dyDescent="0.2">
      <c r="A188" s="470"/>
      <c r="B188" s="1846"/>
      <c r="C188" s="1955"/>
      <c r="D188" s="499" t="s">
        <v>529</v>
      </c>
      <c r="E188" s="461" t="s">
        <v>142</v>
      </c>
      <c r="F188" s="938" t="b">
        <f>IF(総括表!$B$4=総括表!$Q$5,基礎データ貼付用シート!E1796)</f>
        <v>0</v>
      </c>
      <c r="G188" s="685" t="s">
        <v>117</v>
      </c>
      <c r="H188" s="352">
        <v>0.222</v>
      </c>
      <c r="I188" s="355" t="s">
        <v>119</v>
      </c>
      <c r="J188" s="683">
        <f t="shared" si="10"/>
        <v>0</v>
      </c>
      <c r="K188" s="1944"/>
      <c r="L188" s="467"/>
      <c r="M188" s="144"/>
    </row>
    <row r="189" spans="1:14" s="199" customFormat="1" ht="18.75" customHeight="1" x14ac:dyDescent="0.2">
      <c r="A189" s="1339"/>
      <c r="B189" s="1933">
        <v>4</v>
      </c>
      <c r="C189" s="1935" t="s">
        <v>6655</v>
      </c>
      <c r="D189" s="1340" t="s">
        <v>533</v>
      </c>
      <c r="E189" s="1341" t="s">
        <v>143</v>
      </c>
      <c r="F189" s="1338" t="b">
        <f>IF(総括表!$B$4=総括表!$Q$4,基礎データ貼付用シート!E1797)</f>
        <v>0</v>
      </c>
      <c r="G189" s="1331" t="s">
        <v>117</v>
      </c>
      <c r="H189" s="1260">
        <v>0.222</v>
      </c>
      <c r="I189" s="1331" t="s">
        <v>119</v>
      </c>
      <c r="J189" s="1332">
        <f t="shared" ref="J189:J190" si="11">ROUND(F189*H189,0)</f>
        <v>0</v>
      </c>
      <c r="K189" s="1937" t="s">
        <v>538</v>
      </c>
      <c r="L189" s="957"/>
      <c r="M189" s="204"/>
    </row>
    <row r="190" spans="1:14" s="199" customFormat="1" ht="18.75" customHeight="1" thickBot="1" x14ac:dyDescent="0.25">
      <c r="A190" s="1339"/>
      <c r="B190" s="1934"/>
      <c r="C190" s="1936"/>
      <c r="D190" s="1340" t="s">
        <v>529</v>
      </c>
      <c r="E190" s="1341" t="s">
        <v>142</v>
      </c>
      <c r="F190" s="1338" t="b">
        <f>IF(総括表!$B$4=総括表!$Q$5,基礎データ貼付用シート!E1797)</f>
        <v>0</v>
      </c>
      <c r="G190" s="1331" t="s">
        <v>117</v>
      </c>
      <c r="H190" s="1260">
        <v>0.222</v>
      </c>
      <c r="I190" s="1266" t="s">
        <v>119</v>
      </c>
      <c r="J190" s="1342">
        <f t="shared" si="11"/>
        <v>0</v>
      </c>
      <c r="K190" s="1937"/>
      <c r="L190" s="957"/>
      <c r="M190" s="204"/>
    </row>
    <row r="191" spans="1:14" s="106" customFormat="1" ht="18.75" customHeight="1" x14ac:dyDescent="0.2">
      <c r="A191" s="458"/>
      <c r="B191" s="344"/>
      <c r="C191" s="345"/>
      <c r="D191" s="344"/>
      <c r="E191" s="344"/>
      <c r="F191" s="495"/>
      <c r="G191" s="494"/>
      <c r="H191" s="1683" t="s">
        <v>6974</v>
      </c>
      <c r="I191" s="1684"/>
      <c r="J191" s="932"/>
      <c r="K191" s="467"/>
      <c r="L191" s="467"/>
      <c r="M191" s="144"/>
    </row>
    <row r="192" spans="1:14" s="106" customFormat="1" ht="18.75" customHeight="1" thickBot="1" x14ac:dyDescent="0.25">
      <c r="A192" s="458"/>
      <c r="B192" s="340"/>
      <c r="C192" s="340"/>
      <c r="D192" s="340"/>
      <c r="E192" s="340"/>
      <c r="F192" s="554"/>
      <c r="G192" s="340"/>
      <c r="H192" s="929" t="s">
        <v>118</v>
      </c>
      <c r="I192" s="930"/>
      <c r="J192" s="539">
        <f>SUM(J183:J190)</f>
        <v>0</v>
      </c>
      <c r="K192" s="340" t="s">
        <v>971</v>
      </c>
      <c r="L192" s="467"/>
      <c r="M192" s="112"/>
    </row>
    <row r="193" spans="1:14" ht="15" customHeight="1" thickBot="1" x14ac:dyDescent="0.25">
      <c r="A193" s="458"/>
      <c r="B193" s="340"/>
      <c r="C193" s="340"/>
      <c r="D193" s="340"/>
      <c r="E193" s="340"/>
      <c r="F193" s="554"/>
      <c r="G193" s="340"/>
      <c r="H193" s="494"/>
      <c r="I193" s="494"/>
      <c r="J193" s="58"/>
      <c r="K193" s="340"/>
      <c r="L193" s="458"/>
      <c r="N193" s="140"/>
    </row>
    <row r="194" spans="1:14" ht="18.75" customHeight="1" x14ac:dyDescent="0.2">
      <c r="A194" s="458"/>
      <c r="B194" s="458"/>
      <c r="C194" s="458"/>
      <c r="D194" s="458"/>
      <c r="E194" s="458"/>
      <c r="F194" s="458"/>
      <c r="G194" s="905"/>
      <c r="H194" s="1822" t="s">
        <v>6594</v>
      </c>
      <c r="I194" s="1823"/>
      <c r="J194" s="531"/>
      <c r="K194" s="340"/>
      <c r="L194" s="458"/>
    </row>
    <row r="195" spans="1:14" ht="18.75" customHeight="1" thickBot="1" x14ac:dyDescent="0.25">
      <c r="A195" s="458"/>
      <c r="B195" s="458"/>
      <c r="C195" s="458"/>
      <c r="D195" s="458"/>
      <c r="E195" s="458"/>
      <c r="F195" s="458"/>
      <c r="G195" s="458"/>
      <c r="H195" s="1723" t="s">
        <v>359</v>
      </c>
      <c r="I195" s="1724"/>
      <c r="J195" s="539">
        <f>'●農業行政費(1)○'!K9+'●農業行政費(1)○'!K18+'●農業行政費(1)○'!K26+'●農業行政費(1)○'!K36+'●農業行政費(1)○'!K44+'●農業行政費(1)○'!K54+'●農業行政費(1)○'!K63+'●農業行政費(1)○'!K71+'●農業行政費(1)○'!K83+'●農業行政費(1)○'!K92+'●農業行政費(1)○'!K100+'●農業行政費(2)○'!J19+'●農業行政費(2)○'!J41+'●農業行政費(2)○'!J61+'●農業行政費(2)○'!J83+'●農業行政費(2)○'!J103+J112+'●農業行政費(2)○'!J137+'●農業行政費(2)○'!J162+J177+J192</f>
        <v>0</v>
      </c>
      <c r="K195" s="340" t="s">
        <v>80</v>
      </c>
      <c r="L195" s="458"/>
    </row>
    <row r="196" spans="1:14" ht="18.75" customHeight="1" x14ac:dyDescent="0.2">
      <c r="A196" s="458"/>
      <c r="B196" s="458"/>
      <c r="C196" s="458"/>
      <c r="D196" s="458"/>
      <c r="E196" s="458"/>
      <c r="F196" s="518"/>
      <c r="G196" s="458"/>
      <c r="H196" s="473"/>
      <c r="I196" s="458"/>
      <c r="J196" s="518"/>
      <c r="K196" s="340"/>
      <c r="L196" s="458"/>
    </row>
  </sheetData>
  <sheetProtection autoFilter="0"/>
  <customSheetViews>
    <customSheetView guid="{A0BA9017-E5F3-4B91-9F5C-F0F36F625BC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3"/>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4"/>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209">
    <mergeCell ref="B187:B188"/>
    <mergeCell ref="C187:C188"/>
    <mergeCell ref="K187:K188"/>
    <mergeCell ref="D100:E100"/>
    <mergeCell ref="B107:C107"/>
    <mergeCell ref="D107:E107"/>
    <mergeCell ref="D109:E109"/>
    <mergeCell ref="H111:I111"/>
    <mergeCell ref="H112:I112"/>
    <mergeCell ref="K185:K186"/>
    <mergeCell ref="B168:B169"/>
    <mergeCell ref="C168:C169"/>
    <mergeCell ref="B170:B171"/>
    <mergeCell ref="C170:C171"/>
    <mergeCell ref="B183:B184"/>
    <mergeCell ref="C183:C184"/>
    <mergeCell ref="B185:B186"/>
    <mergeCell ref="C185:C186"/>
    <mergeCell ref="H176:I176"/>
    <mergeCell ref="K183:K184"/>
    <mergeCell ref="K170:K171"/>
    <mergeCell ref="B172:B173"/>
    <mergeCell ref="C172:C173"/>
    <mergeCell ref="K172:K173"/>
    <mergeCell ref="C124:C125"/>
    <mergeCell ref="B124:B125"/>
    <mergeCell ref="B128:B129"/>
    <mergeCell ref="D128:E128"/>
    <mergeCell ref="D127:E127"/>
    <mergeCell ref="D145:E145"/>
    <mergeCell ref="C120:C121"/>
    <mergeCell ref="D120:E120"/>
    <mergeCell ref="D125:E125"/>
    <mergeCell ref="D122:E122"/>
    <mergeCell ref="D124:E124"/>
    <mergeCell ref="D121:E121"/>
    <mergeCell ref="D131:E131"/>
    <mergeCell ref="B132:B133"/>
    <mergeCell ref="C145:C146"/>
    <mergeCell ref="C128:C129"/>
    <mergeCell ref="D129:E129"/>
    <mergeCell ref="B126:B127"/>
    <mergeCell ref="C126:C127"/>
    <mergeCell ref="D126:E126"/>
    <mergeCell ref="B134:B135"/>
    <mergeCell ref="C134:C135"/>
    <mergeCell ref="B145:B146"/>
    <mergeCell ref="D81:E81"/>
    <mergeCell ref="D99:E99"/>
    <mergeCell ref="B153:B154"/>
    <mergeCell ref="D96:E96"/>
    <mergeCell ref="B116:C116"/>
    <mergeCell ref="D98:E98"/>
    <mergeCell ref="B3:C3"/>
    <mergeCell ref="D3:E3"/>
    <mergeCell ref="D5:E5"/>
    <mergeCell ref="B122:B123"/>
    <mergeCell ref="C122:C123"/>
    <mergeCell ref="D123:E123"/>
    <mergeCell ref="D6:E6"/>
    <mergeCell ref="B87:C87"/>
    <mergeCell ref="D92:E92"/>
    <mergeCell ref="D75:E75"/>
    <mergeCell ref="D76:E76"/>
    <mergeCell ref="D87:E87"/>
    <mergeCell ref="D89:E89"/>
    <mergeCell ref="D90:E90"/>
    <mergeCell ref="D77:E77"/>
    <mergeCell ref="D97:E97"/>
    <mergeCell ref="B65:C65"/>
    <mergeCell ref="B120:B121"/>
    <mergeCell ref="H41:I41"/>
    <mergeCell ref="D37:E37"/>
    <mergeCell ref="D36:E36"/>
    <mergeCell ref="D38:E38"/>
    <mergeCell ref="D28:E28"/>
    <mergeCell ref="D29:E29"/>
    <mergeCell ref="D30:E30"/>
    <mergeCell ref="D31:E31"/>
    <mergeCell ref="D27:E27"/>
    <mergeCell ref="D39:E39"/>
    <mergeCell ref="D7:E7"/>
    <mergeCell ref="D8:E8"/>
    <mergeCell ref="H18:I18"/>
    <mergeCell ref="H19:I19"/>
    <mergeCell ref="D32:E32"/>
    <mergeCell ref="D33:E33"/>
    <mergeCell ref="D34:E34"/>
    <mergeCell ref="D35:E35"/>
    <mergeCell ref="H40:I40"/>
    <mergeCell ref="D9:E9"/>
    <mergeCell ref="D10:E10"/>
    <mergeCell ref="D11:E11"/>
    <mergeCell ref="D25:E25"/>
    <mergeCell ref="D26:E26"/>
    <mergeCell ref="B23:C23"/>
    <mergeCell ref="D23:E23"/>
    <mergeCell ref="D15:E15"/>
    <mergeCell ref="D53:E53"/>
    <mergeCell ref="B45:C45"/>
    <mergeCell ref="D14:E14"/>
    <mergeCell ref="D16:E16"/>
    <mergeCell ref="D12:E12"/>
    <mergeCell ref="D13:E13"/>
    <mergeCell ref="D17:E17"/>
    <mergeCell ref="D54:E54"/>
    <mergeCell ref="D67:E67"/>
    <mergeCell ref="D68:E68"/>
    <mergeCell ref="D45:E45"/>
    <mergeCell ref="D47:E47"/>
    <mergeCell ref="D48:E48"/>
    <mergeCell ref="D49:E49"/>
    <mergeCell ref="D50:E50"/>
    <mergeCell ref="D51:E51"/>
    <mergeCell ref="D52:E52"/>
    <mergeCell ref="D57:E57"/>
    <mergeCell ref="D56:E56"/>
    <mergeCell ref="D58:E58"/>
    <mergeCell ref="D65:E65"/>
    <mergeCell ref="D55:E55"/>
    <mergeCell ref="D59:E59"/>
    <mergeCell ref="D80:E80"/>
    <mergeCell ref="K132:K133"/>
    <mergeCell ref="H60:I60"/>
    <mergeCell ref="H61:I61"/>
    <mergeCell ref="D94:E94"/>
    <mergeCell ref="D78:E78"/>
    <mergeCell ref="H82:I82"/>
    <mergeCell ref="H83:I83"/>
    <mergeCell ref="D79:E79"/>
    <mergeCell ref="D116:E116"/>
    <mergeCell ref="D132:E132"/>
    <mergeCell ref="D133:E133"/>
    <mergeCell ref="D69:E69"/>
    <mergeCell ref="D70:E70"/>
    <mergeCell ref="D71:E71"/>
    <mergeCell ref="D72:E72"/>
    <mergeCell ref="D73:E73"/>
    <mergeCell ref="D74:E74"/>
    <mergeCell ref="D91:E91"/>
    <mergeCell ref="D95:E95"/>
    <mergeCell ref="D93:E93"/>
    <mergeCell ref="K126:K127"/>
    <mergeCell ref="H102:I102"/>
    <mergeCell ref="H103:I103"/>
    <mergeCell ref="C147:C148"/>
    <mergeCell ref="H195:I195"/>
    <mergeCell ref="H194:I194"/>
    <mergeCell ref="H161:I161"/>
    <mergeCell ref="H162:I162"/>
    <mergeCell ref="D160:E160"/>
    <mergeCell ref="D154:E154"/>
    <mergeCell ref="D155:E155"/>
    <mergeCell ref="C157:C158"/>
    <mergeCell ref="D157:E157"/>
    <mergeCell ref="D158:E158"/>
    <mergeCell ref="D156:E156"/>
    <mergeCell ref="C155:C156"/>
    <mergeCell ref="C153:C154"/>
    <mergeCell ref="D153:E153"/>
    <mergeCell ref="H191:I191"/>
    <mergeCell ref="K155:K156"/>
    <mergeCell ref="B159:B160"/>
    <mergeCell ref="K159:K160"/>
    <mergeCell ref="K168:K169"/>
    <mergeCell ref="C130:C131"/>
    <mergeCell ref="D130:E130"/>
    <mergeCell ref="H136:I136"/>
    <mergeCell ref="H137:I137"/>
    <mergeCell ref="D141:E141"/>
    <mergeCell ref="B141:C141"/>
    <mergeCell ref="B130:B131"/>
    <mergeCell ref="C132:C133"/>
    <mergeCell ref="C159:C160"/>
    <mergeCell ref="D159:E159"/>
    <mergeCell ref="B147:B148"/>
    <mergeCell ref="D152:E152"/>
    <mergeCell ref="D151:E151"/>
    <mergeCell ref="D150:E150"/>
    <mergeCell ref="C151:C152"/>
    <mergeCell ref="B151:B152"/>
    <mergeCell ref="B149:B150"/>
    <mergeCell ref="C149:C150"/>
    <mergeCell ref="B155:B156"/>
    <mergeCell ref="B157:B158"/>
    <mergeCell ref="K157:K158"/>
    <mergeCell ref="D148:E148"/>
    <mergeCell ref="D101:E101"/>
    <mergeCell ref="D110:E110"/>
    <mergeCell ref="B174:B175"/>
    <mergeCell ref="C174:C175"/>
    <mergeCell ref="K174:K175"/>
    <mergeCell ref="B189:B190"/>
    <mergeCell ref="C189:C190"/>
    <mergeCell ref="K189:K190"/>
    <mergeCell ref="K128:K129"/>
    <mergeCell ref="D118:E118"/>
    <mergeCell ref="D119:E119"/>
    <mergeCell ref="K130:K131"/>
    <mergeCell ref="D149:E149"/>
    <mergeCell ref="D135:E135"/>
    <mergeCell ref="D143:E143"/>
    <mergeCell ref="D144:E144"/>
    <mergeCell ref="D134:E134"/>
    <mergeCell ref="K134:K135"/>
    <mergeCell ref="D146:E146"/>
    <mergeCell ref="D147:E147"/>
    <mergeCell ref="K151:K152"/>
    <mergeCell ref="K153:K154"/>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4" manualBreakCount="4">
    <brk id="42" max="11" man="1"/>
    <brk id="84" max="11" man="1"/>
    <brk id="138" max="11" man="1"/>
    <brk id="163"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70"/>
  <sheetViews>
    <sheetView zoomScale="85" zoomScaleNormal="85" workbookViewId="0">
      <selection activeCell="H1" sqref="H1"/>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11.90625" style="118" customWidth="1"/>
    <col min="7" max="7" width="2" style="112" bestFit="1" customWidth="1"/>
    <col min="8" max="8" width="11.90625" style="112" customWidth="1"/>
    <col min="9" max="9" width="2" style="112" bestFit="1" customWidth="1"/>
    <col min="10" max="10" width="11.90625" style="118" customWidth="1"/>
    <col min="11" max="11" width="3" style="113" customWidth="1"/>
    <col min="12" max="12" width="4" style="112" customWidth="1"/>
    <col min="13" max="256" width="9" style="112"/>
    <col min="257" max="257" width="3.90625" style="112" customWidth="1"/>
    <col min="258" max="258" width="5" style="112" customWidth="1"/>
    <col min="259" max="259" width="7.453125" style="112" bestFit="1" customWidth="1"/>
    <col min="260" max="260" width="3" style="112" bestFit="1" customWidth="1"/>
    <col min="261" max="261" width="12" style="112" customWidth="1"/>
    <col min="262" max="262" width="11.90625" style="112" customWidth="1"/>
    <col min="263" max="263" width="2" style="112" bestFit="1" customWidth="1"/>
    <col min="264" max="264" width="11.90625" style="112" customWidth="1"/>
    <col min="265" max="265" width="2" style="112" bestFit="1" customWidth="1"/>
    <col min="266" max="266" width="11.90625" style="112" customWidth="1"/>
    <col min="267" max="267" width="3" style="112" customWidth="1"/>
    <col min="268" max="268" width="4" style="112" customWidth="1"/>
    <col min="269" max="512" width="9" style="112"/>
    <col min="513" max="513" width="3.90625" style="112" customWidth="1"/>
    <col min="514" max="514" width="5" style="112" customWidth="1"/>
    <col min="515" max="515" width="7.453125" style="112" bestFit="1" customWidth="1"/>
    <col min="516" max="516" width="3" style="112" bestFit="1" customWidth="1"/>
    <col min="517" max="517" width="12" style="112" customWidth="1"/>
    <col min="518" max="518" width="11.90625" style="112" customWidth="1"/>
    <col min="519" max="519" width="2" style="112" bestFit="1" customWidth="1"/>
    <col min="520" max="520" width="11.90625" style="112" customWidth="1"/>
    <col min="521" max="521" width="2" style="112" bestFit="1" customWidth="1"/>
    <col min="522" max="522" width="11.90625" style="112" customWidth="1"/>
    <col min="523" max="523" width="3" style="112" customWidth="1"/>
    <col min="524" max="524" width="4" style="112" customWidth="1"/>
    <col min="525" max="768" width="9" style="112"/>
    <col min="769" max="769" width="3.90625" style="112" customWidth="1"/>
    <col min="770" max="770" width="5" style="112" customWidth="1"/>
    <col min="771" max="771" width="7.453125" style="112" bestFit="1" customWidth="1"/>
    <col min="772" max="772" width="3" style="112" bestFit="1" customWidth="1"/>
    <col min="773" max="773" width="12" style="112" customWidth="1"/>
    <col min="774" max="774" width="11.90625" style="112" customWidth="1"/>
    <col min="775" max="775" width="2" style="112" bestFit="1" customWidth="1"/>
    <col min="776" max="776" width="11.90625" style="112" customWidth="1"/>
    <col min="777" max="777" width="2" style="112" bestFit="1" customWidth="1"/>
    <col min="778" max="778" width="11.90625" style="112" customWidth="1"/>
    <col min="779" max="779" width="3" style="112" customWidth="1"/>
    <col min="780" max="780" width="4" style="112" customWidth="1"/>
    <col min="781" max="1024" width="9" style="112"/>
    <col min="1025" max="1025" width="3.90625" style="112" customWidth="1"/>
    <col min="1026" max="1026" width="5" style="112" customWidth="1"/>
    <col min="1027" max="1027" width="7.453125" style="112" bestFit="1" customWidth="1"/>
    <col min="1028" max="1028" width="3" style="112" bestFit="1" customWidth="1"/>
    <col min="1029" max="1029" width="12" style="112" customWidth="1"/>
    <col min="1030" max="1030" width="11.90625" style="112" customWidth="1"/>
    <col min="1031" max="1031" width="2" style="112" bestFit="1" customWidth="1"/>
    <col min="1032" max="1032" width="11.90625" style="112" customWidth="1"/>
    <col min="1033" max="1033" width="2" style="112" bestFit="1" customWidth="1"/>
    <col min="1034" max="1034" width="11.90625" style="112" customWidth="1"/>
    <col min="1035" max="1035" width="3" style="112" customWidth="1"/>
    <col min="1036" max="1036" width="4" style="112" customWidth="1"/>
    <col min="1037" max="1280" width="9" style="112"/>
    <col min="1281" max="1281" width="3.90625" style="112" customWidth="1"/>
    <col min="1282" max="1282" width="5" style="112" customWidth="1"/>
    <col min="1283" max="1283" width="7.453125" style="112" bestFit="1" customWidth="1"/>
    <col min="1284" max="1284" width="3" style="112" bestFit="1" customWidth="1"/>
    <col min="1285" max="1285" width="12" style="112" customWidth="1"/>
    <col min="1286" max="1286" width="11.90625" style="112" customWidth="1"/>
    <col min="1287" max="1287" width="2" style="112" bestFit="1" customWidth="1"/>
    <col min="1288" max="1288" width="11.90625" style="112" customWidth="1"/>
    <col min="1289" max="1289" width="2" style="112" bestFit="1" customWidth="1"/>
    <col min="1290" max="1290" width="11.90625" style="112" customWidth="1"/>
    <col min="1291" max="1291" width="3" style="112" customWidth="1"/>
    <col min="1292" max="1292" width="4" style="112" customWidth="1"/>
    <col min="1293" max="1536" width="9" style="112"/>
    <col min="1537" max="1537" width="3.90625" style="112" customWidth="1"/>
    <col min="1538" max="1538" width="5" style="112" customWidth="1"/>
    <col min="1539" max="1539" width="7.453125" style="112" bestFit="1" customWidth="1"/>
    <col min="1540" max="1540" width="3" style="112" bestFit="1" customWidth="1"/>
    <col min="1541" max="1541" width="12" style="112" customWidth="1"/>
    <col min="1542" max="1542" width="11.90625" style="112" customWidth="1"/>
    <col min="1543" max="1543" width="2" style="112" bestFit="1" customWidth="1"/>
    <col min="1544" max="1544" width="11.90625" style="112" customWidth="1"/>
    <col min="1545" max="1545" width="2" style="112" bestFit="1" customWidth="1"/>
    <col min="1546" max="1546" width="11.90625" style="112" customWidth="1"/>
    <col min="1547" max="1547" width="3" style="112" customWidth="1"/>
    <col min="1548" max="1548" width="4" style="112" customWidth="1"/>
    <col min="1549" max="1792" width="9" style="112"/>
    <col min="1793" max="1793" width="3.90625" style="112" customWidth="1"/>
    <col min="1794" max="1794" width="5" style="112" customWidth="1"/>
    <col min="1795" max="1795" width="7.453125" style="112" bestFit="1" customWidth="1"/>
    <col min="1796" max="1796" width="3" style="112" bestFit="1" customWidth="1"/>
    <col min="1797" max="1797" width="12" style="112" customWidth="1"/>
    <col min="1798" max="1798" width="11.90625" style="112" customWidth="1"/>
    <col min="1799" max="1799" width="2" style="112" bestFit="1" customWidth="1"/>
    <col min="1800" max="1800" width="11.90625" style="112" customWidth="1"/>
    <col min="1801" max="1801" width="2" style="112" bestFit="1" customWidth="1"/>
    <col min="1802" max="1802" width="11.90625" style="112" customWidth="1"/>
    <col min="1803" max="1803" width="3" style="112" customWidth="1"/>
    <col min="1804" max="1804" width="4" style="112" customWidth="1"/>
    <col min="1805" max="2048" width="9" style="112"/>
    <col min="2049" max="2049" width="3.90625" style="112" customWidth="1"/>
    <col min="2050" max="2050" width="5" style="112" customWidth="1"/>
    <col min="2051" max="2051" width="7.453125" style="112" bestFit="1" customWidth="1"/>
    <col min="2052" max="2052" width="3" style="112" bestFit="1" customWidth="1"/>
    <col min="2053" max="2053" width="12" style="112" customWidth="1"/>
    <col min="2054" max="2054" width="11.90625" style="112" customWidth="1"/>
    <col min="2055" max="2055" width="2" style="112" bestFit="1" customWidth="1"/>
    <col min="2056" max="2056" width="11.90625" style="112" customWidth="1"/>
    <col min="2057" max="2057" width="2" style="112" bestFit="1" customWidth="1"/>
    <col min="2058" max="2058" width="11.90625" style="112" customWidth="1"/>
    <col min="2059" max="2059" width="3" style="112" customWidth="1"/>
    <col min="2060" max="2060" width="4" style="112" customWidth="1"/>
    <col min="2061" max="2304" width="9" style="112"/>
    <col min="2305" max="2305" width="3.90625" style="112" customWidth="1"/>
    <col min="2306" max="2306" width="5" style="112" customWidth="1"/>
    <col min="2307" max="2307" width="7.453125" style="112" bestFit="1" customWidth="1"/>
    <col min="2308" max="2308" width="3" style="112" bestFit="1" customWidth="1"/>
    <col min="2309" max="2309" width="12" style="112" customWidth="1"/>
    <col min="2310" max="2310" width="11.90625" style="112" customWidth="1"/>
    <col min="2311" max="2311" width="2" style="112" bestFit="1" customWidth="1"/>
    <col min="2312" max="2312" width="11.90625" style="112" customWidth="1"/>
    <col min="2313" max="2313" width="2" style="112" bestFit="1" customWidth="1"/>
    <col min="2314" max="2314" width="11.90625" style="112" customWidth="1"/>
    <col min="2315" max="2315" width="3" style="112" customWidth="1"/>
    <col min="2316" max="2316" width="4" style="112" customWidth="1"/>
    <col min="2317" max="2560" width="9" style="112"/>
    <col min="2561" max="2561" width="3.90625" style="112" customWidth="1"/>
    <col min="2562" max="2562" width="5" style="112" customWidth="1"/>
    <col min="2563" max="2563" width="7.453125" style="112" bestFit="1" customWidth="1"/>
    <col min="2564" max="2564" width="3" style="112" bestFit="1" customWidth="1"/>
    <col min="2565" max="2565" width="12" style="112" customWidth="1"/>
    <col min="2566" max="2566" width="11.90625" style="112" customWidth="1"/>
    <col min="2567" max="2567" width="2" style="112" bestFit="1" customWidth="1"/>
    <col min="2568" max="2568" width="11.90625" style="112" customWidth="1"/>
    <col min="2569" max="2569" width="2" style="112" bestFit="1" customWidth="1"/>
    <col min="2570" max="2570" width="11.90625" style="112" customWidth="1"/>
    <col min="2571" max="2571" width="3" style="112" customWidth="1"/>
    <col min="2572" max="2572" width="4" style="112" customWidth="1"/>
    <col min="2573" max="2816" width="9" style="112"/>
    <col min="2817" max="2817" width="3.90625" style="112" customWidth="1"/>
    <col min="2818" max="2818" width="5" style="112" customWidth="1"/>
    <col min="2819" max="2819" width="7.453125" style="112" bestFit="1" customWidth="1"/>
    <col min="2820" max="2820" width="3" style="112" bestFit="1" customWidth="1"/>
    <col min="2821" max="2821" width="12" style="112" customWidth="1"/>
    <col min="2822" max="2822" width="11.90625" style="112" customWidth="1"/>
    <col min="2823" max="2823" width="2" style="112" bestFit="1" customWidth="1"/>
    <col min="2824" max="2824" width="11.90625" style="112" customWidth="1"/>
    <col min="2825" max="2825" width="2" style="112" bestFit="1" customWidth="1"/>
    <col min="2826" max="2826" width="11.90625" style="112" customWidth="1"/>
    <col min="2827" max="2827" width="3" style="112" customWidth="1"/>
    <col min="2828" max="2828" width="4" style="112" customWidth="1"/>
    <col min="2829" max="3072" width="9" style="112"/>
    <col min="3073" max="3073" width="3.90625" style="112" customWidth="1"/>
    <col min="3074" max="3074" width="5" style="112" customWidth="1"/>
    <col min="3075" max="3075" width="7.453125" style="112" bestFit="1" customWidth="1"/>
    <col min="3076" max="3076" width="3" style="112" bestFit="1" customWidth="1"/>
    <col min="3077" max="3077" width="12" style="112" customWidth="1"/>
    <col min="3078" max="3078" width="11.90625" style="112" customWidth="1"/>
    <col min="3079" max="3079" width="2" style="112" bestFit="1" customWidth="1"/>
    <col min="3080" max="3080" width="11.90625" style="112" customWidth="1"/>
    <col min="3081" max="3081" width="2" style="112" bestFit="1" customWidth="1"/>
    <col min="3082" max="3082" width="11.90625" style="112" customWidth="1"/>
    <col min="3083" max="3083" width="3" style="112" customWidth="1"/>
    <col min="3084" max="3084" width="4" style="112" customWidth="1"/>
    <col min="3085" max="3328" width="9" style="112"/>
    <col min="3329" max="3329" width="3.90625" style="112" customWidth="1"/>
    <col min="3330" max="3330" width="5" style="112" customWidth="1"/>
    <col min="3331" max="3331" width="7.453125" style="112" bestFit="1" customWidth="1"/>
    <col min="3332" max="3332" width="3" style="112" bestFit="1" customWidth="1"/>
    <col min="3333" max="3333" width="12" style="112" customWidth="1"/>
    <col min="3334" max="3334" width="11.90625" style="112" customWidth="1"/>
    <col min="3335" max="3335" width="2" style="112" bestFit="1" customWidth="1"/>
    <col min="3336" max="3336" width="11.90625" style="112" customWidth="1"/>
    <col min="3337" max="3337" width="2" style="112" bestFit="1" customWidth="1"/>
    <col min="3338" max="3338" width="11.90625" style="112" customWidth="1"/>
    <col min="3339" max="3339" width="3" style="112" customWidth="1"/>
    <col min="3340" max="3340" width="4" style="112" customWidth="1"/>
    <col min="3341" max="3584" width="9" style="112"/>
    <col min="3585" max="3585" width="3.90625" style="112" customWidth="1"/>
    <col min="3586" max="3586" width="5" style="112" customWidth="1"/>
    <col min="3587" max="3587" width="7.453125" style="112" bestFit="1" customWidth="1"/>
    <col min="3588" max="3588" width="3" style="112" bestFit="1" customWidth="1"/>
    <col min="3589" max="3589" width="12" style="112" customWidth="1"/>
    <col min="3590" max="3590" width="11.90625" style="112" customWidth="1"/>
    <col min="3591" max="3591" width="2" style="112" bestFit="1" customWidth="1"/>
    <col min="3592" max="3592" width="11.90625" style="112" customWidth="1"/>
    <col min="3593" max="3593" width="2" style="112" bestFit="1" customWidth="1"/>
    <col min="3594" max="3594" width="11.90625" style="112" customWidth="1"/>
    <col min="3595" max="3595" width="3" style="112" customWidth="1"/>
    <col min="3596" max="3596" width="4" style="112" customWidth="1"/>
    <col min="3597" max="3840" width="9" style="112"/>
    <col min="3841" max="3841" width="3.90625" style="112" customWidth="1"/>
    <col min="3842" max="3842" width="5" style="112" customWidth="1"/>
    <col min="3843" max="3843" width="7.453125" style="112" bestFit="1" customWidth="1"/>
    <col min="3844" max="3844" width="3" style="112" bestFit="1" customWidth="1"/>
    <col min="3845" max="3845" width="12" style="112" customWidth="1"/>
    <col min="3846" max="3846" width="11.90625" style="112" customWidth="1"/>
    <col min="3847" max="3847" width="2" style="112" bestFit="1" customWidth="1"/>
    <col min="3848" max="3848" width="11.90625" style="112" customWidth="1"/>
    <col min="3849" max="3849" width="2" style="112" bestFit="1" customWidth="1"/>
    <col min="3850" max="3850" width="11.90625" style="112" customWidth="1"/>
    <col min="3851" max="3851" width="3" style="112" customWidth="1"/>
    <col min="3852" max="3852" width="4" style="112" customWidth="1"/>
    <col min="3853" max="4096" width="9" style="112"/>
    <col min="4097" max="4097" width="3.90625" style="112" customWidth="1"/>
    <col min="4098" max="4098" width="5" style="112" customWidth="1"/>
    <col min="4099" max="4099" width="7.453125" style="112" bestFit="1" customWidth="1"/>
    <col min="4100" max="4100" width="3" style="112" bestFit="1" customWidth="1"/>
    <col min="4101" max="4101" width="12" style="112" customWidth="1"/>
    <col min="4102" max="4102" width="11.90625" style="112" customWidth="1"/>
    <col min="4103" max="4103" width="2" style="112" bestFit="1" customWidth="1"/>
    <col min="4104" max="4104" width="11.90625" style="112" customWidth="1"/>
    <col min="4105" max="4105" width="2" style="112" bestFit="1" customWidth="1"/>
    <col min="4106" max="4106" width="11.90625" style="112" customWidth="1"/>
    <col min="4107" max="4107" width="3" style="112" customWidth="1"/>
    <col min="4108" max="4108" width="4" style="112" customWidth="1"/>
    <col min="4109" max="4352" width="9" style="112"/>
    <col min="4353" max="4353" width="3.90625" style="112" customWidth="1"/>
    <col min="4354" max="4354" width="5" style="112" customWidth="1"/>
    <col min="4355" max="4355" width="7.453125" style="112" bestFit="1" customWidth="1"/>
    <col min="4356" max="4356" width="3" style="112" bestFit="1" customWidth="1"/>
    <col min="4357" max="4357" width="12" style="112" customWidth="1"/>
    <col min="4358" max="4358" width="11.90625" style="112" customWidth="1"/>
    <col min="4359" max="4359" width="2" style="112" bestFit="1" customWidth="1"/>
    <col min="4360" max="4360" width="11.90625" style="112" customWidth="1"/>
    <col min="4361" max="4361" width="2" style="112" bestFit="1" customWidth="1"/>
    <col min="4362" max="4362" width="11.90625" style="112" customWidth="1"/>
    <col min="4363" max="4363" width="3" style="112" customWidth="1"/>
    <col min="4364" max="4364" width="4" style="112" customWidth="1"/>
    <col min="4365" max="4608" width="9" style="112"/>
    <col min="4609" max="4609" width="3.90625" style="112" customWidth="1"/>
    <col min="4610" max="4610" width="5" style="112" customWidth="1"/>
    <col min="4611" max="4611" width="7.453125" style="112" bestFit="1" customWidth="1"/>
    <col min="4612" max="4612" width="3" style="112" bestFit="1" customWidth="1"/>
    <col min="4613" max="4613" width="12" style="112" customWidth="1"/>
    <col min="4614" max="4614" width="11.90625" style="112" customWidth="1"/>
    <col min="4615" max="4615" width="2" style="112" bestFit="1" customWidth="1"/>
    <col min="4616" max="4616" width="11.90625" style="112" customWidth="1"/>
    <col min="4617" max="4617" width="2" style="112" bestFit="1" customWidth="1"/>
    <col min="4618" max="4618" width="11.90625" style="112" customWidth="1"/>
    <col min="4619" max="4619" width="3" style="112" customWidth="1"/>
    <col min="4620" max="4620" width="4" style="112" customWidth="1"/>
    <col min="4621" max="4864" width="9" style="112"/>
    <col min="4865" max="4865" width="3.90625" style="112" customWidth="1"/>
    <col min="4866" max="4866" width="5" style="112" customWidth="1"/>
    <col min="4867" max="4867" width="7.453125" style="112" bestFit="1" customWidth="1"/>
    <col min="4868" max="4868" width="3" style="112" bestFit="1" customWidth="1"/>
    <col min="4869" max="4869" width="12" style="112" customWidth="1"/>
    <col min="4870" max="4870" width="11.90625" style="112" customWidth="1"/>
    <col min="4871" max="4871" width="2" style="112" bestFit="1" customWidth="1"/>
    <col min="4872" max="4872" width="11.90625" style="112" customWidth="1"/>
    <col min="4873" max="4873" width="2" style="112" bestFit="1" customWidth="1"/>
    <col min="4874" max="4874" width="11.90625" style="112" customWidth="1"/>
    <col min="4875" max="4875" width="3" style="112" customWidth="1"/>
    <col min="4876" max="4876" width="4" style="112" customWidth="1"/>
    <col min="4877" max="5120" width="9" style="112"/>
    <col min="5121" max="5121" width="3.90625" style="112" customWidth="1"/>
    <col min="5122" max="5122" width="5" style="112" customWidth="1"/>
    <col min="5123" max="5123" width="7.453125" style="112" bestFit="1" customWidth="1"/>
    <col min="5124" max="5124" width="3" style="112" bestFit="1" customWidth="1"/>
    <col min="5125" max="5125" width="12" style="112" customWidth="1"/>
    <col min="5126" max="5126" width="11.90625" style="112" customWidth="1"/>
    <col min="5127" max="5127" width="2" style="112" bestFit="1" customWidth="1"/>
    <col min="5128" max="5128" width="11.90625" style="112" customWidth="1"/>
    <col min="5129" max="5129" width="2" style="112" bestFit="1" customWidth="1"/>
    <col min="5130" max="5130" width="11.90625" style="112" customWidth="1"/>
    <col min="5131" max="5131" width="3" style="112" customWidth="1"/>
    <col min="5132" max="5132" width="4" style="112" customWidth="1"/>
    <col min="5133" max="5376" width="9" style="112"/>
    <col min="5377" max="5377" width="3.90625" style="112" customWidth="1"/>
    <col min="5378" max="5378" width="5" style="112" customWidth="1"/>
    <col min="5379" max="5379" width="7.453125" style="112" bestFit="1" customWidth="1"/>
    <col min="5380" max="5380" width="3" style="112" bestFit="1" customWidth="1"/>
    <col min="5381" max="5381" width="12" style="112" customWidth="1"/>
    <col min="5382" max="5382" width="11.90625" style="112" customWidth="1"/>
    <col min="5383" max="5383" width="2" style="112" bestFit="1" customWidth="1"/>
    <col min="5384" max="5384" width="11.90625" style="112" customWidth="1"/>
    <col min="5385" max="5385" width="2" style="112" bestFit="1" customWidth="1"/>
    <col min="5386" max="5386" width="11.90625" style="112" customWidth="1"/>
    <col min="5387" max="5387" width="3" style="112" customWidth="1"/>
    <col min="5388" max="5388" width="4" style="112" customWidth="1"/>
    <col min="5389" max="5632" width="9" style="112"/>
    <col min="5633" max="5633" width="3.90625" style="112" customWidth="1"/>
    <col min="5634" max="5634" width="5" style="112" customWidth="1"/>
    <col min="5635" max="5635" width="7.453125" style="112" bestFit="1" customWidth="1"/>
    <col min="5636" max="5636" width="3" style="112" bestFit="1" customWidth="1"/>
    <col min="5637" max="5637" width="12" style="112" customWidth="1"/>
    <col min="5638" max="5638" width="11.90625" style="112" customWidth="1"/>
    <col min="5639" max="5639" width="2" style="112" bestFit="1" customWidth="1"/>
    <col min="5640" max="5640" width="11.90625" style="112" customWidth="1"/>
    <col min="5641" max="5641" width="2" style="112" bestFit="1" customWidth="1"/>
    <col min="5642" max="5642" width="11.90625" style="112" customWidth="1"/>
    <col min="5643" max="5643" width="3" style="112" customWidth="1"/>
    <col min="5644" max="5644" width="4" style="112" customWidth="1"/>
    <col min="5645" max="5888" width="9" style="112"/>
    <col min="5889" max="5889" width="3.90625" style="112" customWidth="1"/>
    <col min="5890" max="5890" width="5" style="112" customWidth="1"/>
    <col min="5891" max="5891" width="7.453125" style="112" bestFit="1" customWidth="1"/>
    <col min="5892" max="5892" width="3" style="112" bestFit="1" customWidth="1"/>
    <col min="5893" max="5893" width="12" style="112" customWidth="1"/>
    <col min="5894" max="5894" width="11.90625" style="112" customWidth="1"/>
    <col min="5895" max="5895" width="2" style="112" bestFit="1" customWidth="1"/>
    <col min="5896" max="5896" width="11.90625" style="112" customWidth="1"/>
    <col min="5897" max="5897" width="2" style="112" bestFit="1" customWidth="1"/>
    <col min="5898" max="5898" width="11.90625" style="112" customWidth="1"/>
    <col min="5899" max="5899" width="3" style="112" customWidth="1"/>
    <col min="5900" max="5900" width="4" style="112" customWidth="1"/>
    <col min="5901" max="6144" width="9" style="112"/>
    <col min="6145" max="6145" width="3.90625" style="112" customWidth="1"/>
    <col min="6146" max="6146" width="5" style="112" customWidth="1"/>
    <col min="6147" max="6147" width="7.453125" style="112" bestFit="1" customWidth="1"/>
    <col min="6148" max="6148" width="3" style="112" bestFit="1" customWidth="1"/>
    <col min="6149" max="6149" width="12" style="112" customWidth="1"/>
    <col min="6150" max="6150" width="11.90625" style="112" customWidth="1"/>
    <col min="6151" max="6151" width="2" style="112" bestFit="1" customWidth="1"/>
    <col min="6152" max="6152" width="11.90625" style="112" customWidth="1"/>
    <col min="6153" max="6153" width="2" style="112" bestFit="1" customWidth="1"/>
    <col min="6154" max="6154" width="11.90625" style="112" customWidth="1"/>
    <col min="6155" max="6155" width="3" style="112" customWidth="1"/>
    <col min="6156" max="6156" width="4" style="112" customWidth="1"/>
    <col min="6157" max="6400" width="9" style="112"/>
    <col min="6401" max="6401" width="3.90625" style="112" customWidth="1"/>
    <col min="6402" max="6402" width="5" style="112" customWidth="1"/>
    <col min="6403" max="6403" width="7.453125" style="112" bestFit="1" customWidth="1"/>
    <col min="6404" max="6404" width="3" style="112" bestFit="1" customWidth="1"/>
    <col min="6405" max="6405" width="12" style="112" customWidth="1"/>
    <col min="6406" max="6406" width="11.90625" style="112" customWidth="1"/>
    <col min="6407" max="6407" width="2" style="112" bestFit="1" customWidth="1"/>
    <col min="6408" max="6408" width="11.90625" style="112" customWidth="1"/>
    <col min="6409" max="6409" width="2" style="112" bestFit="1" customWidth="1"/>
    <col min="6410" max="6410" width="11.90625" style="112" customWidth="1"/>
    <col min="6411" max="6411" width="3" style="112" customWidth="1"/>
    <col min="6412" max="6412" width="4" style="112" customWidth="1"/>
    <col min="6413" max="6656" width="9" style="112"/>
    <col min="6657" max="6657" width="3.90625" style="112" customWidth="1"/>
    <col min="6658" max="6658" width="5" style="112" customWidth="1"/>
    <col min="6659" max="6659" width="7.453125" style="112" bestFit="1" customWidth="1"/>
    <col min="6660" max="6660" width="3" style="112" bestFit="1" customWidth="1"/>
    <col min="6661" max="6661" width="12" style="112" customWidth="1"/>
    <col min="6662" max="6662" width="11.90625" style="112" customWidth="1"/>
    <col min="6663" max="6663" width="2" style="112" bestFit="1" customWidth="1"/>
    <col min="6664" max="6664" width="11.90625" style="112" customWidth="1"/>
    <col min="6665" max="6665" width="2" style="112" bestFit="1" customWidth="1"/>
    <col min="6666" max="6666" width="11.90625" style="112" customWidth="1"/>
    <col min="6667" max="6667" width="3" style="112" customWidth="1"/>
    <col min="6668" max="6668" width="4" style="112" customWidth="1"/>
    <col min="6669" max="6912" width="9" style="112"/>
    <col min="6913" max="6913" width="3.90625" style="112" customWidth="1"/>
    <col min="6914" max="6914" width="5" style="112" customWidth="1"/>
    <col min="6915" max="6915" width="7.453125" style="112" bestFit="1" customWidth="1"/>
    <col min="6916" max="6916" width="3" style="112" bestFit="1" customWidth="1"/>
    <col min="6917" max="6917" width="12" style="112" customWidth="1"/>
    <col min="6918" max="6918" width="11.90625" style="112" customWidth="1"/>
    <col min="6919" max="6919" width="2" style="112" bestFit="1" customWidth="1"/>
    <col min="6920" max="6920" width="11.90625" style="112" customWidth="1"/>
    <col min="6921" max="6921" width="2" style="112" bestFit="1" customWidth="1"/>
    <col min="6922" max="6922" width="11.90625" style="112" customWidth="1"/>
    <col min="6923" max="6923" width="3" style="112" customWidth="1"/>
    <col min="6924" max="6924" width="4" style="112" customWidth="1"/>
    <col min="6925" max="7168" width="9" style="112"/>
    <col min="7169" max="7169" width="3.90625" style="112" customWidth="1"/>
    <col min="7170" max="7170" width="5" style="112" customWidth="1"/>
    <col min="7171" max="7171" width="7.453125" style="112" bestFit="1" customWidth="1"/>
    <col min="7172" max="7172" width="3" style="112" bestFit="1" customWidth="1"/>
    <col min="7173" max="7173" width="12" style="112" customWidth="1"/>
    <col min="7174" max="7174" width="11.90625" style="112" customWidth="1"/>
    <col min="7175" max="7175" width="2" style="112" bestFit="1" customWidth="1"/>
    <col min="7176" max="7176" width="11.90625" style="112" customWidth="1"/>
    <col min="7177" max="7177" width="2" style="112" bestFit="1" customWidth="1"/>
    <col min="7178" max="7178" width="11.90625" style="112" customWidth="1"/>
    <col min="7179" max="7179" width="3" style="112" customWidth="1"/>
    <col min="7180" max="7180" width="4" style="112" customWidth="1"/>
    <col min="7181" max="7424" width="9" style="112"/>
    <col min="7425" max="7425" width="3.90625" style="112" customWidth="1"/>
    <col min="7426" max="7426" width="5" style="112" customWidth="1"/>
    <col min="7427" max="7427" width="7.453125" style="112" bestFit="1" customWidth="1"/>
    <col min="7428" max="7428" width="3" style="112" bestFit="1" customWidth="1"/>
    <col min="7429" max="7429" width="12" style="112" customWidth="1"/>
    <col min="7430" max="7430" width="11.90625" style="112" customWidth="1"/>
    <col min="7431" max="7431" width="2" style="112" bestFit="1" customWidth="1"/>
    <col min="7432" max="7432" width="11.90625" style="112" customWidth="1"/>
    <col min="7433" max="7433" width="2" style="112" bestFit="1" customWidth="1"/>
    <col min="7434" max="7434" width="11.90625" style="112" customWidth="1"/>
    <col min="7435" max="7435" width="3" style="112" customWidth="1"/>
    <col min="7436" max="7436" width="4" style="112" customWidth="1"/>
    <col min="7437" max="7680" width="9" style="112"/>
    <col min="7681" max="7681" width="3.90625" style="112" customWidth="1"/>
    <col min="7682" max="7682" width="5" style="112" customWidth="1"/>
    <col min="7683" max="7683" width="7.453125" style="112" bestFit="1" customWidth="1"/>
    <col min="7684" max="7684" width="3" style="112" bestFit="1" customWidth="1"/>
    <col min="7685" max="7685" width="12" style="112" customWidth="1"/>
    <col min="7686" max="7686" width="11.90625" style="112" customWidth="1"/>
    <col min="7687" max="7687" width="2" style="112" bestFit="1" customWidth="1"/>
    <col min="7688" max="7688" width="11.90625" style="112" customWidth="1"/>
    <col min="7689" max="7689" width="2" style="112" bestFit="1" customWidth="1"/>
    <col min="7690" max="7690" width="11.90625" style="112" customWidth="1"/>
    <col min="7691" max="7691" width="3" style="112" customWidth="1"/>
    <col min="7692" max="7692" width="4" style="112" customWidth="1"/>
    <col min="7693" max="7936" width="9" style="112"/>
    <col min="7937" max="7937" width="3.90625" style="112" customWidth="1"/>
    <col min="7938" max="7938" width="5" style="112" customWidth="1"/>
    <col min="7939" max="7939" width="7.453125" style="112" bestFit="1" customWidth="1"/>
    <col min="7940" max="7940" width="3" style="112" bestFit="1" customWidth="1"/>
    <col min="7941" max="7941" width="12" style="112" customWidth="1"/>
    <col min="7942" max="7942" width="11.90625" style="112" customWidth="1"/>
    <col min="7943" max="7943" width="2" style="112" bestFit="1" customWidth="1"/>
    <col min="7944" max="7944" width="11.90625" style="112" customWidth="1"/>
    <col min="7945" max="7945" width="2" style="112" bestFit="1" customWidth="1"/>
    <col min="7946" max="7946" width="11.90625" style="112" customWidth="1"/>
    <col min="7947" max="7947" width="3" style="112" customWidth="1"/>
    <col min="7948" max="7948" width="4" style="112" customWidth="1"/>
    <col min="7949" max="8192" width="9" style="112"/>
    <col min="8193" max="8193" width="3.90625" style="112" customWidth="1"/>
    <col min="8194" max="8194" width="5" style="112" customWidth="1"/>
    <col min="8195" max="8195" width="7.453125" style="112" bestFit="1" customWidth="1"/>
    <col min="8196" max="8196" width="3" style="112" bestFit="1" customWidth="1"/>
    <col min="8197" max="8197" width="12" style="112" customWidth="1"/>
    <col min="8198" max="8198" width="11.90625" style="112" customWidth="1"/>
    <col min="8199" max="8199" width="2" style="112" bestFit="1" customWidth="1"/>
    <col min="8200" max="8200" width="11.90625" style="112" customWidth="1"/>
    <col min="8201" max="8201" width="2" style="112" bestFit="1" customWidth="1"/>
    <col min="8202" max="8202" width="11.90625" style="112" customWidth="1"/>
    <col min="8203" max="8203" width="3" style="112" customWidth="1"/>
    <col min="8204" max="8204" width="4" style="112" customWidth="1"/>
    <col min="8205" max="8448" width="9" style="112"/>
    <col min="8449" max="8449" width="3.90625" style="112" customWidth="1"/>
    <col min="8450" max="8450" width="5" style="112" customWidth="1"/>
    <col min="8451" max="8451" width="7.453125" style="112" bestFit="1" customWidth="1"/>
    <col min="8452" max="8452" width="3" style="112" bestFit="1" customWidth="1"/>
    <col min="8453" max="8453" width="12" style="112" customWidth="1"/>
    <col min="8454" max="8454" width="11.90625" style="112" customWidth="1"/>
    <col min="8455" max="8455" width="2" style="112" bestFit="1" customWidth="1"/>
    <col min="8456" max="8456" width="11.90625" style="112" customWidth="1"/>
    <col min="8457" max="8457" width="2" style="112" bestFit="1" customWidth="1"/>
    <col min="8458" max="8458" width="11.90625" style="112" customWidth="1"/>
    <col min="8459" max="8459" width="3" style="112" customWidth="1"/>
    <col min="8460" max="8460" width="4" style="112" customWidth="1"/>
    <col min="8461" max="8704" width="9" style="112"/>
    <col min="8705" max="8705" width="3.90625" style="112" customWidth="1"/>
    <col min="8706" max="8706" width="5" style="112" customWidth="1"/>
    <col min="8707" max="8707" width="7.453125" style="112" bestFit="1" customWidth="1"/>
    <col min="8708" max="8708" width="3" style="112" bestFit="1" customWidth="1"/>
    <col min="8709" max="8709" width="12" style="112" customWidth="1"/>
    <col min="8710" max="8710" width="11.90625" style="112" customWidth="1"/>
    <col min="8711" max="8711" width="2" style="112" bestFit="1" customWidth="1"/>
    <col min="8712" max="8712" width="11.90625" style="112" customWidth="1"/>
    <col min="8713" max="8713" width="2" style="112" bestFit="1" customWidth="1"/>
    <col min="8714" max="8714" width="11.90625" style="112" customWidth="1"/>
    <col min="8715" max="8715" width="3" style="112" customWidth="1"/>
    <col min="8716" max="8716" width="4" style="112" customWidth="1"/>
    <col min="8717" max="8960" width="9" style="112"/>
    <col min="8961" max="8961" width="3.90625" style="112" customWidth="1"/>
    <col min="8962" max="8962" width="5" style="112" customWidth="1"/>
    <col min="8963" max="8963" width="7.453125" style="112" bestFit="1" customWidth="1"/>
    <col min="8964" max="8964" width="3" style="112" bestFit="1" customWidth="1"/>
    <col min="8965" max="8965" width="12" style="112" customWidth="1"/>
    <col min="8966" max="8966" width="11.90625" style="112" customWidth="1"/>
    <col min="8967" max="8967" width="2" style="112" bestFit="1" customWidth="1"/>
    <col min="8968" max="8968" width="11.90625" style="112" customWidth="1"/>
    <col min="8969" max="8969" width="2" style="112" bestFit="1" customWidth="1"/>
    <col min="8970" max="8970" width="11.90625" style="112" customWidth="1"/>
    <col min="8971" max="8971" width="3" style="112" customWidth="1"/>
    <col min="8972" max="8972" width="4" style="112" customWidth="1"/>
    <col min="8973" max="9216" width="9" style="112"/>
    <col min="9217" max="9217" width="3.90625" style="112" customWidth="1"/>
    <col min="9218" max="9218" width="5" style="112" customWidth="1"/>
    <col min="9219" max="9219" width="7.453125" style="112" bestFit="1" customWidth="1"/>
    <col min="9220" max="9220" width="3" style="112" bestFit="1" customWidth="1"/>
    <col min="9221" max="9221" width="12" style="112" customWidth="1"/>
    <col min="9222" max="9222" width="11.90625" style="112" customWidth="1"/>
    <col min="9223" max="9223" width="2" style="112" bestFit="1" customWidth="1"/>
    <col min="9224" max="9224" width="11.90625" style="112" customWidth="1"/>
    <col min="9225" max="9225" width="2" style="112" bestFit="1" customWidth="1"/>
    <col min="9226" max="9226" width="11.90625" style="112" customWidth="1"/>
    <col min="9227" max="9227" width="3" style="112" customWidth="1"/>
    <col min="9228" max="9228" width="4" style="112" customWidth="1"/>
    <col min="9229" max="9472" width="9" style="112"/>
    <col min="9473" max="9473" width="3.90625" style="112" customWidth="1"/>
    <col min="9474" max="9474" width="5" style="112" customWidth="1"/>
    <col min="9475" max="9475" width="7.453125" style="112" bestFit="1" customWidth="1"/>
    <col min="9476" max="9476" width="3" style="112" bestFit="1" customWidth="1"/>
    <col min="9477" max="9477" width="12" style="112" customWidth="1"/>
    <col min="9478" max="9478" width="11.90625" style="112" customWidth="1"/>
    <col min="9479" max="9479" width="2" style="112" bestFit="1" customWidth="1"/>
    <col min="9480" max="9480" width="11.90625" style="112" customWidth="1"/>
    <col min="9481" max="9481" width="2" style="112" bestFit="1" customWidth="1"/>
    <col min="9482" max="9482" width="11.90625" style="112" customWidth="1"/>
    <col min="9483" max="9483" width="3" style="112" customWidth="1"/>
    <col min="9484" max="9484" width="4" style="112" customWidth="1"/>
    <col min="9485" max="9728" width="9" style="112"/>
    <col min="9729" max="9729" width="3.90625" style="112" customWidth="1"/>
    <col min="9730" max="9730" width="5" style="112" customWidth="1"/>
    <col min="9731" max="9731" width="7.453125" style="112" bestFit="1" customWidth="1"/>
    <col min="9732" max="9732" width="3" style="112" bestFit="1" customWidth="1"/>
    <col min="9733" max="9733" width="12" style="112" customWidth="1"/>
    <col min="9734" max="9734" width="11.90625" style="112" customWidth="1"/>
    <col min="9735" max="9735" width="2" style="112" bestFit="1" customWidth="1"/>
    <col min="9736" max="9736" width="11.90625" style="112" customWidth="1"/>
    <col min="9737" max="9737" width="2" style="112" bestFit="1" customWidth="1"/>
    <col min="9738" max="9738" width="11.90625" style="112" customWidth="1"/>
    <col min="9739" max="9739" width="3" style="112" customWidth="1"/>
    <col min="9740" max="9740" width="4" style="112" customWidth="1"/>
    <col min="9741" max="9984" width="9" style="112"/>
    <col min="9985" max="9985" width="3.90625" style="112" customWidth="1"/>
    <col min="9986" max="9986" width="5" style="112" customWidth="1"/>
    <col min="9987" max="9987" width="7.453125" style="112" bestFit="1" customWidth="1"/>
    <col min="9988" max="9988" width="3" style="112" bestFit="1" customWidth="1"/>
    <col min="9989" max="9989" width="12" style="112" customWidth="1"/>
    <col min="9990" max="9990" width="11.90625" style="112" customWidth="1"/>
    <col min="9991" max="9991" width="2" style="112" bestFit="1" customWidth="1"/>
    <col min="9992" max="9992" width="11.90625" style="112" customWidth="1"/>
    <col min="9993" max="9993" width="2" style="112" bestFit="1" customWidth="1"/>
    <col min="9994" max="9994" width="11.90625" style="112" customWidth="1"/>
    <col min="9995" max="9995" width="3" style="112" customWidth="1"/>
    <col min="9996" max="9996" width="4" style="112" customWidth="1"/>
    <col min="9997" max="10240" width="9" style="112"/>
    <col min="10241" max="10241" width="3.90625" style="112" customWidth="1"/>
    <col min="10242" max="10242" width="5" style="112" customWidth="1"/>
    <col min="10243" max="10243" width="7.453125" style="112" bestFit="1" customWidth="1"/>
    <col min="10244" max="10244" width="3" style="112" bestFit="1" customWidth="1"/>
    <col min="10245" max="10245" width="12" style="112" customWidth="1"/>
    <col min="10246" max="10246" width="11.90625" style="112" customWidth="1"/>
    <col min="10247" max="10247" width="2" style="112" bestFit="1" customWidth="1"/>
    <col min="10248" max="10248" width="11.90625" style="112" customWidth="1"/>
    <col min="10249" max="10249" width="2" style="112" bestFit="1" customWidth="1"/>
    <col min="10250" max="10250" width="11.90625" style="112" customWidth="1"/>
    <col min="10251" max="10251" width="3" style="112" customWidth="1"/>
    <col min="10252" max="10252" width="4" style="112" customWidth="1"/>
    <col min="10253" max="10496" width="9" style="112"/>
    <col min="10497" max="10497" width="3.90625" style="112" customWidth="1"/>
    <col min="10498" max="10498" width="5" style="112" customWidth="1"/>
    <col min="10499" max="10499" width="7.453125" style="112" bestFit="1" customWidth="1"/>
    <col min="10500" max="10500" width="3" style="112" bestFit="1" customWidth="1"/>
    <col min="10501" max="10501" width="12" style="112" customWidth="1"/>
    <col min="10502" max="10502" width="11.90625" style="112" customWidth="1"/>
    <col min="10503" max="10503" width="2" style="112" bestFit="1" customWidth="1"/>
    <col min="10504" max="10504" width="11.90625" style="112" customWidth="1"/>
    <col min="10505" max="10505" width="2" style="112" bestFit="1" customWidth="1"/>
    <col min="10506" max="10506" width="11.90625" style="112" customWidth="1"/>
    <col min="10507" max="10507" width="3" style="112" customWidth="1"/>
    <col min="10508" max="10508" width="4" style="112" customWidth="1"/>
    <col min="10509" max="10752" width="9" style="112"/>
    <col min="10753" max="10753" width="3.90625" style="112" customWidth="1"/>
    <col min="10754" max="10754" width="5" style="112" customWidth="1"/>
    <col min="10755" max="10755" width="7.453125" style="112" bestFit="1" customWidth="1"/>
    <col min="10756" max="10756" width="3" style="112" bestFit="1" customWidth="1"/>
    <col min="10757" max="10757" width="12" style="112" customWidth="1"/>
    <col min="10758" max="10758" width="11.90625" style="112" customWidth="1"/>
    <col min="10759" max="10759" width="2" style="112" bestFit="1" customWidth="1"/>
    <col min="10760" max="10760" width="11.90625" style="112" customWidth="1"/>
    <col min="10761" max="10761" width="2" style="112" bestFit="1" customWidth="1"/>
    <col min="10762" max="10762" width="11.90625" style="112" customWidth="1"/>
    <col min="10763" max="10763" width="3" style="112" customWidth="1"/>
    <col min="10764" max="10764" width="4" style="112" customWidth="1"/>
    <col min="10765" max="11008" width="9" style="112"/>
    <col min="11009" max="11009" width="3.90625" style="112" customWidth="1"/>
    <col min="11010" max="11010" width="5" style="112" customWidth="1"/>
    <col min="11011" max="11011" width="7.453125" style="112" bestFit="1" customWidth="1"/>
    <col min="11012" max="11012" width="3" style="112" bestFit="1" customWidth="1"/>
    <col min="11013" max="11013" width="12" style="112" customWidth="1"/>
    <col min="11014" max="11014" width="11.90625" style="112" customWidth="1"/>
    <col min="11015" max="11015" width="2" style="112" bestFit="1" customWidth="1"/>
    <col min="11016" max="11016" width="11.90625" style="112" customWidth="1"/>
    <col min="11017" max="11017" width="2" style="112" bestFit="1" customWidth="1"/>
    <col min="11018" max="11018" width="11.90625" style="112" customWidth="1"/>
    <col min="11019" max="11019" width="3" style="112" customWidth="1"/>
    <col min="11020" max="11020" width="4" style="112" customWidth="1"/>
    <col min="11021" max="11264" width="9" style="112"/>
    <col min="11265" max="11265" width="3.90625" style="112" customWidth="1"/>
    <col min="11266" max="11266" width="5" style="112" customWidth="1"/>
    <col min="11267" max="11267" width="7.453125" style="112" bestFit="1" customWidth="1"/>
    <col min="11268" max="11268" width="3" style="112" bestFit="1" customWidth="1"/>
    <col min="11269" max="11269" width="12" style="112" customWidth="1"/>
    <col min="11270" max="11270" width="11.90625" style="112" customWidth="1"/>
    <col min="11271" max="11271" width="2" style="112" bestFit="1" customWidth="1"/>
    <col min="11272" max="11272" width="11.90625" style="112" customWidth="1"/>
    <col min="11273" max="11273" width="2" style="112" bestFit="1" customWidth="1"/>
    <col min="11274" max="11274" width="11.90625" style="112" customWidth="1"/>
    <col min="11275" max="11275" width="3" style="112" customWidth="1"/>
    <col min="11276" max="11276" width="4" style="112" customWidth="1"/>
    <col min="11277" max="11520" width="9" style="112"/>
    <col min="11521" max="11521" width="3.90625" style="112" customWidth="1"/>
    <col min="11522" max="11522" width="5" style="112" customWidth="1"/>
    <col min="11523" max="11523" width="7.453125" style="112" bestFit="1" customWidth="1"/>
    <col min="11524" max="11524" width="3" style="112" bestFit="1" customWidth="1"/>
    <col min="11525" max="11525" width="12" style="112" customWidth="1"/>
    <col min="11526" max="11526" width="11.90625" style="112" customWidth="1"/>
    <col min="11527" max="11527" width="2" style="112" bestFit="1" customWidth="1"/>
    <col min="11528" max="11528" width="11.90625" style="112" customWidth="1"/>
    <col min="11529" max="11529" width="2" style="112" bestFit="1" customWidth="1"/>
    <col min="11530" max="11530" width="11.90625" style="112" customWidth="1"/>
    <col min="11531" max="11531" width="3" style="112" customWidth="1"/>
    <col min="11532" max="11532" width="4" style="112" customWidth="1"/>
    <col min="11533" max="11776" width="9" style="112"/>
    <col min="11777" max="11777" width="3.90625" style="112" customWidth="1"/>
    <col min="11778" max="11778" width="5" style="112" customWidth="1"/>
    <col min="11779" max="11779" width="7.453125" style="112" bestFit="1" customWidth="1"/>
    <col min="11780" max="11780" width="3" style="112" bestFit="1" customWidth="1"/>
    <col min="11781" max="11781" width="12" style="112" customWidth="1"/>
    <col min="11782" max="11782" width="11.90625" style="112" customWidth="1"/>
    <col min="11783" max="11783" width="2" style="112" bestFit="1" customWidth="1"/>
    <col min="11784" max="11784" width="11.90625" style="112" customWidth="1"/>
    <col min="11785" max="11785" width="2" style="112" bestFit="1" customWidth="1"/>
    <col min="11786" max="11786" width="11.90625" style="112" customWidth="1"/>
    <col min="11787" max="11787" width="3" style="112" customWidth="1"/>
    <col min="11788" max="11788" width="4" style="112" customWidth="1"/>
    <col min="11789" max="12032" width="9" style="112"/>
    <col min="12033" max="12033" width="3.90625" style="112" customWidth="1"/>
    <col min="12034" max="12034" width="5" style="112" customWidth="1"/>
    <col min="12035" max="12035" width="7.453125" style="112" bestFit="1" customWidth="1"/>
    <col min="12036" max="12036" width="3" style="112" bestFit="1" customWidth="1"/>
    <col min="12037" max="12037" width="12" style="112" customWidth="1"/>
    <col min="12038" max="12038" width="11.90625" style="112" customWidth="1"/>
    <col min="12039" max="12039" width="2" style="112" bestFit="1" customWidth="1"/>
    <col min="12040" max="12040" width="11.90625" style="112" customWidth="1"/>
    <col min="12041" max="12041" width="2" style="112" bestFit="1" customWidth="1"/>
    <col min="12042" max="12042" width="11.90625" style="112" customWidth="1"/>
    <col min="12043" max="12043" width="3" style="112" customWidth="1"/>
    <col min="12044" max="12044" width="4" style="112" customWidth="1"/>
    <col min="12045" max="12288" width="9" style="112"/>
    <col min="12289" max="12289" width="3.90625" style="112" customWidth="1"/>
    <col min="12290" max="12290" width="5" style="112" customWidth="1"/>
    <col min="12291" max="12291" width="7.453125" style="112" bestFit="1" customWidth="1"/>
    <col min="12292" max="12292" width="3" style="112" bestFit="1" customWidth="1"/>
    <col min="12293" max="12293" width="12" style="112" customWidth="1"/>
    <col min="12294" max="12294" width="11.90625" style="112" customWidth="1"/>
    <col min="12295" max="12295" width="2" style="112" bestFit="1" customWidth="1"/>
    <col min="12296" max="12296" width="11.90625" style="112" customWidth="1"/>
    <col min="12297" max="12297" width="2" style="112" bestFit="1" customWidth="1"/>
    <col min="12298" max="12298" width="11.90625" style="112" customWidth="1"/>
    <col min="12299" max="12299" width="3" style="112" customWidth="1"/>
    <col min="12300" max="12300" width="4" style="112" customWidth="1"/>
    <col min="12301" max="12544" width="9" style="112"/>
    <col min="12545" max="12545" width="3.90625" style="112" customWidth="1"/>
    <col min="12546" max="12546" width="5" style="112" customWidth="1"/>
    <col min="12547" max="12547" width="7.453125" style="112" bestFit="1" customWidth="1"/>
    <col min="12548" max="12548" width="3" style="112" bestFit="1" customWidth="1"/>
    <col min="12549" max="12549" width="12" style="112" customWidth="1"/>
    <col min="12550" max="12550" width="11.90625" style="112" customWidth="1"/>
    <col min="12551" max="12551" width="2" style="112" bestFit="1" customWidth="1"/>
    <col min="12552" max="12552" width="11.90625" style="112" customWidth="1"/>
    <col min="12553" max="12553" width="2" style="112" bestFit="1" customWidth="1"/>
    <col min="12554" max="12554" width="11.90625" style="112" customWidth="1"/>
    <col min="12555" max="12555" width="3" style="112" customWidth="1"/>
    <col min="12556" max="12556" width="4" style="112" customWidth="1"/>
    <col min="12557" max="12800" width="9" style="112"/>
    <col min="12801" max="12801" width="3.90625" style="112" customWidth="1"/>
    <col min="12802" max="12802" width="5" style="112" customWidth="1"/>
    <col min="12803" max="12803" width="7.453125" style="112" bestFit="1" customWidth="1"/>
    <col min="12804" max="12804" width="3" style="112" bestFit="1" customWidth="1"/>
    <col min="12805" max="12805" width="12" style="112" customWidth="1"/>
    <col min="12806" max="12806" width="11.90625" style="112" customWidth="1"/>
    <col min="12807" max="12807" width="2" style="112" bestFit="1" customWidth="1"/>
    <col min="12808" max="12808" width="11.90625" style="112" customWidth="1"/>
    <col min="12809" max="12809" width="2" style="112" bestFit="1" customWidth="1"/>
    <col min="12810" max="12810" width="11.90625" style="112" customWidth="1"/>
    <col min="12811" max="12811" width="3" style="112" customWidth="1"/>
    <col min="12812" max="12812" width="4" style="112" customWidth="1"/>
    <col min="12813" max="13056" width="9" style="112"/>
    <col min="13057" max="13057" width="3.90625" style="112" customWidth="1"/>
    <col min="13058" max="13058" width="5" style="112" customWidth="1"/>
    <col min="13059" max="13059" width="7.453125" style="112" bestFit="1" customWidth="1"/>
    <col min="13060" max="13060" width="3" style="112" bestFit="1" customWidth="1"/>
    <col min="13061" max="13061" width="12" style="112" customWidth="1"/>
    <col min="13062" max="13062" width="11.90625" style="112" customWidth="1"/>
    <col min="13063" max="13063" width="2" style="112" bestFit="1" customWidth="1"/>
    <col min="13064" max="13064" width="11.90625" style="112" customWidth="1"/>
    <col min="13065" max="13065" width="2" style="112" bestFit="1" customWidth="1"/>
    <col min="13066" max="13066" width="11.90625" style="112" customWidth="1"/>
    <col min="13067" max="13067" width="3" style="112" customWidth="1"/>
    <col min="13068" max="13068" width="4" style="112" customWidth="1"/>
    <col min="13069" max="13312" width="9" style="112"/>
    <col min="13313" max="13313" width="3.90625" style="112" customWidth="1"/>
    <col min="13314" max="13314" width="5" style="112" customWidth="1"/>
    <col min="13315" max="13315" width="7.453125" style="112" bestFit="1" customWidth="1"/>
    <col min="13316" max="13316" width="3" style="112" bestFit="1" customWidth="1"/>
    <col min="13317" max="13317" width="12" style="112" customWidth="1"/>
    <col min="13318" max="13318" width="11.90625" style="112" customWidth="1"/>
    <col min="13319" max="13319" width="2" style="112" bestFit="1" customWidth="1"/>
    <col min="13320" max="13320" width="11.90625" style="112" customWidth="1"/>
    <col min="13321" max="13321" width="2" style="112" bestFit="1" customWidth="1"/>
    <col min="13322" max="13322" width="11.90625" style="112" customWidth="1"/>
    <col min="13323" max="13323" width="3" style="112" customWidth="1"/>
    <col min="13324" max="13324" width="4" style="112" customWidth="1"/>
    <col min="13325" max="13568" width="9" style="112"/>
    <col min="13569" max="13569" width="3.90625" style="112" customWidth="1"/>
    <col min="13570" max="13570" width="5" style="112" customWidth="1"/>
    <col min="13571" max="13571" width="7.453125" style="112" bestFit="1" customWidth="1"/>
    <col min="13572" max="13572" width="3" style="112" bestFit="1" customWidth="1"/>
    <col min="13573" max="13573" width="12" style="112" customWidth="1"/>
    <col min="13574" max="13574" width="11.90625" style="112" customWidth="1"/>
    <col min="13575" max="13575" width="2" style="112" bestFit="1" customWidth="1"/>
    <col min="13576" max="13576" width="11.90625" style="112" customWidth="1"/>
    <col min="13577" max="13577" width="2" style="112" bestFit="1" customWidth="1"/>
    <col min="13578" max="13578" width="11.90625" style="112" customWidth="1"/>
    <col min="13579" max="13579" width="3" style="112" customWidth="1"/>
    <col min="13580" max="13580" width="4" style="112" customWidth="1"/>
    <col min="13581" max="13824" width="9" style="112"/>
    <col min="13825" max="13825" width="3.90625" style="112" customWidth="1"/>
    <col min="13826" max="13826" width="5" style="112" customWidth="1"/>
    <col min="13827" max="13827" width="7.453125" style="112" bestFit="1" customWidth="1"/>
    <col min="13828" max="13828" width="3" style="112" bestFit="1" customWidth="1"/>
    <col min="13829" max="13829" width="12" style="112" customWidth="1"/>
    <col min="13830" max="13830" width="11.90625" style="112" customWidth="1"/>
    <col min="13831" max="13831" width="2" style="112" bestFit="1" customWidth="1"/>
    <col min="13832" max="13832" width="11.90625" style="112" customWidth="1"/>
    <col min="13833" max="13833" width="2" style="112" bestFit="1" customWidth="1"/>
    <col min="13834" max="13834" width="11.90625" style="112" customWidth="1"/>
    <col min="13835" max="13835" width="3" style="112" customWidth="1"/>
    <col min="13836" max="13836" width="4" style="112" customWidth="1"/>
    <col min="13837" max="14080" width="9" style="112"/>
    <col min="14081" max="14081" width="3.90625" style="112" customWidth="1"/>
    <col min="14082" max="14082" width="5" style="112" customWidth="1"/>
    <col min="14083" max="14083" width="7.453125" style="112" bestFit="1" customWidth="1"/>
    <col min="14084" max="14084" width="3" style="112" bestFit="1" customWidth="1"/>
    <col min="14085" max="14085" width="12" style="112" customWidth="1"/>
    <col min="14086" max="14086" width="11.90625" style="112" customWidth="1"/>
    <col min="14087" max="14087" width="2" style="112" bestFit="1" customWidth="1"/>
    <col min="14088" max="14088" width="11.90625" style="112" customWidth="1"/>
    <col min="14089" max="14089" width="2" style="112" bestFit="1" customWidth="1"/>
    <col min="14090" max="14090" width="11.90625" style="112" customWidth="1"/>
    <col min="14091" max="14091" width="3" style="112" customWidth="1"/>
    <col min="14092" max="14092" width="4" style="112" customWidth="1"/>
    <col min="14093" max="14336" width="9" style="112"/>
    <col min="14337" max="14337" width="3.90625" style="112" customWidth="1"/>
    <col min="14338" max="14338" width="5" style="112" customWidth="1"/>
    <col min="14339" max="14339" width="7.453125" style="112" bestFit="1" customWidth="1"/>
    <col min="14340" max="14340" width="3" style="112" bestFit="1" customWidth="1"/>
    <col min="14341" max="14341" width="12" style="112" customWidth="1"/>
    <col min="14342" max="14342" width="11.90625" style="112" customWidth="1"/>
    <col min="14343" max="14343" width="2" style="112" bestFit="1" customWidth="1"/>
    <col min="14344" max="14344" width="11.90625" style="112" customWidth="1"/>
    <col min="14345" max="14345" width="2" style="112" bestFit="1" customWidth="1"/>
    <col min="14346" max="14346" width="11.90625" style="112" customWidth="1"/>
    <col min="14347" max="14347" width="3" style="112" customWidth="1"/>
    <col min="14348" max="14348" width="4" style="112" customWidth="1"/>
    <col min="14349" max="14592" width="9" style="112"/>
    <col min="14593" max="14593" width="3.90625" style="112" customWidth="1"/>
    <col min="14594" max="14594" width="5" style="112" customWidth="1"/>
    <col min="14595" max="14595" width="7.453125" style="112" bestFit="1" customWidth="1"/>
    <col min="14596" max="14596" width="3" style="112" bestFit="1" customWidth="1"/>
    <col min="14597" max="14597" width="12" style="112" customWidth="1"/>
    <col min="14598" max="14598" width="11.90625" style="112" customWidth="1"/>
    <col min="14599" max="14599" width="2" style="112" bestFit="1" customWidth="1"/>
    <col min="14600" max="14600" width="11.90625" style="112" customWidth="1"/>
    <col min="14601" max="14601" width="2" style="112" bestFit="1" customWidth="1"/>
    <col min="14602" max="14602" width="11.90625" style="112" customWidth="1"/>
    <col min="14603" max="14603" width="3" style="112" customWidth="1"/>
    <col min="14604" max="14604" width="4" style="112" customWidth="1"/>
    <col min="14605" max="14848" width="9" style="112"/>
    <col min="14849" max="14849" width="3.90625" style="112" customWidth="1"/>
    <col min="14850" max="14850" width="5" style="112" customWidth="1"/>
    <col min="14851" max="14851" width="7.453125" style="112" bestFit="1" customWidth="1"/>
    <col min="14852" max="14852" width="3" style="112" bestFit="1" customWidth="1"/>
    <col min="14853" max="14853" width="12" style="112" customWidth="1"/>
    <col min="14854" max="14854" width="11.90625" style="112" customWidth="1"/>
    <col min="14855" max="14855" width="2" style="112" bestFit="1" customWidth="1"/>
    <col min="14856" max="14856" width="11.90625" style="112" customWidth="1"/>
    <col min="14857" max="14857" width="2" style="112" bestFit="1" customWidth="1"/>
    <col min="14858" max="14858" width="11.90625" style="112" customWidth="1"/>
    <col min="14859" max="14859" width="3" style="112" customWidth="1"/>
    <col min="14860" max="14860" width="4" style="112" customWidth="1"/>
    <col min="14861" max="15104" width="9" style="112"/>
    <col min="15105" max="15105" width="3.90625" style="112" customWidth="1"/>
    <col min="15106" max="15106" width="5" style="112" customWidth="1"/>
    <col min="15107" max="15107" width="7.453125" style="112" bestFit="1" customWidth="1"/>
    <col min="15108" max="15108" width="3" style="112" bestFit="1" customWidth="1"/>
    <col min="15109" max="15109" width="12" style="112" customWidth="1"/>
    <col min="15110" max="15110" width="11.90625" style="112" customWidth="1"/>
    <col min="15111" max="15111" width="2" style="112" bestFit="1" customWidth="1"/>
    <col min="15112" max="15112" width="11.90625" style="112" customWidth="1"/>
    <col min="15113" max="15113" width="2" style="112" bestFit="1" customWidth="1"/>
    <col min="15114" max="15114" width="11.90625" style="112" customWidth="1"/>
    <col min="15115" max="15115" width="3" style="112" customWidth="1"/>
    <col min="15116" max="15116" width="4" style="112" customWidth="1"/>
    <col min="15117" max="15360" width="9" style="112"/>
    <col min="15361" max="15361" width="3.90625" style="112" customWidth="1"/>
    <col min="15362" max="15362" width="5" style="112" customWidth="1"/>
    <col min="15363" max="15363" width="7.453125" style="112" bestFit="1" customWidth="1"/>
    <col min="15364" max="15364" width="3" style="112" bestFit="1" customWidth="1"/>
    <col min="15365" max="15365" width="12" style="112" customWidth="1"/>
    <col min="15366" max="15366" width="11.90625" style="112" customWidth="1"/>
    <col min="15367" max="15367" width="2" style="112" bestFit="1" customWidth="1"/>
    <col min="15368" max="15368" width="11.90625" style="112" customWidth="1"/>
    <col min="15369" max="15369" width="2" style="112" bestFit="1" customWidth="1"/>
    <col min="15370" max="15370" width="11.90625" style="112" customWidth="1"/>
    <col min="15371" max="15371" width="3" style="112" customWidth="1"/>
    <col min="15372" max="15372" width="4" style="112" customWidth="1"/>
    <col min="15373" max="15616" width="9" style="112"/>
    <col min="15617" max="15617" width="3.90625" style="112" customWidth="1"/>
    <col min="15618" max="15618" width="5" style="112" customWidth="1"/>
    <col min="15619" max="15619" width="7.453125" style="112" bestFit="1" customWidth="1"/>
    <col min="15620" max="15620" width="3" style="112" bestFit="1" customWidth="1"/>
    <col min="15621" max="15621" width="12" style="112" customWidth="1"/>
    <col min="15622" max="15622" width="11.90625" style="112" customWidth="1"/>
    <col min="15623" max="15623" width="2" style="112" bestFit="1" customWidth="1"/>
    <col min="15624" max="15624" width="11.90625" style="112" customWidth="1"/>
    <col min="15625" max="15625" width="2" style="112" bestFit="1" customWidth="1"/>
    <col min="15626" max="15626" width="11.90625" style="112" customWidth="1"/>
    <col min="15627" max="15627" width="3" style="112" customWidth="1"/>
    <col min="15628" max="15628" width="4" style="112" customWidth="1"/>
    <col min="15629" max="15872" width="9" style="112"/>
    <col min="15873" max="15873" width="3.90625" style="112" customWidth="1"/>
    <col min="15874" max="15874" width="5" style="112" customWidth="1"/>
    <col min="15875" max="15875" width="7.453125" style="112" bestFit="1" customWidth="1"/>
    <col min="15876" max="15876" width="3" style="112" bestFit="1" customWidth="1"/>
    <col min="15877" max="15877" width="12" style="112" customWidth="1"/>
    <col min="15878" max="15878" width="11.90625" style="112" customWidth="1"/>
    <col min="15879" max="15879" width="2" style="112" bestFit="1" customWidth="1"/>
    <col min="15880" max="15880" width="11.90625" style="112" customWidth="1"/>
    <col min="15881" max="15881" width="2" style="112" bestFit="1" customWidth="1"/>
    <col min="15882" max="15882" width="11.90625" style="112" customWidth="1"/>
    <col min="15883" max="15883" width="3" style="112" customWidth="1"/>
    <col min="15884" max="15884" width="4" style="112" customWidth="1"/>
    <col min="15885" max="16128" width="9" style="112"/>
    <col min="16129" max="16129" width="3.90625" style="112" customWidth="1"/>
    <col min="16130" max="16130" width="5" style="112" customWidth="1"/>
    <col min="16131" max="16131" width="7.453125" style="112" bestFit="1" customWidth="1"/>
    <col min="16132" max="16132" width="3" style="112" bestFit="1" customWidth="1"/>
    <col min="16133" max="16133" width="12" style="112" customWidth="1"/>
    <col min="16134" max="16134" width="11.90625" style="112" customWidth="1"/>
    <col min="16135" max="16135" width="2" style="112" bestFit="1" customWidth="1"/>
    <col min="16136" max="16136" width="11.90625" style="112" customWidth="1"/>
    <col min="16137" max="16137" width="2" style="112" bestFit="1" customWidth="1"/>
    <col min="16138" max="16138" width="11.90625" style="112" customWidth="1"/>
    <col min="16139" max="16139" width="3" style="112" customWidth="1"/>
    <col min="16140" max="16140" width="4" style="112" customWidth="1"/>
    <col min="16141" max="16384" width="9" style="112"/>
  </cols>
  <sheetData>
    <row r="1" spans="1:16" ht="18.75" customHeight="1" x14ac:dyDescent="0.2">
      <c r="A1" s="1956" t="s">
        <v>154</v>
      </c>
      <c r="B1" s="1957"/>
      <c r="C1" s="1956" t="s">
        <v>7</v>
      </c>
      <c r="D1" s="1958"/>
      <c r="E1" s="1957"/>
      <c r="F1" s="347"/>
      <c r="G1" s="319"/>
      <c r="H1" s="761" t="s">
        <v>91</v>
      </c>
      <c r="I1" s="1927">
        <f>総括表!H4</f>
        <v>0</v>
      </c>
      <c r="J1" s="1927"/>
      <c r="K1" s="1927"/>
      <c r="L1" s="319"/>
      <c r="M1" s="319"/>
      <c r="N1" s="319"/>
    </row>
    <row r="2" spans="1:16" ht="18.75" customHeight="1" x14ac:dyDescent="0.2">
      <c r="A2" s="319"/>
      <c r="B2" s="319"/>
      <c r="C2" s="319"/>
      <c r="D2" s="319"/>
      <c r="E2" s="319"/>
      <c r="F2" s="347"/>
      <c r="G2" s="319"/>
      <c r="H2" s="319"/>
      <c r="I2" s="319"/>
      <c r="J2" s="939"/>
      <c r="K2" s="322"/>
      <c r="L2" s="319"/>
      <c r="M2" s="319"/>
      <c r="N2" s="319"/>
    </row>
    <row r="3" spans="1:16" ht="15" customHeight="1" x14ac:dyDescent="0.2">
      <c r="A3" s="319"/>
      <c r="B3" s="319"/>
      <c r="C3" s="319"/>
      <c r="D3" s="319"/>
      <c r="E3" s="319"/>
      <c r="F3" s="347"/>
      <c r="G3" s="319"/>
      <c r="H3" s="940"/>
      <c r="I3" s="940"/>
      <c r="J3" s="941"/>
      <c r="K3" s="322"/>
      <c r="L3" s="319"/>
      <c r="M3" s="319"/>
      <c r="N3" s="319"/>
    </row>
    <row r="4" spans="1:16" ht="18.75" customHeight="1" x14ac:dyDescent="0.2">
      <c r="A4" s="468" t="s">
        <v>51</v>
      </c>
      <c r="B4" s="458" t="s">
        <v>506</v>
      </c>
      <c r="C4" s="458"/>
      <c r="D4" s="458"/>
      <c r="E4" s="458"/>
      <c r="F4" s="518"/>
      <c r="G4" s="458"/>
      <c r="H4" s="458"/>
      <c r="I4" s="458"/>
      <c r="J4" s="518"/>
      <c r="K4" s="340"/>
      <c r="L4" s="458"/>
      <c r="M4" s="319"/>
      <c r="N4" s="319"/>
    </row>
    <row r="5" spans="1:16" ht="11.25" customHeight="1" x14ac:dyDescent="0.2">
      <c r="A5" s="468"/>
      <c r="B5" s="458"/>
      <c r="C5" s="458"/>
      <c r="D5" s="458"/>
      <c r="E5" s="458"/>
      <c r="F5" s="518"/>
      <c r="G5" s="458"/>
      <c r="H5" s="458"/>
      <c r="I5" s="458"/>
      <c r="J5" s="518"/>
      <c r="K5" s="340"/>
      <c r="L5" s="458"/>
      <c r="M5" s="319"/>
      <c r="N5" s="319"/>
    </row>
    <row r="6" spans="1:16" ht="18.75" customHeight="1" x14ac:dyDescent="0.2">
      <c r="A6" s="468"/>
      <c r="B6" s="1780" t="s">
        <v>140</v>
      </c>
      <c r="C6" s="1781"/>
      <c r="D6" s="1780" t="s">
        <v>139</v>
      </c>
      <c r="E6" s="1781"/>
      <c r="F6" s="627" t="s">
        <v>138</v>
      </c>
      <c r="G6" s="942"/>
      <c r="H6" s="943" t="s">
        <v>137</v>
      </c>
      <c r="I6" s="343"/>
      <c r="J6" s="627" t="s">
        <v>89</v>
      </c>
      <c r="K6" s="340"/>
      <c r="L6" s="458"/>
      <c r="M6" s="319"/>
      <c r="N6" s="319"/>
    </row>
    <row r="7" spans="1:16" ht="15" customHeight="1" x14ac:dyDescent="0.2">
      <c r="A7" s="468"/>
      <c r="B7" s="478"/>
      <c r="C7" s="479"/>
      <c r="D7" s="480"/>
      <c r="E7" s="342"/>
      <c r="F7" s="524"/>
      <c r="G7" s="480"/>
      <c r="H7" s="482"/>
      <c r="I7" s="342"/>
      <c r="J7" s="525" t="s">
        <v>136</v>
      </c>
      <c r="K7" s="340"/>
      <c r="L7" s="458"/>
      <c r="M7" s="319"/>
      <c r="N7" s="319"/>
    </row>
    <row r="8" spans="1:16" ht="15" customHeight="1" x14ac:dyDescent="0.2">
      <c r="A8" s="458"/>
      <c r="B8" s="1349">
        <v>1</v>
      </c>
      <c r="C8" s="336" t="s">
        <v>125</v>
      </c>
      <c r="D8" s="1938"/>
      <c r="E8" s="1939"/>
      <c r="F8" s="512">
        <f>+基礎データ貼付用シート!E1800</f>
        <v>0</v>
      </c>
      <c r="G8" s="945" t="s">
        <v>117</v>
      </c>
      <c r="H8" s="352">
        <v>6.0000000000000001E-3</v>
      </c>
      <c r="I8" s="945" t="s">
        <v>119</v>
      </c>
      <c r="J8" s="354">
        <f t="shared" ref="J8:J25" si="0">ROUND(F8*H8,0)</f>
        <v>0</v>
      </c>
      <c r="K8" s="340" t="s">
        <v>134</v>
      </c>
      <c r="L8" s="458"/>
      <c r="M8" s="319"/>
      <c r="N8" s="319"/>
      <c r="P8" s="112" t="s">
        <v>6142</v>
      </c>
    </row>
    <row r="9" spans="1:16" ht="15" customHeight="1" x14ac:dyDescent="0.2">
      <c r="A9" s="458"/>
      <c r="B9" s="1349">
        <v>2</v>
      </c>
      <c r="C9" s="336" t="s">
        <v>124</v>
      </c>
      <c r="D9" s="1938"/>
      <c r="E9" s="1939"/>
      <c r="F9" s="512">
        <f>+基礎データ貼付用シート!E1801</f>
        <v>0</v>
      </c>
      <c r="G9" s="945" t="s">
        <v>117</v>
      </c>
      <c r="H9" s="352">
        <v>6.0000000000000001E-3</v>
      </c>
      <c r="I9" s="945" t="s">
        <v>119</v>
      </c>
      <c r="J9" s="354">
        <f t="shared" si="0"/>
        <v>0</v>
      </c>
      <c r="K9" s="340" t="s">
        <v>132</v>
      </c>
      <c r="L9" s="458"/>
      <c r="M9" s="319"/>
      <c r="N9" s="319"/>
      <c r="P9" s="112" t="s">
        <v>6143</v>
      </c>
    </row>
    <row r="10" spans="1:16" ht="15" customHeight="1" x14ac:dyDescent="0.2">
      <c r="A10" s="458"/>
      <c r="B10" s="1349">
        <v>3</v>
      </c>
      <c r="C10" s="336" t="s">
        <v>123</v>
      </c>
      <c r="D10" s="337" t="s">
        <v>533</v>
      </c>
      <c r="E10" s="338" t="s">
        <v>143</v>
      </c>
      <c r="F10" s="512" t="b">
        <f>IF(総括表!$B$4=総括表!$Q$4,基礎データ貼付用シート!E1802)</f>
        <v>0</v>
      </c>
      <c r="G10" s="945" t="s">
        <v>117</v>
      </c>
      <c r="H10" s="352">
        <v>0.14499999999999999</v>
      </c>
      <c r="I10" s="945" t="s">
        <v>119</v>
      </c>
      <c r="J10" s="354">
        <f t="shared" si="0"/>
        <v>0</v>
      </c>
      <c r="K10" s="1959" t="s">
        <v>5031</v>
      </c>
      <c r="L10" s="458"/>
      <c r="M10" s="319"/>
      <c r="N10" s="319"/>
      <c r="P10" s="112" t="s">
        <v>6144</v>
      </c>
    </row>
    <row r="11" spans="1:16" ht="15" customHeight="1" x14ac:dyDescent="0.2">
      <c r="A11" s="458"/>
      <c r="B11" s="1348"/>
      <c r="C11" s="674"/>
      <c r="D11" s="337" t="s">
        <v>529</v>
      </c>
      <c r="E11" s="338" t="s">
        <v>142</v>
      </c>
      <c r="F11" s="512" t="b">
        <f>IF(総括表!$B$4=総括表!$Q$5,基礎データ貼付用シート!E1802)</f>
        <v>0</v>
      </c>
      <c r="G11" s="945" t="s">
        <v>117</v>
      </c>
      <c r="H11" s="352">
        <v>0</v>
      </c>
      <c r="I11" s="945" t="s">
        <v>119</v>
      </c>
      <c r="J11" s="354">
        <f t="shared" si="0"/>
        <v>0</v>
      </c>
      <c r="K11" s="1959"/>
      <c r="L11" s="458"/>
      <c r="M11" s="319"/>
      <c r="N11" s="319"/>
    </row>
    <row r="12" spans="1:16" ht="15" customHeight="1" x14ac:dyDescent="0.2">
      <c r="A12" s="458"/>
      <c r="B12" s="1349">
        <v>4</v>
      </c>
      <c r="C12" s="336" t="s">
        <v>122</v>
      </c>
      <c r="D12" s="337" t="s">
        <v>533</v>
      </c>
      <c r="E12" s="338" t="s">
        <v>143</v>
      </c>
      <c r="F12" s="512" t="b">
        <f>IF(総括表!$B$4=総括表!$Q$4,基礎データ貼付用シート!E1803)</f>
        <v>0</v>
      </c>
      <c r="G12" s="945" t="s">
        <v>117</v>
      </c>
      <c r="H12" s="352">
        <v>0.156</v>
      </c>
      <c r="I12" s="945" t="s">
        <v>119</v>
      </c>
      <c r="J12" s="354">
        <f t="shared" si="0"/>
        <v>0</v>
      </c>
      <c r="K12" s="1959" t="s">
        <v>4884</v>
      </c>
      <c r="L12" s="458"/>
      <c r="M12" s="319"/>
      <c r="N12" s="319"/>
    </row>
    <row r="13" spans="1:16" ht="15" customHeight="1" x14ac:dyDescent="0.2">
      <c r="A13" s="458"/>
      <c r="B13" s="1348"/>
      <c r="C13" s="674"/>
      <c r="D13" s="337" t="s">
        <v>529</v>
      </c>
      <c r="E13" s="338" t="s">
        <v>142</v>
      </c>
      <c r="F13" s="512" t="b">
        <f>IF(総括表!$B$4=総括表!$Q$5,基礎データ貼付用シート!E1803)</f>
        <v>0</v>
      </c>
      <c r="G13" s="945" t="s">
        <v>117</v>
      </c>
      <c r="H13" s="352">
        <v>0</v>
      </c>
      <c r="I13" s="945" t="s">
        <v>119</v>
      </c>
      <c r="J13" s="354">
        <f t="shared" si="0"/>
        <v>0</v>
      </c>
      <c r="K13" s="1959"/>
      <c r="L13" s="458"/>
      <c r="M13" s="319"/>
      <c r="N13" s="319"/>
    </row>
    <row r="14" spans="1:16" ht="15" customHeight="1" x14ac:dyDescent="0.2">
      <c r="A14" s="458"/>
      <c r="B14" s="1349">
        <v>5</v>
      </c>
      <c r="C14" s="336" t="s">
        <v>121</v>
      </c>
      <c r="D14" s="337" t="s">
        <v>533</v>
      </c>
      <c r="E14" s="338" t="s">
        <v>143</v>
      </c>
      <c r="F14" s="512" t="b">
        <f>IF(総括表!$B$4=総括表!$Q$4,基礎データ貼付用シート!E1804)</f>
        <v>0</v>
      </c>
      <c r="G14" s="945" t="s">
        <v>117</v>
      </c>
      <c r="H14" s="352">
        <v>0.16700000000000001</v>
      </c>
      <c r="I14" s="945" t="s">
        <v>119</v>
      </c>
      <c r="J14" s="354">
        <f t="shared" si="0"/>
        <v>0</v>
      </c>
      <c r="K14" s="1959" t="s">
        <v>5032</v>
      </c>
      <c r="L14" s="458"/>
      <c r="M14" s="319"/>
      <c r="N14" s="319"/>
    </row>
    <row r="15" spans="1:16" ht="15" customHeight="1" x14ac:dyDescent="0.2">
      <c r="A15" s="458"/>
      <c r="B15" s="1348"/>
      <c r="C15" s="674"/>
      <c r="D15" s="337" t="s">
        <v>529</v>
      </c>
      <c r="E15" s="338" t="s">
        <v>142</v>
      </c>
      <c r="F15" s="512" t="b">
        <f>IF(総括表!$B$4=総括表!$Q$5,基礎データ貼付用シート!E1804)</f>
        <v>0</v>
      </c>
      <c r="G15" s="945" t="s">
        <v>117</v>
      </c>
      <c r="H15" s="352">
        <v>0</v>
      </c>
      <c r="I15" s="945" t="s">
        <v>119</v>
      </c>
      <c r="J15" s="354">
        <f t="shared" si="0"/>
        <v>0</v>
      </c>
      <c r="K15" s="1959"/>
      <c r="L15" s="458"/>
      <c r="M15" s="319"/>
      <c r="N15" s="319"/>
    </row>
    <row r="16" spans="1:16" ht="15" customHeight="1" x14ac:dyDescent="0.2">
      <c r="A16" s="458"/>
      <c r="B16" s="1349">
        <v>6</v>
      </c>
      <c r="C16" s="336" t="s">
        <v>120</v>
      </c>
      <c r="D16" s="337" t="s">
        <v>533</v>
      </c>
      <c r="E16" s="338" t="s">
        <v>143</v>
      </c>
      <c r="F16" s="512" t="b">
        <f>IF(総括表!$B$4=総括表!$Q$4,基礎データ貼付用シート!E1805)</f>
        <v>0</v>
      </c>
      <c r="G16" s="945" t="s">
        <v>117</v>
      </c>
      <c r="H16" s="352">
        <v>0.16400000000000001</v>
      </c>
      <c r="I16" s="945" t="s">
        <v>119</v>
      </c>
      <c r="J16" s="354">
        <f t="shared" si="0"/>
        <v>0</v>
      </c>
      <c r="K16" s="1959" t="s">
        <v>5213</v>
      </c>
      <c r="L16" s="458"/>
      <c r="M16" s="319"/>
      <c r="N16" s="319"/>
    </row>
    <row r="17" spans="1:14" ht="15" customHeight="1" x14ac:dyDescent="0.2">
      <c r="A17" s="458"/>
      <c r="B17" s="1348"/>
      <c r="C17" s="674"/>
      <c r="D17" s="337" t="s">
        <v>529</v>
      </c>
      <c r="E17" s="338" t="s">
        <v>142</v>
      </c>
      <c r="F17" s="512" t="b">
        <f>IF(総括表!$B$4=総括表!$Q$5,基礎データ貼付用シート!E1805)</f>
        <v>0</v>
      </c>
      <c r="G17" s="945" t="s">
        <v>117</v>
      </c>
      <c r="H17" s="352">
        <v>0.106</v>
      </c>
      <c r="I17" s="945" t="s">
        <v>119</v>
      </c>
      <c r="J17" s="354">
        <f t="shared" si="0"/>
        <v>0</v>
      </c>
      <c r="K17" s="1959"/>
      <c r="L17" s="458"/>
      <c r="M17" s="319"/>
      <c r="N17" s="319"/>
    </row>
    <row r="18" spans="1:14" ht="15" customHeight="1" x14ac:dyDescent="0.2">
      <c r="A18" s="458"/>
      <c r="B18" s="1349">
        <v>7</v>
      </c>
      <c r="C18" s="336" t="s">
        <v>475</v>
      </c>
      <c r="D18" s="337" t="s">
        <v>533</v>
      </c>
      <c r="E18" s="338" t="s">
        <v>143</v>
      </c>
      <c r="F18" s="512" t="b">
        <f>IF(総括表!$B$4=総括表!$Q$4,基礎データ貼付用シート!E1806)</f>
        <v>0</v>
      </c>
      <c r="G18" s="945" t="s">
        <v>117</v>
      </c>
      <c r="H18" s="352">
        <v>0.17100000000000001</v>
      </c>
      <c r="I18" s="945" t="s">
        <v>119</v>
      </c>
      <c r="J18" s="354">
        <f t="shared" si="0"/>
        <v>0</v>
      </c>
      <c r="K18" s="1959" t="s">
        <v>5605</v>
      </c>
      <c r="L18" s="458"/>
      <c r="M18" s="319"/>
      <c r="N18" s="319"/>
    </row>
    <row r="19" spans="1:14" ht="15" customHeight="1" x14ac:dyDescent="0.2">
      <c r="A19" s="458"/>
      <c r="B19" s="1348"/>
      <c r="C19" s="674"/>
      <c r="D19" s="337" t="s">
        <v>529</v>
      </c>
      <c r="E19" s="338" t="s">
        <v>142</v>
      </c>
      <c r="F19" s="512" t="b">
        <f>IF(総括表!$B$4=総括表!$Q$5,基礎データ貼付用シート!E1806)</f>
        <v>0</v>
      </c>
      <c r="G19" s="945" t="s">
        <v>117</v>
      </c>
      <c r="H19" s="352">
        <v>0.128</v>
      </c>
      <c r="I19" s="945" t="s">
        <v>119</v>
      </c>
      <c r="J19" s="354">
        <f t="shared" si="0"/>
        <v>0</v>
      </c>
      <c r="K19" s="1959"/>
      <c r="L19" s="458"/>
      <c r="M19" s="319"/>
      <c r="N19" s="319"/>
    </row>
    <row r="20" spans="1:14" ht="15" customHeight="1" x14ac:dyDescent="0.2">
      <c r="A20" s="458"/>
      <c r="B20" s="1349">
        <v>8</v>
      </c>
      <c r="C20" s="336" t="s">
        <v>512</v>
      </c>
      <c r="D20" s="337" t="s">
        <v>533</v>
      </c>
      <c r="E20" s="338" t="s">
        <v>143</v>
      </c>
      <c r="F20" s="512" t="b">
        <f>IF(総括表!$B$4=総括表!$Q$4,基礎データ貼付用シート!E1807)</f>
        <v>0</v>
      </c>
      <c r="G20" s="945" t="s">
        <v>117</v>
      </c>
      <c r="H20" s="687">
        <v>0.185</v>
      </c>
      <c r="I20" s="945" t="s">
        <v>119</v>
      </c>
      <c r="J20" s="354">
        <f>ROUND(F20*H20,0)</f>
        <v>0</v>
      </c>
      <c r="K20" s="1959" t="s">
        <v>1349</v>
      </c>
      <c r="L20" s="458"/>
      <c r="M20" s="319"/>
      <c r="N20" s="319"/>
    </row>
    <row r="21" spans="1:14" ht="15" customHeight="1" x14ac:dyDescent="0.2">
      <c r="A21" s="458"/>
      <c r="B21" s="1348"/>
      <c r="C21" s="674"/>
      <c r="D21" s="337" t="s">
        <v>529</v>
      </c>
      <c r="E21" s="338" t="s">
        <v>142</v>
      </c>
      <c r="F21" s="512" t="b">
        <f>IF(総括表!$B$4=総括表!$Q$5,基礎データ貼付用シート!E1807)</f>
        <v>0</v>
      </c>
      <c r="G21" s="945" t="s">
        <v>117</v>
      </c>
      <c r="H21" s="352">
        <v>0.14599999999999999</v>
      </c>
      <c r="I21" s="945" t="s">
        <v>119</v>
      </c>
      <c r="J21" s="354">
        <f>ROUND(F21*H21,0)</f>
        <v>0</v>
      </c>
      <c r="K21" s="1959"/>
      <c r="L21" s="458"/>
      <c r="M21" s="319"/>
      <c r="N21" s="319"/>
    </row>
    <row r="22" spans="1:14" ht="15" customHeight="1" x14ac:dyDescent="0.2">
      <c r="A22" s="458"/>
      <c r="B22" s="1349">
        <v>9</v>
      </c>
      <c r="C22" s="336" t="s">
        <v>619</v>
      </c>
      <c r="D22" s="337" t="s">
        <v>533</v>
      </c>
      <c r="E22" s="338" t="s">
        <v>143</v>
      </c>
      <c r="F22" s="512" t="b">
        <f>IF(総括表!$B$4=総括表!$Q$4,基礎データ貼付用シート!E1808)</f>
        <v>0</v>
      </c>
      <c r="G22" s="945" t="s">
        <v>117</v>
      </c>
      <c r="H22" s="687">
        <v>0.19800000000000001</v>
      </c>
      <c r="I22" s="945" t="s">
        <v>119</v>
      </c>
      <c r="J22" s="354">
        <f>ROUND(F22*H22,0)</f>
        <v>0</v>
      </c>
      <c r="K22" s="1959" t="s">
        <v>623</v>
      </c>
      <c r="L22" s="458"/>
      <c r="M22" s="319"/>
      <c r="N22" s="319"/>
    </row>
    <row r="23" spans="1:14" ht="15" customHeight="1" x14ac:dyDescent="0.2">
      <c r="A23" s="458"/>
      <c r="B23" s="1348"/>
      <c r="C23" s="674"/>
      <c r="D23" s="337" t="s">
        <v>529</v>
      </c>
      <c r="E23" s="338" t="s">
        <v>142</v>
      </c>
      <c r="F23" s="512" t="b">
        <f>IF(総括表!$B$4=総括表!$Q$5,基礎データ貼付用シート!E1808)</f>
        <v>0</v>
      </c>
      <c r="G23" s="945" t="s">
        <v>117</v>
      </c>
      <c r="H23" s="687">
        <v>0.16400000000000001</v>
      </c>
      <c r="I23" s="945" t="s">
        <v>119</v>
      </c>
      <c r="J23" s="354">
        <f>ROUND(F23*H23,0)</f>
        <v>0</v>
      </c>
      <c r="K23" s="1959"/>
      <c r="L23" s="458"/>
      <c r="M23" s="319"/>
      <c r="N23" s="319"/>
    </row>
    <row r="24" spans="1:14" ht="15" customHeight="1" x14ac:dyDescent="0.2">
      <c r="A24" s="458"/>
      <c r="B24" s="1349">
        <v>10</v>
      </c>
      <c r="C24" s="336" t="s">
        <v>710</v>
      </c>
      <c r="D24" s="337" t="s">
        <v>533</v>
      </c>
      <c r="E24" s="338" t="s">
        <v>143</v>
      </c>
      <c r="F24" s="512" t="b">
        <f>IF(総括表!$B$4=総括表!$Q$4,基礎データ貼付用シート!E1809)</f>
        <v>0</v>
      </c>
      <c r="G24" s="945" t="s">
        <v>117</v>
      </c>
      <c r="H24" s="687">
        <v>0.21199999999999999</v>
      </c>
      <c r="I24" s="945" t="s">
        <v>119</v>
      </c>
      <c r="J24" s="354">
        <f t="shared" si="0"/>
        <v>0</v>
      </c>
      <c r="K24" s="1959" t="s">
        <v>1237</v>
      </c>
      <c r="L24" s="458"/>
      <c r="M24" s="319"/>
      <c r="N24" s="319"/>
    </row>
    <row r="25" spans="1:14" ht="15" customHeight="1" thickBot="1" x14ac:dyDescent="0.25">
      <c r="A25" s="458"/>
      <c r="B25" s="673"/>
      <c r="C25" s="674"/>
      <c r="D25" s="337" t="s">
        <v>529</v>
      </c>
      <c r="E25" s="338" t="s">
        <v>142</v>
      </c>
      <c r="F25" s="512" t="b">
        <f>IF(総括表!$B$4=総括表!$Q$5,基礎データ貼付用シート!E1809)</f>
        <v>0</v>
      </c>
      <c r="G25" s="945" t="s">
        <v>117</v>
      </c>
      <c r="H25" s="687">
        <v>0.18099999999999999</v>
      </c>
      <c r="I25" s="945" t="s">
        <v>119</v>
      </c>
      <c r="J25" s="354">
        <f t="shared" si="0"/>
        <v>0</v>
      </c>
      <c r="K25" s="1959"/>
      <c r="L25" s="458"/>
      <c r="M25" s="319"/>
      <c r="N25" s="319"/>
    </row>
    <row r="26" spans="1:14" ht="15" customHeight="1" x14ac:dyDescent="0.2">
      <c r="A26" s="458"/>
      <c r="B26" s="805"/>
      <c r="C26" s="923"/>
      <c r="D26" s="805"/>
      <c r="E26" s="805"/>
      <c r="F26" s="896"/>
      <c r="G26" s="679"/>
      <c r="H26" s="1683" t="s">
        <v>1256</v>
      </c>
      <c r="I26" s="1684"/>
      <c r="J26" s="346"/>
      <c r="K26" s="340"/>
      <c r="L26" s="458"/>
      <c r="M26" s="319"/>
      <c r="N26" s="319"/>
    </row>
    <row r="27" spans="1:14" ht="15" customHeight="1" thickBot="1" x14ac:dyDescent="0.25">
      <c r="A27" s="458"/>
      <c r="B27" s="458"/>
      <c r="C27" s="458"/>
      <c r="D27" s="458"/>
      <c r="E27" s="458"/>
      <c r="F27" s="518"/>
      <c r="G27" s="458"/>
      <c r="H27" s="1727" t="s">
        <v>118</v>
      </c>
      <c r="I27" s="1728"/>
      <c r="J27" s="539">
        <f>SUM(J8:J25)</f>
        <v>0</v>
      </c>
      <c r="K27" s="340" t="s">
        <v>527</v>
      </c>
      <c r="L27" s="458"/>
      <c r="M27" s="319"/>
      <c r="N27" s="319"/>
    </row>
    <row r="28" spans="1:14" ht="15" customHeight="1" x14ac:dyDescent="0.2">
      <c r="A28" s="458"/>
      <c r="B28" s="458"/>
      <c r="C28" s="458"/>
      <c r="D28" s="458"/>
      <c r="E28" s="458"/>
      <c r="F28" s="518"/>
      <c r="G28" s="458"/>
      <c r="H28" s="679"/>
      <c r="I28" s="679"/>
      <c r="J28" s="896"/>
      <c r="K28" s="340"/>
      <c r="L28" s="458"/>
      <c r="M28" s="319"/>
      <c r="N28" s="319"/>
    </row>
    <row r="29" spans="1:14" ht="18.75" customHeight="1" x14ac:dyDescent="0.2">
      <c r="A29" s="468" t="s">
        <v>54</v>
      </c>
      <c r="B29" s="458" t="s">
        <v>507</v>
      </c>
      <c r="C29" s="458"/>
      <c r="D29" s="458"/>
      <c r="E29" s="458"/>
      <c r="F29" s="518"/>
      <c r="G29" s="458"/>
      <c r="H29" s="458"/>
      <c r="I29" s="458"/>
      <c r="J29" s="518"/>
      <c r="K29" s="340"/>
      <c r="L29" s="458"/>
      <c r="M29" s="319"/>
      <c r="N29" s="319"/>
    </row>
    <row r="30" spans="1:14" ht="11.25" customHeight="1" x14ac:dyDescent="0.2">
      <c r="A30" s="468"/>
      <c r="B30" s="458"/>
      <c r="C30" s="458"/>
      <c r="D30" s="458"/>
      <c r="E30" s="458"/>
      <c r="F30" s="518"/>
      <c r="G30" s="458"/>
      <c r="H30" s="458"/>
      <c r="I30" s="458"/>
      <c r="J30" s="518"/>
      <c r="K30" s="340"/>
      <c r="L30" s="458"/>
      <c r="M30" s="319"/>
      <c r="N30" s="319"/>
    </row>
    <row r="31" spans="1:14" ht="18.75" customHeight="1" x14ac:dyDescent="0.2">
      <c r="A31" s="468"/>
      <c r="B31" s="1780" t="s">
        <v>140</v>
      </c>
      <c r="C31" s="1781"/>
      <c r="D31" s="1780" t="s">
        <v>139</v>
      </c>
      <c r="E31" s="1781"/>
      <c r="F31" s="627" t="s">
        <v>138</v>
      </c>
      <c r="G31" s="343"/>
      <c r="H31" s="943" t="s">
        <v>137</v>
      </c>
      <c r="I31" s="343"/>
      <c r="J31" s="627" t="s">
        <v>89</v>
      </c>
      <c r="K31" s="340"/>
      <c r="L31" s="458"/>
      <c r="M31" s="319"/>
      <c r="N31" s="319"/>
    </row>
    <row r="32" spans="1:14" ht="15" customHeight="1" x14ac:dyDescent="0.2">
      <c r="A32" s="468"/>
      <c r="B32" s="478"/>
      <c r="C32" s="479"/>
      <c r="D32" s="480"/>
      <c r="E32" s="342"/>
      <c r="F32" s="524"/>
      <c r="G32" s="480"/>
      <c r="H32" s="482"/>
      <c r="I32" s="342"/>
      <c r="J32" s="525" t="s">
        <v>136</v>
      </c>
      <c r="K32" s="340"/>
      <c r="L32" s="458"/>
      <c r="M32" s="319"/>
      <c r="N32" s="319"/>
    </row>
    <row r="33" spans="1:14" ht="15" customHeight="1" x14ac:dyDescent="0.2">
      <c r="A33" s="458"/>
      <c r="B33" s="1349">
        <v>1</v>
      </c>
      <c r="C33" s="336" t="s">
        <v>125</v>
      </c>
      <c r="D33" s="1938"/>
      <c r="E33" s="1939"/>
      <c r="F33" s="512">
        <f>+基礎データ貼付用シート!E1812</f>
        <v>0</v>
      </c>
      <c r="G33" s="945" t="s">
        <v>117</v>
      </c>
      <c r="H33" s="352">
        <v>8.9999999999999993E-3</v>
      </c>
      <c r="I33" s="945" t="s">
        <v>119</v>
      </c>
      <c r="J33" s="354">
        <f t="shared" ref="J33:J50" si="1">ROUND(F33*H33,0)</f>
        <v>0</v>
      </c>
      <c r="K33" s="340" t="s">
        <v>134</v>
      </c>
      <c r="L33" s="458"/>
      <c r="M33" s="319"/>
      <c r="N33" s="319"/>
    </row>
    <row r="34" spans="1:14" ht="15" customHeight="1" x14ac:dyDescent="0.2">
      <c r="A34" s="458"/>
      <c r="B34" s="1349">
        <v>2</v>
      </c>
      <c r="C34" s="338" t="s">
        <v>124</v>
      </c>
      <c r="D34" s="1938"/>
      <c r="E34" s="1939"/>
      <c r="F34" s="512">
        <f>+基礎データ貼付用シート!E1813</f>
        <v>0</v>
      </c>
      <c r="G34" s="945" t="s">
        <v>117</v>
      </c>
      <c r="H34" s="352">
        <v>0.01</v>
      </c>
      <c r="I34" s="945" t="s">
        <v>119</v>
      </c>
      <c r="J34" s="354">
        <f t="shared" si="1"/>
        <v>0</v>
      </c>
      <c r="K34" s="340" t="s">
        <v>132</v>
      </c>
      <c r="L34" s="458"/>
      <c r="M34" s="319"/>
      <c r="N34" s="319"/>
    </row>
    <row r="35" spans="1:14" ht="15" customHeight="1" x14ac:dyDescent="0.2">
      <c r="A35" s="458"/>
      <c r="B35" s="1349">
        <v>3</v>
      </c>
      <c r="C35" s="336" t="s">
        <v>123</v>
      </c>
      <c r="D35" s="337" t="s">
        <v>533</v>
      </c>
      <c r="E35" s="338" t="s">
        <v>143</v>
      </c>
      <c r="F35" s="512" t="b">
        <f>IF(総括表!$B$4=総括表!$Q$4,基礎データ貼付用シート!E1814)</f>
        <v>0</v>
      </c>
      <c r="G35" s="945" t="s">
        <v>117</v>
      </c>
      <c r="H35" s="352">
        <v>0.24099999999999999</v>
      </c>
      <c r="I35" s="945" t="s">
        <v>119</v>
      </c>
      <c r="J35" s="354">
        <f t="shared" si="1"/>
        <v>0</v>
      </c>
      <c r="K35" s="1350" t="s">
        <v>5031</v>
      </c>
      <c r="L35" s="458"/>
      <c r="M35" s="319"/>
      <c r="N35" s="319"/>
    </row>
    <row r="36" spans="1:14" ht="15" customHeight="1" x14ac:dyDescent="0.2">
      <c r="A36" s="458"/>
      <c r="B36" s="1348"/>
      <c r="C36" s="674"/>
      <c r="D36" s="337" t="s">
        <v>529</v>
      </c>
      <c r="E36" s="338" t="s">
        <v>142</v>
      </c>
      <c r="F36" s="512" t="b">
        <f>IF(総括表!$B$4=総括表!$Q$5,基礎データ貼付用シート!E1814)</f>
        <v>0</v>
      </c>
      <c r="G36" s="945" t="s">
        <v>117</v>
      </c>
      <c r="H36" s="352">
        <v>0</v>
      </c>
      <c r="I36" s="945" t="s">
        <v>119</v>
      </c>
      <c r="J36" s="354">
        <f t="shared" si="1"/>
        <v>0</v>
      </c>
      <c r="K36" s="1350"/>
      <c r="L36" s="458"/>
      <c r="M36" s="319"/>
      <c r="N36" s="319"/>
    </row>
    <row r="37" spans="1:14" ht="15" customHeight="1" x14ac:dyDescent="0.2">
      <c r="A37" s="458"/>
      <c r="B37" s="1349">
        <v>4</v>
      </c>
      <c r="C37" s="336" t="s">
        <v>122</v>
      </c>
      <c r="D37" s="337" t="s">
        <v>533</v>
      </c>
      <c r="E37" s="338" t="s">
        <v>143</v>
      </c>
      <c r="F37" s="512" t="b">
        <f>IF(総括表!$B$4=総括表!$Q$4,基礎データ貼付用シート!E1815)</f>
        <v>0</v>
      </c>
      <c r="G37" s="945" t="s">
        <v>117</v>
      </c>
      <c r="H37" s="352">
        <v>0.26</v>
      </c>
      <c r="I37" s="945" t="s">
        <v>119</v>
      </c>
      <c r="J37" s="354">
        <f t="shared" si="1"/>
        <v>0</v>
      </c>
      <c r="K37" s="1350" t="s">
        <v>4884</v>
      </c>
      <c r="L37" s="458"/>
      <c r="M37" s="319"/>
      <c r="N37" s="319"/>
    </row>
    <row r="38" spans="1:14" ht="15" customHeight="1" x14ac:dyDescent="0.2">
      <c r="A38" s="458"/>
      <c r="B38" s="1348"/>
      <c r="C38" s="674"/>
      <c r="D38" s="337" t="s">
        <v>529</v>
      </c>
      <c r="E38" s="338" t="s">
        <v>142</v>
      </c>
      <c r="F38" s="512" t="b">
        <f>IF(総括表!$B$4=総括表!$Q$5,基礎データ貼付用シート!E1815)</f>
        <v>0</v>
      </c>
      <c r="G38" s="945" t="s">
        <v>117</v>
      </c>
      <c r="H38" s="352">
        <v>0</v>
      </c>
      <c r="I38" s="945" t="s">
        <v>119</v>
      </c>
      <c r="J38" s="354">
        <f t="shared" si="1"/>
        <v>0</v>
      </c>
      <c r="K38" s="1350"/>
      <c r="L38" s="458"/>
      <c r="M38" s="319"/>
      <c r="N38" s="319"/>
    </row>
    <row r="39" spans="1:14" ht="15" customHeight="1" x14ac:dyDescent="0.2">
      <c r="A39" s="458"/>
      <c r="B39" s="1349">
        <v>5</v>
      </c>
      <c r="C39" s="336" t="s">
        <v>121</v>
      </c>
      <c r="D39" s="337" t="s">
        <v>533</v>
      </c>
      <c r="E39" s="338" t="s">
        <v>143</v>
      </c>
      <c r="F39" s="512" t="b">
        <f>IF(総括表!$B$4=総括表!$Q$4,基礎データ貼付用シート!E1816)</f>
        <v>0</v>
      </c>
      <c r="G39" s="945" t="s">
        <v>117</v>
      </c>
      <c r="H39" s="352">
        <v>0.27800000000000002</v>
      </c>
      <c r="I39" s="945" t="s">
        <v>119</v>
      </c>
      <c r="J39" s="354">
        <f t="shared" si="1"/>
        <v>0</v>
      </c>
      <c r="K39" s="1350" t="s">
        <v>5032</v>
      </c>
      <c r="L39" s="458"/>
      <c r="M39" s="319"/>
      <c r="N39" s="319"/>
    </row>
    <row r="40" spans="1:14" ht="15" customHeight="1" x14ac:dyDescent="0.2">
      <c r="A40" s="458"/>
      <c r="B40" s="1348"/>
      <c r="C40" s="674"/>
      <c r="D40" s="337" t="s">
        <v>529</v>
      </c>
      <c r="E40" s="338" t="s">
        <v>142</v>
      </c>
      <c r="F40" s="512" t="b">
        <f>IF(総括表!$B$4=総括表!$Q$5,基礎データ貼付用シート!E1816)</f>
        <v>0</v>
      </c>
      <c r="G40" s="945" t="s">
        <v>117</v>
      </c>
      <c r="H40" s="352">
        <v>0</v>
      </c>
      <c r="I40" s="945" t="s">
        <v>119</v>
      </c>
      <c r="J40" s="354">
        <f t="shared" si="1"/>
        <v>0</v>
      </c>
      <c r="K40" s="1350"/>
      <c r="L40" s="458"/>
      <c r="M40" s="319"/>
      <c r="N40" s="319"/>
    </row>
    <row r="41" spans="1:14" ht="15" customHeight="1" x14ac:dyDescent="0.2">
      <c r="A41" s="458"/>
      <c r="B41" s="1349">
        <v>6</v>
      </c>
      <c r="C41" s="336" t="s">
        <v>120</v>
      </c>
      <c r="D41" s="337" t="s">
        <v>533</v>
      </c>
      <c r="E41" s="338" t="s">
        <v>143</v>
      </c>
      <c r="F41" s="512" t="b">
        <f>IF(総括表!$B$4=総括表!$Q$4,基礎データ貼付用シート!E1817)</f>
        <v>0</v>
      </c>
      <c r="G41" s="945" t="s">
        <v>117</v>
      </c>
      <c r="H41" s="352">
        <v>0.27300000000000002</v>
      </c>
      <c r="I41" s="945" t="s">
        <v>119</v>
      </c>
      <c r="J41" s="354">
        <f t="shared" si="1"/>
        <v>0</v>
      </c>
      <c r="K41" s="1350" t="s">
        <v>5213</v>
      </c>
      <c r="L41" s="458"/>
      <c r="M41" s="319"/>
      <c r="N41" s="319"/>
    </row>
    <row r="42" spans="1:14" ht="15" customHeight="1" x14ac:dyDescent="0.2">
      <c r="A42" s="458"/>
      <c r="B42" s="1348"/>
      <c r="C42" s="674"/>
      <c r="D42" s="337" t="s">
        <v>529</v>
      </c>
      <c r="E42" s="338" t="s">
        <v>142</v>
      </c>
      <c r="F42" s="512" t="b">
        <f>IF(総括表!$B$4=総括表!$Q$5,基礎データ貼付用シート!E1817)</f>
        <v>0</v>
      </c>
      <c r="G42" s="945" t="s">
        <v>117</v>
      </c>
      <c r="H42" s="352">
        <v>0.17699999999999999</v>
      </c>
      <c r="I42" s="945" t="s">
        <v>119</v>
      </c>
      <c r="J42" s="354">
        <f t="shared" si="1"/>
        <v>0</v>
      </c>
      <c r="K42" s="1350"/>
      <c r="L42" s="458"/>
      <c r="M42" s="319"/>
      <c r="N42" s="319"/>
    </row>
    <row r="43" spans="1:14" ht="15" customHeight="1" x14ac:dyDescent="0.2">
      <c r="A43" s="458"/>
      <c r="B43" s="1349">
        <v>7</v>
      </c>
      <c r="C43" s="336" t="s">
        <v>475</v>
      </c>
      <c r="D43" s="337" t="s">
        <v>533</v>
      </c>
      <c r="E43" s="338" t="s">
        <v>143</v>
      </c>
      <c r="F43" s="512" t="b">
        <f>IF(総括表!$B$4=総括表!$Q$4,基礎データ貼付用シート!E1818)</f>
        <v>0</v>
      </c>
      <c r="G43" s="945" t="s">
        <v>117</v>
      </c>
      <c r="H43" s="352">
        <v>0.28599999999999998</v>
      </c>
      <c r="I43" s="945" t="s">
        <v>119</v>
      </c>
      <c r="J43" s="354">
        <f t="shared" si="1"/>
        <v>0</v>
      </c>
      <c r="K43" s="1350" t="s">
        <v>5605</v>
      </c>
      <c r="L43" s="458"/>
      <c r="M43" s="319"/>
      <c r="N43" s="319"/>
    </row>
    <row r="44" spans="1:14" ht="15" customHeight="1" x14ac:dyDescent="0.2">
      <c r="A44" s="458"/>
      <c r="B44" s="1348"/>
      <c r="C44" s="674"/>
      <c r="D44" s="337" t="s">
        <v>529</v>
      </c>
      <c r="E44" s="338" t="s">
        <v>142</v>
      </c>
      <c r="F44" s="512" t="b">
        <f>IF(総括表!$B$4=総括表!$Q$5,基礎データ貼付用シート!E1818)</f>
        <v>0</v>
      </c>
      <c r="G44" s="945" t="s">
        <v>117</v>
      </c>
      <c r="H44" s="687">
        <v>0.214</v>
      </c>
      <c r="I44" s="945" t="s">
        <v>119</v>
      </c>
      <c r="J44" s="354">
        <f t="shared" si="1"/>
        <v>0</v>
      </c>
      <c r="K44" s="1350"/>
      <c r="L44" s="458"/>
      <c r="M44" s="319"/>
      <c r="N44" s="319"/>
    </row>
    <row r="45" spans="1:14" ht="15" customHeight="1" x14ac:dyDescent="0.2">
      <c r="A45" s="458"/>
      <c r="B45" s="1349">
        <v>8</v>
      </c>
      <c r="C45" s="336" t="s">
        <v>512</v>
      </c>
      <c r="D45" s="337" t="s">
        <v>533</v>
      </c>
      <c r="E45" s="338" t="s">
        <v>143</v>
      </c>
      <c r="F45" s="512" t="b">
        <f>IF(総括表!$B$4=総括表!$Q$4,基礎データ貼付用シート!E1819)</f>
        <v>0</v>
      </c>
      <c r="G45" s="945" t="s">
        <v>117</v>
      </c>
      <c r="H45" s="352">
        <v>0.308</v>
      </c>
      <c r="I45" s="945" t="s">
        <v>119</v>
      </c>
      <c r="J45" s="354">
        <f>ROUND(F45*H45,0)</f>
        <v>0</v>
      </c>
      <c r="K45" s="1350" t="s">
        <v>1349</v>
      </c>
      <c r="L45" s="458"/>
      <c r="M45" s="319"/>
      <c r="N45" s="319"/>
    </row>
    <row r="46" spans="1:14" ht="15" customHeight="1" x14ac:dyDescent="0.2">
      <c r="A46" s="458"/>
      <c r="B46" s="1348"/>
      <c r="C46" s="674"/>
      <c r="D46" s="337" t="s">
        <v>529</v>
      </c>
      <c r="E46" s="338" t="s">
        <v>142</v>
      </c>
      <c r="F46" s="512" t="b">
        <f>IF(総括表!$B$4=総括表!$Q$5,基礎データ貼付用シート!E1819)</f>
        <v>0</v>
      </c>
      <c r="G46" s="945" t="s">
        <v>117</v>
      </c>
      <c r="H46" s="687">
        <v>0.24399999999999999</v>
      </c>
      <c r="I46" s="945" t="s">
        <v>119</v>
      </c>
      <c r="J46" s="354">
        <f>ROUND(F46*H46,0)</f>
        <v>0</v>
      </c>
      <c r="K46" s="1350"/>
      <c r="L46" s="458"/>
      <c r="M46" s="319"/>
      <c r="N46" s="319"/>
    </row>
    <row r="47" spans="1:14" ht="15" customHeight="1" x14ac:dyDescent="0.2">
      <c r="A47" s="458"/>
      <c r="B47" s="1349">
        <v>9</v>
      </c>
      <c r="C47" s="336" t="s">
        <v>619</v>
      </c>
      <c r="D47" s="337" t="s">
        <v>533</v>
      </c>
      <c r="E47" s="338" t="s">
        <v>143</v>
      </c>
      <c r="F47" s="512" t="b">
        <f>IF(総括表!$B$4=総括表!$Q$4,基礎データ貼付用シート!E1820)</f>
        <v>0</v>
      </c>
      <c r="G47" s="945" t="s">
        <v>117</v>
      </c>
      <c r="H47" s="687">
        <v>0.33</v>
      </c>
      <c r="I47" s="945" t="s">
        <v>119</v>
      </c>
      <c r="J47" s="354">
        <f>ROUND(F47*H47,0)</f>
        <v>0</v>
      </c>
      <c r="K47" s="1350" t="s">
        <v>623</v>
      </c>
      <c r="L47" s="458"/>
      <c r="M47" s="319"/>
      <c r="N47" s="319"/>
    </row>
    <row r="48" spans="1:14" ht="15" customHeight="1" x14ac:dyDescent="0.2">
      <c r="A48" s="458"/>
      <c r="B48" s="1348"/>
      <c r="C48" s="674"/>
      <c r="D48" s="337" t="s">
        <v>529</v>
      </c>
      <c r="E48" s="338" t="s">
        <v>142</v>
      </c>
      <c r="F48" s="512" t="b">
        <f>IF(総括表!$B$4=総括表!$Q$5,基礎データ貼付用シート!E1820)</f>
        <v>0</v>
      </c>
      <c r="G48" s="945" t="s">
        <v>117</v>
      </c>
      <c r="H48" s="687">
        <v>0.27400000000000002</v>
      </c>
      <c r="I48" s="945" t="s">
        <v>119</v>
      </c>
      <c r="J48" s="354">
        <f>ROUND(F48*H48,0)</f>
        <v>0</v>
      </c>
      <c r="K48" s="1350"/>
      <c r="L48" s="458"/>
      <c r="M48" s="319"/>
      <c r="N48" s="319"/>
    </row>
    <row r="49" spans="1:14" ht="15" customHeight="1" x14ac:dyDescent="0.2">
      <c r="A49" s="458"/>
      <c r="B49" s="1349">
        <v>10</v>
      </c>
      <c r="C49" s="336" t="s">
        <v>710</v>
      </c>
      <c r="D49" s="337" t="s">
        <v>533</v>
      </c>
      <c r="E49" s="338" t="s">
        <v>143</v>
      </c>
      <c r="F49" s="512" t="b">
        <f>IF(総括表!$B$4=総括表!$Q$4,基礎データ貼付用シート!E1821)</f>
        <v>0</v>
      </c>
      <c r="G49" s="945" t="s">
        <v>117</v>
      </c>
      <c r="H49" s="352">
        <v>0.35299999999999998</v>
      </c>
      <c r="I49" s="945" t="s">
        <v>119</v>
      </c>
      <c r="J49" s="354">
        <f t="shared" si="1"/>
        <v>0</v>
      </c>
      <c r="K49" s="1350" t="s">
        <v>1237</v>
      </c>
      <c r="L49" s="458"/>
      <c r="M49" s="319"/>
      <c r="N49" s="319"/>
    </row>
    <row r="50" spans="1:14" ht="15" customHeight="1" thickBot="1" x14ac:dyDescent="0.25">
      <c r="A50" s="458"/>
      <c r="B50" s="673"/>
      <c r="C50" s="674"/>
      <c r="D50" s="337" t="s">
        <v>529</v>
      </c>
      <c r="E50" s="338" t="s">
        <v>142</v>
      </c>
      <c r="F50" s="512" t="b">
        <f>IF(総括表!$B$4=総括表!$Q$5,基礎データ貼付用シート!E1821)</f>
        <v>0</v>
      </c>
      <c r="G50" s="945" t="s">
        <v>117</v>
      </c>
      <c r="H50" s="687">
        <v>0.30199999999999999</v>
      </c>
      <c r="I50" s="945" t="s">
        <v>119</v>
      </c>
      <c r="J50" s="354">
        <f t="shared" si="1"/>
        <v>0</v>
      </c>
      <c r="K50" s="478"/>
      <c r="L50" s="458"/>
      <c r="M50" s="319"/>
      <c r="N50" s="319"/>
    </row>
    <row r="51" spans="1:14" ht="15" customHeight="1" x14ac:dyDescent="0.2">
      <c r="A51" s="458"/>
      <c r="B51" s="805"/>
      <c r="C51" s="923"/>
      <c r="D51" s="805"/>
      <c r="E51" s="805"/>
      <c r="F51" s="896"/>
      <c r="G51" s="679"/>
      <c r="H51" s="1683" t="s">
        <v>1256</v>
      </c>
      <c r="I51" s="1684"/>
      <c r="J51" s="346"/>
      <c r="K51" s="340"/>
      <c r="L51" s="458"/>
      <c r="M51" s="319"/>
      <c r="N51" s="319"/>
    </row>
    <row r="52" spans="1:14" ht="15" customHeight="1" thickBot="1" x14ac:dyDescent="0.25">
      <c r="A52" s="458"/>
      <c r="B52" s="458"/>
      <c r="C52" s="458"/>
      <c r="D52" s="458"/>
      <c r="E52" s="458"/>
      <c r="F52" s="518"/>
      <c r="G52" s="458"/>
      <c r="H52" s="1727" t="s">
        <v>118</v>
      </c>
      <c r="I52" s="1728"/>
      <c r="J52" s="539">
        <f>SUM(J33:J50)</f>
        <v>0</v>
      </c>
      <c r="K52" s="340" t="s">
        <v>582</v>
      </c>
      <c r="L52" s="458"/>
      <c r="M52" s="319"/>
      <c r="N52" s="319"/>
    </row>
    <row r="53" spans="1:14" ht="18.75" customHeight="1" x14ac:dyDescent="0.2">
      <c r="A53" s="458"/>
      <c r="B53" s="458"/>
      <c r="C53" s="458"/>
      <c r="D53" s="458"/>
      <c r="E53" s="458"/>
      <c r="F53" s="518"/>
      <c r="G53" s="458"/>
      <c r="H53" s="458"/>
      <c r="I53" s="458"/>
      <c r="J53" s="518"/>
      <c r="K53" s="340"/>
      <c r="L53" s="458"/>
      <c r="M53" s="319"/>
      <c r="N53" s="319"/>
    </row>
    <row r="54" spans="1:14" ht="18.75" customHeight="1" x14ac:dyDescent="0.2">
      <c r="A54" s="468" t="s">
        <v>55</v>
      </c>
      <c r="B54" s="768" t="s">
        <v>491</v>
      </c>
      <c r="C54" s="458"/>
      <c r="D54" s="458"/>
      <c r="E54" s="458"/>
      <c r="F54" s="518"/>
      <c r="G54" s="458"/>
      <c r="H54" s="458"/>
      <c r="I54" s="458"/>
      <c r="J54" s="518"/>
      <c r="K54" s="458"/>
      <c r="L54" s="458"/>
      <c r="M54" s="319"/>
      <c r="N54" s="319"/>
    </row>
    <row r="55" spans="1:14" ht="15" customHeight="1" x14ac:dyDescent="0.2">
      <c r="A55" s="468"/>
      <c r="B55" s="1780" t="s">
        <v>360</v>
      </c>
      <c r="C55" s="1781"/>
      <c r="D55" s="1780" t="s">
        <v>139</v>
      </c>
      <c r="E55" s="1781"/>
      <c r="F55" s="627" t="s">
        <v>190</v>
      </c>
      <c r="G55" s="343"/>
      <c r="H55" s="943" t="s">
        <v>137</v>
      </c>
      <c r="I55" s="343"/>
      <c r="J55" s="627" t="s">
        <v>89</v>
      </c>
      <c r="K55" s="340"/>
      <c r="L55" s="458"/>
      <c r="M55" s="319"/>
      <c r="N55" s="319"/>
    </row>
    <row r="56" spans="1:14" ht="15" customHeight="1" x14ac:dyDescent="0.2">
      <c r="A56" s="468"/>
      <c r="B56" s="480"/>
      <c r="C56" s="342"/>
      <c r="D56" s="480"/>
      <c r="E56" s="342"/>
      <c r="F56" s="524"/>
      <c r="G56" s="482"/>
      <c r="H56" s="482"/>
      <c r="I56" s="482"/>
      <c r="J56" s="525" t="s">
        <v>136</v>
      </c>
      <c r="K56" s="340"/>
      <c r="L56" s="458"/>
      <c r="M56" s="319"/>
      <c r="N56" s="319"/>
    </row>
    <row r="57" spans="1:14" ht="15" customHeight="1" x14ac:dyDescent="0.2">
      <c r="A57" s="468"/>
      <c r="B57" s="335">
        <v>1</v>
      </c>
      <c r="C57" s="336" t="s">
        <v>120</v>
      </c>
      <c r="D57" s="337" t="s">
        <v>533</v>
      </c>
      <c r="E57" s="338" t="s">
        <v>143</v>
      </c>
      <c r="F57" s="512" t="b">
        <f>IF(総括表!$B$4=総括表!$Q$4,基礎データ貼付用シート!E1822)</f>
        <v>0</v>
      </c>
      <c r="G57" s="866" t="s">
        <v>694</v>
      </c>
      <c r="H57" s="687">
        <v>0.16400000000000001</v>
      </c>
      <c r="I57" s="868" t="s">
        <v>905</v>
      </c>
      <c r="J57" s="683">
        <f t="shared" ref="J57:J62" si="2">ROUND(F57*H57,0)</f>
        <v>0</v>
      </c>
      <c r="K57" s="1959" t="s">
        <v>134</v>
      </c>
      <c r="L57" s="458"/>
      <c r="M57" s="319"/>
      <c r="N57" s="319"/>
    </row>
    <row r="58" spans="1:14" ht="15" customHeight="1" x14ac:dyDescent="0.2">
      <c r="A58" s="468"/>
      <c r="B58" s="673"/>
      <c r="C58" s="674"/>
      <c r="D58" s="337" t="s">
        <v>529</v>
      </c>
      <c r="E58" s="338" t="s">
        <v>142</v>
      </c>
      <c r="F58" s="512" t="b">
        <f>IF(総括表!$B$4=総括表!$Q$5,基礎データ貼付用シート!E1822)</f>
        <v>0</v>
      </c>
      <c r="G58" s="866" t="s">
        <v>694</v>
      </c>
      <c r="H58" s="687">
        <v>0.106</v>
      </c>
      <c r="I58" s="353" t="s">
        <v>905</v>
      </c>
      <c r="J58" s="683">
        <f t="shared" si="2"/>
        <v>0</v>
      </c>
      <c r="K58" s="1959"/>
      <c r="L58" s="458"/>
      <c r="M58" s="319"/>
      <c r="N58" s="319"/>
    </row>
    <row r="59" spans="1:14" ht="15" customHeight="1" x14ac:dyDescent="0.2">
      <c r="A59" s="458"/>
      <c r="B59" s="335">
        <v>2</v>
      </c>
      <c r="C59" s="336" t="s">
        <v>475</v>
      </c>
      <c r="D59" s="337" t="s">
        <v>533</v>
      </c>
      <c r="E59" s="338" t="s">
        <v>143</v>
      </c>
      <c r="F59" s="512" t="b">
        <f>IF(総括表!$B$4=総括表!$Q$4,基礎データ貼付用シート!E1823)</f>
        <v>0</v>
      </c>
      <c r="G59" s="866" t="s">
        <v>694</v>
      </c>
      <c r="H59" s="687">
        <v>0.17100000000000001</v>
      </c>
      <c r="I59" s="353" t="s">
        <v>905</v>
      </c>
      <c r="J59" s="683">
        <f t="shared" si="2"/>
        <v>0</v>
      </c>
      <c r="K59" s="1959" t="s">
        <v>132</v>
      </c>
      <c r="L59" s="458"/>
      <c r="M59" s="319"/>
      <c r="N59" s="319"/>
    </row>
    <row r="60" spans="1:14" ht="15" customHeight="1" x14ac:dyDescent="0.2">
      <c r="A60" s="458"/>
      <c r="B60" s="673"/>
      <c r="C60" s="674"/>
      <c r="D60" s="337" t="s">
        <v>529</v>
      </c>
      <c r="E60" s="338" t="s">
        <v>142</v>
      </c>
      <c r="F60" s="512" t="b">
        <f>IF(総括表!$B$4=総括表!$Q$5,基礎データ貼付用シート!E1823)</f>
        <v>0</v>
      </c>
      <c r="G60" s="866" t="s">
        <v>694</v>
      </c>
      <c r="H60" s="687">
        <v>0.128</v>
      </c>
      <c r="I60" s="868" t="s">
        <v>905</v>
      </c>
      <c r="J60" s="683">
        <f t="shared" si="2"/>
        <v>0</v>
      </c>
      <c r="K60" s="1959"/>
      <c r="L60" s="458"/>
      <c r="M60" s="319"/>
      <c r="N60" s="319"/>
    </row>
    <row r="61" spans="1:14" ht="15" customHeight="1" x14ac:dyDescent="0.2">
      <c r="A61" s="458"/>
      <c r="B61" s="335">
        <v>3</v>
      </c>
      <c r="C61" s="336" t="s">
        <v>512</v>
      </c>
      <c r="D61" s="337" t="s">
        <v>533</v>
      </c>
      <c r="E61" s="338" t="s">
        <v>143</v>
      </c>
      <c r="F61" s="512" t="b">
        <f>IF(総括表!$B$4=総括表!$Q$4,基礎データ貼付用シート!E1824)</f>
        <v>0</v>
      </c>
      <c r="G61" s="866" t="s">
        <v>694</v>
      </c>
      <c r="H61" s="687">
        <v>0.185</v>
      </c>
      <c r="I61" s="353" t="s">
        <v>905</v>
      </c>
      <c r="J61" s="683">
        <f t="shared" si="2"/>
        <v>0</v>
      </c>
      <c r="K61" s="1959" t="s">
        <v>130</v>
      </c>
      <c r="L61" s="458"/>
      <c r="M61" s="319"/>
      <c r="N61" s="319"/>
    </row>
    <row r="62" spans="1:14" ht="15" customHeight="1" thickBot="1" x14ac:dyDescent="0.25">
      <c r="A62" s="458"/>
      <c r="B62" s="673"/>
      <c r="C62" s="674"/>
      <c r="D62" s="337" t="s">
        <v>529</v>
      </c>
      <c r="E62" s="338" t="s">
        <v>142</v>
      </c>
      <c r="F62" s="512" t="b">
        <f>IF(総括表!$B$4=総括表!$Q$5,基礎データ貼付用シート!E1824)</f>
        <v>0</v>
      </c>
      <c r="G62" s="866" t="s">
        <v>694</v>
      </c>
      <c r="H62" s="687">
        <v>0.14599999999999999</v>
      </c>
      <c r="I62" s="868" t="s">
        <v>905</v>
      </c>
      <c r="J62" s="683">
        <f t="shared" si="2"/>
        <v>0</v>
      </c>
      <c r="K62" s="1959"/>
      <c r="L62" s="458"/>
      <c r="M62" s="319"/>
      <c r="N62" s="319"/>
    </row>
    <row r="63" spans="1:14" ht="15" customHeight="1" x14ac:dyDescent="0.2">
      <c r="A63" s="458"/>
      <c r="B63" s="772"/>
      <c r="C63" s="344"/>
      <c r="D63" s="345"/>
      <c r="E63" s="345"/>
      <c r="F63" s="58"/>
      <c r="G63" s="345"/>
      <c r="H63" s="1683" t="s">
        <v>906</v>
      </c>
      <c r="I63" s="1684"/>
      <c r="J63" s="346"/>
      <c r="K63" s="340"/>
      <c r="L63" s="458"/>
      <c r="M63" s="319"/>
      <c r="N63" s="319"/>
    </row>
    <row r="64" spans="1:14" ht="15" customHeight="1" thickBot="1" x14ac:dyDescent="0.25">
      <c r="A64" s="458"/>
      <c r="B64" s="944"/>
      <c r="C64" s="340"/>
      <c r="D64" s="340"/>
      <c r="E64" s="340"/>
      <c r="F64" s="554"/>
      <c r="G64" s="530"/>
      <c r="H64" s="1960" t="s">
        <v>118</v>
      </c>
      <c r="I64" s="1960"/>
      <c r="J64" s="946">
        <f>SUM(J57:J62)</f>
        <v>0</v>
      </c>
      <c r="K64" s="340" t="s">
        <v>581</v>
      </c>
      <c r="L64" s="458"/>
      <c r="M64" s="319"/>
      <c r="N64" s="319"/>
    </row>
    <row r="65" spans="1:14" ht="15" customHeight="1" x14ac:dyDescent="0.2">
      <c r="A65" s="458"/>
      <c r="B65" s="458"/>
      <c r="C65" s="458"/>
      <c r="D65" s="458"/>
      <c r="E65" s="458"/>
      <c r="F65" s="458"/>
      <c r="G65" s="905"/>
      <c r="H65" s="679"/>
      <c r="I65" s="679"/>
      <c r="J65" s="896"/>
      <c r="K65" s="340"/>
      <c r="L65" s="458"/>
      <c r="M65" s="319"/>
      <c r="N65" s="319"/>
    </row>
    <row r="66" spans="1:14" ht="15" customHeight="1" thickBot="1" x14ac:dyDescent="0.25">
      <c r="A66" s="458"/>
      <c r="B66" s="458"/>
      <c r="C66" s="458"/>
      <c r="D66" s="458"/>
      <c r="E66" s="458"/>
      <c r="F66" s="458"/>
      <c r="G66" s="905"/>
      <c r="H66" s="679"/>
      <c r="I66" s="679"/>
      <c r="J66" s="896"/>
      <c r="K66" s="340"/>
      <c r="L66" s="458"/>
      <c r="M66" s="319"/>
      <c r="N66" s="319"/>
    </row>
    <row r="67" spans="1:14" ht="15" customHeight="1" x14ac:dyDescent="0.2">
      <c r="A67" s="458"/>
      <c r="B67" s="458"/>
      <c r="C67" s="458"/>
      <c r="D67" s="458"/>
      <c r="E67" s="458"/>
      <c r="F67" s="458"/>
      <c r="G67" s="905"/>
      <c r="H67" s="1822" t="s">
        <v>1590</v>
      </c>
      <c r="I67" s="1823"/>
      <c r="J67" s="346"/>
      <c r="K67" s="340"/>
      <c r="L67" s="458"/>
      <c r="M67" s="319"/>
      <c r="N67" s="319"/>
    </row>
    <row r="68" spans="1:14" ht="15" customHeight="1" thickBot="1" x14ac:dyDescent="0.25">
      <c r="A68" s="458"/>
      <c r="B68" s="458"/>
      <c r="C68" s="458"/>
      <c r="D68" s="458"/>
      <c r="E68" s="458"/>
      <c r="F68" s="458"/>
      <c r="G68" s="458"/>
      <c r="H68" s="1723" t="s">
        <v>361</v>
      </c>
      <c r="I68" s="1724"/>
      <c r="J68" s="539">
        <f>J27+J52+J64</f>
        <v>0</v>
      </c>
      <c r="K68" s="340" t="s">
        <v>1110</v>
      </c>
      <c r="L68" s="458"/>
      <c r="M68" s="319"/>
      <c r="N68" s="319"/>
    </row>
    <row r="69" spans="1:14" ht="18.75" customHeight="1" x14ac:dyDescent="0.2">
      <c r="A69" s="319"/>
      <c r="B69" s="319"/>
      <c r="C69" s="319"/>
      <c r="D69" s="319"/>
      <c r="E69" s="319"/>
      <c r="F69" s="347"/>
      <c r="G69" s="319"/>
      <c r="H69" s="319"/>
      <c r="I69" s="319"/>
      <c r="J69" s="347"/>
      <c r="K69" s="322"/>
      <c r="L69" s="319"/>
      <c r="M69" s="319"/>
      <c r="N69" s="319"/>
    </row>
    <row r="70" spans="1:14" ht="18.75" customHeight="1" x14ac:dyDescent="0.2">
      <c r="A70" s="319"/>
      <c r="B70" s="319"/>
      <c r="C70" s="319"/>
      <c r="D70" s="319"/>
      <c r="E70" s="319"/>
      <c r="F70" s="347"/>
      <c r="G70" s="319"/>
      <c r="H70" s="319"/>
      <c r="I70" s="319"/>
      <c r="J70" s="347"/>
      <c r="K70" s="322"/>
      <c r="L70" s="319"/>
      <c r="M70" s="319"/>
      <c r="N70" s="319"/>
    </row>
  </sheetData>
  <sheetProtection autoFilter="0"/>
  <customSheetViews>
    <customSheetView guid="{A0BA9017-E5F3-4B91-9F5C-F0F36F625BCB}"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C8B40DBF-EDE0-406A-8960-74B2A681CE9F}"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44914D11-FA26-4FFB-9D64-353FA38F5634}" showPageBreaks="1" printArea="1" view="pageBreakPreview">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0FF53720-42B0-4B1A-A491-0089CDA29CCF}"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s>
  <mergeCells count="32">
    <mergeCell ref="H64:I64"/>
    <mergeCell ref="H67:I67"/>
    <mergeCell ref="H68:I68"/>
    <mergeCell ref="B55:C55"/>
    <mergeCell ref="D55:E55"/>
    <mergeCell ref="K57:K58"/>
    <mergeCell ref="K61:K62"/>
    <mergeCell ref="H63:I63"/>
    <mergeCell ref="D33:E33"/>
    <mergeCell ref="D34:E34"/>
    <mergeCell ref="K59:K60"/>
    <mergeCell ref="H51:I51"/>
    <mergeCell ref="H52:I52"/>
    <mergeCell ref="B31:C31"/>
    <mergeCell ref="D31:E31"/>
    <mergeCell ref="D9:E9"/>
    <mergeCell ref="K10:K11"/>
    <mergeCell ref="K12:K13"/>
    <mergeCell ref="K14:K15"/>
    <mergeCell ref="K16:K17"/>
    <mergeCell ref="K18:K19"/>
    <mergeCell ref="K20:K21"/>
    <mergeCell ref="K22:K23"/>
    <mergeCell ref="K24:K25"/>
    <mergeCell ref="H26:I26"/>
    <mergeCell ref="H27:I27"/>
    <mergeCell ref="D8:E8"/>
    <mergeCell ref="A1:B1"/>
    <mergeCell ref="C1:E1"/>
    <mergeCell ref="I1:K1"/>
    <mergeCell ref="B6:C6"/>
    <mergeCell ref="D6:E6"/>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rowBreaks count="1" manualBreakCount="1">
    <brk id="32"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37"/>
  <sheetViews>
    <sheetView view="pageBreakPreview" topLeftCell="A307" zoomScale="85" zoomScaleNormal="85" zoomScaleSheetLayoutView="85" workbookViewId="0">
      <selection activeCell="J333" sqref="J333"/>
    </sheetView>
  </sheetViews>
  <sheetFormatPr defaultColWidth="9" defaultRowHeight="18.75" customHeight="1" x14ac:dyDescent="0.2"/>
  <cols>
    <col min="1" max="1" width="3.90625" style="106" customWidth="1"/>
    <col min="2" max="2" width="5" style="106" customWidth="1"/>
    <col min="3" max="3" width="7.453125" style="106" bestFit="1" customWidth="1"/>
    <col min="4" max="4" width="3" style="106" bestFit="1" customWidth="1"/>
    <col min="5" max="5" width="13.90625"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4.453125" style="106" bestFit="1" customWidth="1"/>
    <col min="12" max="16384" width="9" style="106"/>
  </cols>
  <sheetData>
    <row r="1" spans="1:12" ht="18.75" customHeight="1" x14ac:dyDescent="0.2">
      <c r="A1" s="1963" t="s">
        <v>154</v>
      </c>
      <c r="B1" s="1964"/>
      <c r="C1" s="1965" t="s">
        <v>374</v>
      </c>
      <c r="D1" s="1966"/>
      <c r="E1" s="1967"/>
      <c r="F1" s="517"/>
      <c r="G1" s="467"/>
      <c r="H1" s="663" t="s">
        <v>153</v>
      </c>
      <c r="I1" s="1785" t="str">
        <f>IF(総括表!H4=0,"",総括表!H4)</f>
        <v/>
      </c>
      <c r="J1" s="1785"/>
      <c r="K1" s="1785"/>
      <c r="L1" s="315"/>
    </row>
    <row r="2" spans="1:12" ht="18.75" customHeight="1" x14ac:dyDescent="0.2">
      <c r="A2" s="467"/>
      <c r="B2" s="467"/>
      <c r="C2" s="467"/>
      <c r="D2" s="467"/>
      <c r="E2" s="467"/>
      <c r="F2" s="517"/>
      <c r="G2" s="467"/>
      <c r="H2" s="467"/>
      <c r="I2" s="467"/>
      <c r="J2" s="664"/>
      <c r="K2" s="467"/>
      <c r="L2" s="315"/>
    </row>
    <row r="3" spans="1:12" ht="18.75" customHeight="1" x14ac:dyDescent="0.2">
      <c r="A3" s="468" t="s">
        <v>584</v>
      </c>
      <c r="B3" s="458" t="s">
        <v>373</v>
      </c>
      <c r="C3" s="467"/>
      <c r="D3" s="467"/>
      <c r="E3" s="467"/>
      <c r="F3" s="517"/>
      <c r="G3" s="467"/>
      <c r="H3" s="467"/>
      <c r="I3" s="467"/>
      <c r="J3" s="517"/>
      <c r="K3" s="467"/>
      <c r="L3" s="315"/>
    </row>
    <row r="4" spans="1:12" ht="11.25" customHeight="1" x14ac:dyDescent="0.2">
      <c r="A4" s="470"/>
      <c r="B4" s="467"/>
      <c r="C4" s="467"/>
      <c r="D4" s="467"/>
      <c r="E4" s="467"/>
      <c r="F4" s="517"/>
      <c r="G4" s="467"/>
      <c r="H4" s="467"/>
      <c r="I4" s="467"/>
      <c r="J4" s="517"/>
      <c r="K4" s="467"/>
      <c r="L4" s="315"/>
    </row>
    <row r="5" spans="1:12" ht="18.75" customHeight="1" x14ac:dyDescent="0.2">
      <c r="A5" s="470"/>
      <c r="B5" s="1861" t="s">
        <v>140</v>
      </c>
      <c r="C5" s="1804"/>
      <c r="D5" s="1861" t="s">
        <v>139</v>
      </c>
      <c r="E5" s="1804"/>
      <c r="F5" s="795" t="s">
        <v>138</v>
      </c>
      <c r="G5" s="796"/>
      <c r="H5" s="796" t="s">
        <v>137</v>
      </c>
      <c r="I5" s="796"/>
      <c r="J5" s="795" t="s">
        <v>89</v>
      </c>
      <c r="K5" s="340"/>
      <c r="L5" s="315"/>
    </row>
    <row r="6" spans="1:12" ht="15" customHeight="1" x14ac:dyDescent="0.2">
      <c r="A6" s="470"/>
      <c r="B6" s="523"/>
      <c r="C6" s="479"/>
      <c r="D6" s="480"/>
      <c r="E6" s="342"/>
      <c r="F6" s="524"/>
      <c r="G6" s="482"/>
      <c r="H6" s="482"/>
      <c r="I6" s="482"/>
      <c r="J6" s="525" t="s">
        <v>667</v>
      </c>
      <c r="K6" s="340"/>
      <c r="L6" s="315"/>
    </row>
    <row r="7" spans="1:12" s="112" customFormat="1" ht="15" customHeight="1" x14ac:dyDescent="0.2">
      <c r="A7" s="458"/>
      <c r="B7" s="335">
        <v>1</v>
      </c>
      <c r="C7" s="336" t="s">
        <v>125</v>
      </c>
      <c r="D7" s="1725"/>
      <c r="E7" s="1726"/>
      <c r="F7" s="595">
        <f>+基礎データ貼付用シート!E2109</f>
        <v>0</v>
      </c>
      <c r="G7" s="596" t="s">
        <v>117</v>
      </c>
      <c r="H7" s="856">
        <v>6.0000000000000001E-3</v>
      </c>
      <c r="I7" s="596" t="s">
        <v>664</v>
      </c>
      <c r="J7" s="598">
        <f t="shared" ref="J7:J37" si="0">ROUND(F7*H7,0)</f>
        <v>0</v>
      </c>
      <c r="K7" s="340" t="s">
        <v>134</v>
      </c>
      <c r="L7" s="319"/>
    </row>
    <row r="8" spans="1:12" s="112" customFormat="1" ht="15" customHeight="1" x14ac:dyDescent="0.2">
      <c r="A8" s="458"/>
      <c r="B8" s="335">
        <v>2</v>
      </c>
      <c r="C8" s="336" t="s">
        <v>124</v>
      </c>
      <c r="D8" s="1725"/>
      <c r="E8" s="1726"/>
      <c r="F8" s="595">
        <f>+基礎データ貼付用シート!E2110</f>
        <v>0</v>
      </c>
      <c r="G8" s="596" t="s">
        <v>117</v>
      </c>
      <c r="H8" s="856">
        <v>6.0000000000000001E-3</v>
      </c>
      <c r="I8" s="596" t="s">
        <v>664</v>
      </c>
      <c r="J8" s="598">
        <f t="shared" si="0"/>
        <v>0</v>
      </c>
      <c r="K8" s="340" t="s">
        <v>132</v>
      </c>
      <c r="L8" s="319"/>
    </row>
    <row r="9" spans="1:12" s="112" customFormat="1" ht="15" customHeight="1" x14ac:dyDescent="0.2">
      <c r="A9" s="458"/>
      <c r="B9" s="335">
        <v>3</v>
      </c>
      <c r="C9" s="336" t="s">
        <v>123</v>
      </c>
      <c r="D9" s="337" t="s">
        <v>533</v>
      </c>
      <c r="E9" s="338" t="s">
        <v>143</v>
      </c>
      <c r="F9" s="535" t="b">
        <f>IF(総括表!$B$4=総括表!$Q$4,基礎データ貼付用シート!E2111)</f>
        <v>0</v>
      </c>
      <c r="G9" s="596" t="s">
        <v>117</v>
      </c>
      <c r="H9" s="856">
        <v>0.14499999999999999</v>
      </c>
      <c r="I9" s="596" t="s">
        <v>664</v>
      </c>
      <c r="J9" s="598">
        <f t="shared" si="0"/>
        <v>0</v>
      </c>
      <c r="K9" s="340" t="s">
        <v>130</v>
      </c>
      <c r="L9" s="319"/>
    </row>
    <row r="10" spans="1:12" s="112" customFormat="1" ht="15" customHeight="1" x14ac:dyDescent="0.2">
      <c r="A10" s="458"/>
      <c r="B10" s="341"/>
      <c r="C10" s="342"/>
      <c r="D10" s="337" t="s">
        <v>529</v>
      </c>
      <c r="E10" s="338" t="s">
        <v>142</v>
      </c>
      <c r="F10" s="535" t="b">
        <f>IF(総括表!$B$4=総括表!$Q$5,基礎データ貼付用シート!E2111)</f>
        <v>0</v>
      </c>
      <c r="G10" s="596" t="s">
        <v>117</v>
      </c>
      <c r="H10" s="958">
        <v>0</v>
      </c>
      <c r="I10" s="863" t="s">
        <v>664</v>
      </c>
      <c r="J10" s="857">
        <f t="shared" si="0"/>
        <v>0</v>
      </c>
      <c r="K10" s="340" t="s">
        <v>538</v>
      </c>
      <c r="L10" s="319"/>
    </row>
    <row r="11" spans="1:12" s="112" customFormat="1" ht="15" customHeight="1" x14ac:dyDescent="0.2">
      <c r="A11" s="458"/>
      <c r="B11" s="335">
        <v>4</v>
      </c>
      <c r="C11" s="336" t="s">
        <v>122</v>
      </c>
      <c r="D11" s="337" t="s">
        <v>533</v>
      </c>
      <c r="E11" s="338" t="s">
        <v>143</v>
      </c>
      <c r="F11" s="535" t="b">
        <f>IF(総括表!$B$4=総括表!$Q$4,基礎データ貼付用シート!E2112)</f>
        <v>0</v>
      </c>
      <c r="G11" s="596" t="s">
        <v>117</v>
      </c>
      <c r="H11" s="856">
        <v>0.156</v>
      </c>
      <c r="I11" s="596" t="s">
        <v>664</v>
      </c>
      <c r="J11" s="598">
        <f>ROUND(F11*H11,0)</f>
        <v>0</v>
      </c>
      <c r="K11" s="340" t="s">
        <v>537</v>
      </c>
      <c r="L11" s="319"/>
    </row>
    <row r="12" spans="1:12" s="112" customFormat="1" ht="15" customHeight="1" x14ac:dyDescent="0.2">
      <c r="A12" s="458"/>
      <c r="B12" s="341"/>
      <c r="C12" s="342"/>
      <c r="D12" s="337" t="s">
        <v>529</v>
      </c>
      <c r="E12" s="338" t="s">
        <v>142</v>
      </c>
      <c r="F12" s="535" t="b">
        <f>IF(総括表!$B$4=総括表!$Q$5,基礎データ貼付用シート!E2112)</f>
        <v>0</v>
      </c>
      <c r="G12" s="596" t="s">
        <v>117</v>
      </c>
      <c r="H12" s="958">
        <v>0</v>
      </c>
      <c r="I12" s="863" t="s">
        <v>664</v>
      </c>
      <c r="J12" s="857">
        <f t="shared" si="0"/>
        <v>0</v>
      </c>
      <c r="K12" s="340" t="s">
        <v>536</v>
      </c>
      <c r="L12" s="319"/>
    </row>
    <row r="13" spans="1:12" s="112" customFormat="1" ht="15" customHeight="1" x14ac:dyDescent="0.2">
      <c r="A13" s="458"/>
      <c r="B13" s="335">
        <v>5</v>
      </c>
      <c r="C13" s="336" t="s">
        <v>121</v>
      </c>
      <c r="D13" s="337" t="s">
        <v>533</v>
      </c>
      <c r="E13" s="338" t="s">
        <v>143</v>
      </c>
      <c r="F13" s="535" t="b">
        <f>IF(総括表!$B$4=総括表!$Q$4,基礎データ貼付用シート!E2113)</f>
        <v>0</v>
      </c>
      <c r="G13" s="596" t="s">
        <v>117</v>
      </c>
      <c r="H13" s="856">
        <v>0.16700000000000001</v>
      </c>
      <c r="I13" s="596" t="s">
        <v>664</v>
      </c>
      <c r="J13" s="598">
        <f t="shared" si="0"/>
        <v>0</v>
      </c>
      <c r="K13" s="340" t="s">
        <v>535</v>
      </c>
      <c r="L13" s="319"/>
    </row>
    <row r="14" spans="1:12" s="112" customFormat="1" ht="15" customHeight="1" x14ac:dyDescent="0.2">
      <c r="A14" s="458"/>
      <c r="B14" s="341"/>
      <c r="C14" s="342"/>
      <c r="D14" s="337" t="s">
        <v>529</v>
      </c>
      <c r="E14" s="338" t="s">
        <v>142</v>
      </c>
      <c r="F14" s="535" t="b">
        <f>IF(総括表!$B$4=総括表!$Q$5,基礎データ貼付用シート!E2113)</f>
        <v>0</v>
      </c>
      <c r="G14" s="596" t="s">
        <v>117</v>
      </c>
      <c r="H14" s="958">
        <v>0</v>
      </c>
      <c r="I14" s="863" t="s">
        <v>664</v>
      </c>
      <c r="J14" s="857">
        <f t="shared" si="0"/>
        <v>0</v>
      </c>
      <c r="K14" s="340" t="s">
        <v>534</v>
      </c>
      <c r="L14" s="319"/>
    </row>
    <row r="15" spans="1:12" s="112" customFormat="1" ht="15" customHeight="1" x14ac:dyDescent="0.2">
      <c r="A15" s="458"/>
      <c r="B15" s="335">
        <v>6</v>
      </c>
      <c r="C15" s="336" t="s">
        <v>120</v>
      </c>
      <c r="D15" s="337" t="s">
        <v>533</v>
      </c>
      <c r="E15" s="338" t="s">
        <v>143</v>
      </c>
      <c r="F15" s="535" t="b">
        <f>IF(総括表!$B$4=総括表!$Q$4,基礎データ貼付用シート!E2114)</f>
        <v>0</v>
      </c>
      <c r="G15" s="596" t="s">
        <v>117</v>
      </c>
      <c r="H15" s="856">
        <v>0.16400000000000001</v>
      </c>
      <c r="I15" s="596" t="s">
        <v>664</v>
      </c>
      <c r="J15" s="598">
        <f>ROUND(F15*H15,0)</f>
        <v>0</v>
      </c>
      <c r="K15" s="340" t="s">
        <v>530</v>
      </c>
      <c r="L15" s="319"/>
    </row>
    <row r="16" spans="1:12" s="112" customFormat="1" ht="15" customHeight="1" x14ac:dyDescent="0.2">
      <c r="A16" s="458"/>
      <c r="B16" s="341"/>
      <c r="C16" s="342"/>
      <c r="D16" s="337" t="s">
        <v>529</v>
      </c>
      <c r="E16" s="338" t="s">
        <v>142</v>
      </c>
      <c r="F16" s="535" t="b">
        <f>IF(総括表!$B$4=総括表!$Q$5,基礎データ貼付用シート!E2114)</f>
        <v>0</v>
      </c>
      <c r="G16" s="596" t="s">
        <v>117</v>
      </c>
      <c r="H16" s="958">
        <v>0.106</v>
      </c>
      <c r="I16" s="863" t="s">
        <v>664</v>
      </c>
      <c r="J16" s="857">
        <f>ROUND(F16*H16,0)</f>
        <v>0</v>
      </c>
      <c r="K16" s="340" t="s">
        <v>528</v>
      </c>
      <c r="L16" s="319"/>
    </row>
    <row r="17" spans="1:12" s="112" customFormat="1" ht="15" customHeight="1" x14ac:dyDescent="0.2">
      <c r="A17" s="458"/>
      <c r="B17" s="335">
        <v>7</v>
      </c>
      <c r="C17" s="336" t="s">
        <v>475</v>
      </c>
      <c r="D17" s="337" t="s">
        <v>533</v>
      </c>
      <c r="E17" s="338" t="s">
        <v>143</v>
      </c>
      <c r="F17" s="535" t="b">
        <f>IF(総括表!$B$4=総括表!$Q$4,基礎データ貼付用シート!E2115)</f>
        <v>0</v>
      </c>
      <c r="G17" s="596" t="s">
        <v>117</v>
      </c>
      <c r="H17" s="856">
        <v>0.17100000000000001</v>
      </c>
      <c r="I17" s="596" t="s">
        <v>664</v>
      </c>
      <c r="J17" s="598">
        <f>ROUND(F17*H17,0)</f>
        <v>0</v>
      </c>
      <c r="K17" s="340" t="s">
        <v>554</v>
      </c>
      <c r="L17" s="319"/>
    </row>
    <row r="18" spans="1:12" s="112" customFormat="1" ht="15" customHeight="1" x14ac:dyDescent="0.2">
      <c r="A18" s="458"/>
      <c r="B18" s="1740" t="s">
        <v>514</v>
      </c>
      <c r="C18" s="1741"/>
      <c r="D18" s="337" t="s">
        <v>529</v>
      </c>
      <c r="E18" s="338" t="s">
        <v>142</v>
      </c>
      <c r="F18" s="535" t="b">
        <f>IF(総括表!$B$4=総括表!$Q$5,基礎データ貼付用シート!E2115)</f>
        <v>0</v>
      </c>
      <c r="G18" s="596" t="s">
        <v>117</v>
      </c>
      <c r="H18" s="958">
        <v>0.128</v>
      </c>
      <c r="I18" s="863" t="s">
        <v>664</v>
      </c>
      <c r="J18" s="857">
        <f>ROUND(F18*H18,0)</f>
        <v>0</v>
      </c>
      <c r="K18" s="340" t="s">
        <v>553</v>
      </c>
      <c r="L18" s="319"/>
    </row>
    <row r="19" spans="1:12" s="112" customFormat="1" ht="15" customHeight="1" x14ac:dyDescent="0.2">
      <c r="A19" s="458"/>
      <c r="B19" s="335">
        <v>8</v>
      </c>
      <c r="C19" s="336" t="s">
        <v>475</v>
      </c>
      <c r="D19" s="337" t="s">
        <v>533</v>
      </c>
      <c r="E19" s="338" t="s">
        <v>143</v>
      </c>
      <c r="F19" s="535" t="b">
        <f>IF(総括表!$B$4=総括表!$Q$4,基礎データ貼付用シート!E2116)</f>
        <v>0</v>
      </c>
      <c r="G19" s="596" t="s">
        <v>117</v>
      </c>
      <c r="H19" s="856">
        <v>0.2</v>
      </c>
      <c r="I19" s="596" t="s">
        <v>664</v>
      </c>
      <c r="J19" s="598">
        <f t="shared" si="0"/>
        <v>0</v>
      </c>
      <c r="K19" s="340" t="s">
        <v>552</v>
      </c>
      <c r="L19" s="319"/>
    </row>
    <row r="20" spans="1:12" s="112" customFormat="1" ht="15" customHeight="1" x14ac:dyDescent="0.2">
      <c r="A20" s="458"/>
      <c r="B20" s="1961" t="s">
        <v>515</v>
      </c>
      <c r="C20" s="1962"/>
      <c r="D20" s="337" t="s">
        <v>529</v>
      </c>
      <c r="E20" s="338" t="s">
        <v>142</v>
      </c>
      <c r="F20" s="535" t="b">
        <f>IF(総括表!$B$4=総括表!$Q$5,基礎データ貼付用シート!E2116)</f>
        <v>0</v>
      </c>
      <c r="G20" s="596" t="s">
        <v>117</v>
      </c>
      <c r="H20" s="958">
        <v>0.2</v>
      </c>
      <c r="I20" s="863" t="s">
        <v>664</v>
      </c>
      <c r="J20" s="857">
        <f t="shared" si="0"/>
        <v>0</v>
      </c>
      <c r="K20" s="340" t="s">
        <v>569</v>
      </c>
      <c r="L20" s="319"/>
    </row>
    <row r="21" spans="1:12" s="112" customFormat="1" ht="15" customHeight="1" x14ac:dyDescent="0.2">
      <c r="A21" s="458"/>
      <c r="B21" s="335">
        <v>9</v>
      </c>
      <c r="C21" s="336" t="s">
        <v>512</v>
      </c>
      <c r="D21" s="337" t="s">
        <v>533</v>
      </c>
      <c r="E21" s="338" t="s">
        <v>143</v>
      </c>
      <c r="F21" s="535" t="b">
        <f>IF(総括表!$B$4=総括表!$Q$4,基礎データ貼付用シート!E2117+基礎データ貼付用シート!E2118)</f>
        <v>0</v>
      </c>
      <c r="G21" s="596" t="s">
        <v>117</v>
      </c>
      <c r="H21" s="856">
        <v>0.185</v>
      </c>
      <c r="I21" s="596" t="s">
        <v>664</v>
      </c>
      <c r="J21" s="598">
        <f t="shared" si="0"/>
        <v>0</v>
      </c>
      <c r="K21" s="340" t="s">
        <v>568</v>
      </c>
      <c r="L21" s="319"/>
    </row>
    <row r="22" spans="1:12" s="112" customFormat="1" ht="15" customHeight="1" x14ac:dyDescent="0.2">
      <c r="A22" s="458"/>
      <c r="B22" s="1740"/>
      <c r="C22" s="1741"/>
      <c r="D22" s="337" t="s">
        <v>529</v>
      </c>
      <c r="E22" s="338" t="s">
        <v>142</v>
      </c>
      <c r="F22" s="535" t="b">
        <f>IF(総括表!$B$4=総括表!$Q$5,基礎データ貼付用シート!E2117+基礎データ貼付用シート!E2118)</f>
        <v>0</v>
      </c>
      <c r="G22" s="596" t="s">
        <v>117</v>
      </c>
      <c r="H22" s="958">
        <v>0.14599999999999999</v>
      </c>
      <c r="I22" s="863" t="s">
        <v>664</v>
      </c>
      <c r="J22" s="857">
        <f t="shared" si="0"/>
        <v>0</v>
      </c>
      <c r="K22" s="340" t="s">
        <v>567</v>
      </c>
      <c r="L22" s="319"/>
    </row>
    <row r="23" spans="1:12" s="112" customFormat="1" ht="15" customHeight="1" x14ac:dyDescent="0.2">
      <c r="A23" s="458"/>
      <c r="B23" s="335">
        <v>10</v>
      </c>
      <c r="C23" s="336" t="s">
        <v>619</v>
      </c>
      <c r="D23" s="337" t="s">
        <v>533</v>
      </c>
      <c r="E23" s="338" t="s">
        <v>143</v>
      </c>
      <c r="F23" s="535" t="b">
        <f>IF(総括表!$B$4=総括表!$Q$4,基礎データ貼付用シート!E2119+基礎データ貼付用シート!E2120)</f>
        <v>0</v>
      </c>
      <c r="G23" s="596" t="s">
        <v>117</v>
      </c>
      <c r="H23" s="856">
        <v>0.19800000000000001</v>
      </c>
      <c r="I23" s="596" t="s">
        <v>664</v>
      </c>
      <c r="J23" s="598">
        <f t="shared" si="0"/>
        <v>0</v>
      </c>
      <c r="K23" s="340" t="s">
        <v>566</v>
      </c>
      <c r="L23" s="319"/>
    </row>
    <row r="24" spans="1:12" s="112" customFormat="1" ht="15" customHeight="1" x14ac:dyDescent="0.2">
      <c r="A24" s="458"/>
      <c r="B24" s="1740"/>
      <c r="C24" s="1741"/>
      <c r="D24" s="337" t="s">
        <v>529</v>
      </c>
      <c r="E24" s="338" t="s">
        <v>142</v>
      </c>
      <c r="F24" s="535" t="b">
        <f>IF(総括表!$B$4=総括表!$Q$5,基礎データ貼付用シート!E2119+基礎データ貼付用シート!E2120)</f>
        <v>0</v>
      </c>
      <c r="G24" s="596" t="s">
        <v>117</v>
      </c>
      <c r="H24" s="958">
        <v>0.16400000000000001</v>
      </c>
      <c r="I24" s="863" t="s">
        <v>664</v>
      </c>
      <c r="J24" s="857">
        <f t="shared" si="0"/>
        <v>0</v>
      </c>
      <c r="K24" s="340" t="s">
        <v>565</v>
      </c>
      <c r="L24" s="319"/>
    </row>
    <row r="25" spans="1:12" s="112" customFormat="1" ht="15" customHeight="1" x14ac:dyDescent="0.2">
      <c r="A25" s="458"/>
      <c r="B25" s="335">
        <v>11</v>
      </c>
      <c r="C25" s="336" t="s">
        <v>710</v>
      </c>
      <c r="D25" s="337" t="s">
        <v>533</v>
      </c>
      <c r="E25" s="338" t="s">
        <v>143</v>
      </c>
      <c r="F25" s="535" t="b">
        <f>IF(総括表!$B$4=総括表!$Q$4,基礎データ貼付用シート!E2121+基礎データ貼付用シート!E2122)</f>
        <v>0</v>
      </c>
      <c r="G25" s="596" t="s">
        <v>117</v>
      </c>
      <c r="H25" s="856">
        <v>0.21199999999999999</v>
      </c>
      <c r="I25" s="596" t="s">
        <v>664</v>
      </c>
      <c r="J25" s="598">
        <f>ROUND(F25*H25,0)</f>
        <v>0</v>
      </c>
      <c r="K25" s="340" t="s">
        <v>564</v>
      </c>
      <c r="L25" s="319"/>
    </row>
    <row r="26" spans="1:12" s="112" customFormat="1" ht="15" customHeight="1" x14ac:dyDescent="0.2">
      <c r="A26" s="458"/>
      <c r="B26" s="1740"/>
      <c r="C26" s="1741"/>
      <c r="D26" s="337" t="s">
        <v>529</v>
      </c>
      <c r="E26" s="338" t="s">
        <v>142</v>
      </c>
      <c r="F26" s="535" t="b">
        <f>IF(総括表!$B$4=総括表!$Q$5,基礎データ貼付用シート!E2121+基礎データ貼付用シート!E2122)</f>
        <v>0</v>
      </c>
      <c r="G26" s="596" t="s">
        <v>117</v>
      </c>
      <c r="H26" s="958">
        <v>0.18099999999999999</v>
      </c>
      <c r="I26" s="863" t="s">
        <v>664</v>
      </c>
      <c r="J26" s="857">
        <f>ROUND(F26*H26,0)</f>
        <v>0</v>
      </c>
      <c r="K26" s="340" t="s">
        <v>563</v>
      </c>
      <c r="L26" s="319"/>
    </row>
    <row r="27" spans="1:12" s="112" customFormat="1" ht="15" customHeight="1" x14ac:dyDescent="0.2">
      <c r="A27" s="458"/>
      <c r="B27" s="335">
        <v>12</v>
      </c>
      <c r="C27" s="336" t="s">
        <v>741</v>
      </c>
      <c r="D27" s="337" t="s">
        <v>533</v>
      </c>
      <c r="E27" s="338" t="s">
        <v>143</v>
      </c>
      <c r="F27" s="535" t="b">
        <f>IF(総括表!$B$4=総括表!$Q$4,基礎データ貼付用シート!E2123+基礎データ貼付用シート!E2124)</f>
        <v>0</v>
      </c>
      <c r="G27" s="596" t="s">
        <v>117</v>
      </c>
      <c r="H27" s="856">
        <v>0.16500000000000001</v>
      </c>
      <c r="I27" s="596" t="s">
        <v>664</v>
      </c>
      <c r="J27" s="598">
        <f>ROUND(F27*H27,0)</f>
        <v>0</v>
      </c>
      <c r="K27" s="340" t="s">
        <v>562</v>
      </c>
      <c r="L27" s="319"/>
    </row>
    <row r="28" spans="1:12" s="112" customFormat="1" ht="15" customHeight="1" x14ac:dyDescent="0.2">
      <c r="A28" s="458"/>
      <c r="B28" s="1740"/>
      <c r="C28" s="1741"/>
      <c r="D28" s="337" t="s">
        <v>529</v>
      </c>
      <c r="E28" s="338" t="s">
        <v>142</v>
      </c>
      <c r="F28" s="535" t="b">
        <f>IF(総括表!$B$4=総括表!$Q$5,基礎データ貼付用シート!E2123+基礎データ貼付用シート!E2124)</f>
        <v>0</v>
      </c>
      <c r="G28" s="596" t="s">
        <v>117</v>
      </c>
      <c r="H28" s="958">
        <v>0.2</v>
      </c>
      <c r="I28" s="863" t="s">
        <v>664</v>
      </c>
      <c r="J28" s="857">
        <f>ROUND(F28*H28,0)</f>
        <v>0</v>
      </c>
      <c r="K28" s="340" t="s">
        <v>561</v>
      </c>
      <c r="L28" s="319"/>
    </row>
    <row r="29" spans="1:12" s="112" customFormat="1" ht="15" customHeight="1" x14ac:dyDescent="0.2">
      <c r="A29" s="458"/>
      <c r="B29" s="335">
        <v>13</v>
      </c>
      <c r="C29" s="336" t="s">
        <v>808</v>
      </c>
      <c r="D29" s="337" t="s">
        <v>533</v>
      </c>
      <c r="E29" s="338" t="s">
        <v>143</v>
      </c>
      <c r="F29" s="535" t="b">
        <f>IF(総括表!$B$4=総括表!$Q$4,基礎データ貼付用シート!E2125+基礎データ貼付用シート!E2126)</f>
        <v>0</v>
      </c>
      <c r="G29" s="596" t="s">
        <v>117</v>
      </c>
      <c r="H29" s="856">
        <v>0.23899999999999999</v>
      </c>
      <c r="I29" s="596" t="s">
        <v>664</v>
      </c>
      <c r="J29" s="598">
        <f t="shared" si="0"/>
        <v>0</v>
      </c>
      <c r="K29" s="340" t="s">
        <v>560</v>
      </c>
      <c r="L29" s="319"/>
    </row>
    <row r="30" spans="1:12" s="112" customFormat="1" ht="15" customHeight="1" x14ac:dyDescent="0.2">
      <c r="A30" s="458"/>
      <c r="B30" s="1740"/>
      <c r="C30" s="1741"/>
      <c r="D30" s="337" t="s">
        <v>529</v>
      </c>
      <c r="E30" s="338" t="s">
        <v>142</v>
      </c>
      <c r="F30" s="535" t="b">
        <f>IF(総括表!$B$4=総括表!$Q$5,基礎データ貼付用シート!E2125+基礎データ貼付用シート!E2126)</f>
        <v>0</v>
      </c>
      <c r="G30" s="596" t="s">
        <v>117</v>
      </c>
      <c r="H30" s="958">
        <v>0.218</v>
      </c>
      <c r="I30" s="863" t="s">
        <v>664</v>
      </c>
      <c r="J30" s="857">
        <f t="shared" si="0"/>
        <v>0</v>
      </c>
      <c r="K30" s="340" t="s">
        <v>559</v>
      </c>
      <c r="L30" s="319"/>
    </row>
    <row r="31" spans="1:12" s="112" customFormat="1" ht="15" customHeight="1" x14ac:dyDescent="0.2">
      <c r="A31" s="458"/>
      <c r="B31" s="335">
        <v>14</v>
      </c>
      <c r="C31" s="336" t="s">
        <v>884</v>
      </c>
      <c r="D31" s="337" t="s">
        <v>533</v>
      </c>
      <c r="E31" s="338" t="s">
        <v>143</v>
      </c>
      <c r="F31" s="535" t="b">
        <f>IF(総括表!$B$4=総括表!$Q$4,基礎データ貼付用シート!E2127+基礎データ貼付用シート!E2128)</f>
        <v>0</v>
      </c>
      <c r="G31" s="596" t="s">
        <v>117</v>
      </c>
      <c r="H31" s="856">
        <v>0.252</v>
      </c>
      <c r="I31" s="596" t="s">
        <v>664</v>
      </c>
      <c r="J31" s="598">
        <f t="shared" si="0"/>
        <v>0</v>
      </c>
      <c r="K31" s="340" t="s">
        <v>580</v>
      </c>
      <c r="L31" s="319"/>
    </row>
    <row r="32" spans="1:12" s="112" customFormat="1" ht="15" customHeight="1" x14ac:dyDescent="0.2">
      <c r="A32" s="458"/>
      <c r="B32" s="1740"/>
      <c r="C32" s="1741"/>
      <c r="D32" s="337" t="s">
        <v>529</v>
      </c>
      <c r="E32" s="338" t="s">
        <v>142</v>
      </c>
      <c r="F32" s="535" t="b">
        <f>IF(総括表!$B$4=総括表!$Q$5,基礎データ貼付用シート!E2127+基礎データ貼付用シート!E2128)</f>
        <v>0</v>
      </c>
      <c r="G32" s="596" t="s">
        <v>117</v>
      </c>
      <c r="H32" s="958">
        <v>0.23499999999999999</v>
      </c>
      <c r="I32" s="863" t="s">
        <v>664</v>
      </c>
      <c r="J32" s="857">
        <f t="shared" si="0"/>
        <v>0</v>
      </c>
      <c r="K32" s="340" t="s">
        <v>579</v>
      </c>
      <c r="L32" s="319"/>
    </row>
    <row r="33" spans="1:12" s="112" customFormat="1" ht="15" customHeight="1" x14ac:dyDescent="0.2">
      <c r="A33" s="458"/>
      <c r="B33" s="335">
        <v>15</v>
      </c>
      <c r="C33" s="336" t="s">
        <v>915</v>
      </c>
      <c r="D33" s="337" t="s">
        <v>533</v>
      </c>
      <c r="E33" s="338" t="s">
        <v>143</v>
      </c>
      <c r="F33" s="535" t="b">
        <f>IF(総括表!$B$4=総括表!$Q$4,基礎データ貼付用シート!E2129+基礎データ貼付用シート!E2130)</f>
        <v>0</v>
      </c>
      <c r="G33" s="596" t="s">
        <v>117</v>
      </c>
      <c r="H33" s="856">
        <v>0.26600000000000001</v>
      </c>
      <c r="I33" s="596" t="s">
        <v>664</v>
      </c>
      <c r="J33" s="598">
        <f t="shared" si="0"/>
        <v>0</v>
      </c>
      <c r="K33" s="340" t="s">
        <v>578</v>
      </c>
      <c r="L33" s="319"/>
    </row>
    <row r="34" spans="1:12" s="112" customFormat="1" ht="15" customHeight="1" x14ac:dyDescent="0.2">
      <c r="A34" s="458"/>
      <c r="B34" s="1740"/>
      <c r="C34" s="1741"/>
      <c r="D34" s="337" t="s">
        <v>529</v>
      </c>
      <c r="E34" s="338" t="s">
        <v>142</v>
      </c>
      <c r="F34" s="535" t="b">
        <f>IF(総括表!$B$4=総括表!$Q$5,基礎データ貼付用シート!E2129+基礎データ貼付用シート!E2130)</f>
        <v>0</v>
      </c>
      <c r="G34" s="596" t="s">
        <v>117</v>
      </c>
      <c r="H34" s="958">
        <v>0.253</v>
      </c>
      <c r="I34" s="863" t="s">
        <v>664</v>
      </c>
      <c r="J34" s="857">
        <f t="shared" si="0"/>
        <v>0</v>
      </c>
      <c r="K34" s="340" t="s">
        <v>577</v>
      </c>
      <c r="L34" s="319"/>
    </row>
    <row r="35" spans="1:12" s="112" customFormat="1" ht="15" customHeight="1" x14ac:dyDescent="0.2">
      <c r="A35" s="458"/>
      <c r="B35" s="335">
        <v>16</v>
      </c>
      <c r="C35" s="336" t="s">
        <v>1067</v>
      </c>
      <c r="D35" s="337" t="s">
        <v>4895</v>
      </c>
      <c r="E35" s="338" t="s">
        <v>143</v>
      </c>
      <c r="F35" s="535" t="b">
        <f>IF(総括表!$B$4=総括表!$Q$4,基礎データ貼付用シート!E2131+基礎データ貼付用シート!E2132)</f>
        <v>0</v>
      </c>
      <c r="G35" s="596" t="s">
        <v>117</v>
      </c>
      <c r="H35" s="856">
        <v>0.28000000000000003</v>
      </c>
      <c r="I35" s="596" t="s">
        <v>664</v>
      </c>
      <c r="J35" s="598">
        <f t="shared" si="0"/>
        <v>0</v>
      </c>
      <c r="K35" s="340" t="s">
        <v>576</v>
      </c>
      <c r="L35" s="319"/>
    </row>
    <row r="36" spans="1:12" s="112" customFormat="1" ht="15" customHeight="1" x14ac:dyDescent="0.2">
      <c r="A36" s="458"/>
      <c r="B36" s="1740"/>
      <c r="C36" s="1741"/>
      <c r="D36" s="337" t="s">
        <v>4896</v>
      </c>
      <c r="E36" s="338" t="s">
        <v>142</v>
      </c>
      <c r="F36" s="535" t="b">
        <f>IF(総括表!$B$4=総括表!$Q$5,基礎データ貼付用シート!E2131+基礎データ貼付用シート!E2132)</f>
        <v>0</v>
      </c>
      <c r="G36" s="596" t="s">
        <v>117</v>
      </c>
      <c r="H36" s="958">
        <v>0.27100000000000002</v>
      </c>
      <c r="I36" s="863" t="s">
        <v>664</v>
      </c>
      <c r="J36" s="857">
        <f t="shared" si="0"/>
        <v>0</v>
      </c>
      <c r="K36" s="340" t="s">
        <v>575</v>
      </c>
      <c r="L36" s="319"/>
    </row>
    <row r="37" spans="1:12" s="112" customFormat="1" ht="15" customHeight="1" x14ac:dyDescent="0.2">
      <c r="A37" s="458"/>
      <c r="B37" s="335">
        <f>B35+1</f>
        <v>17</v>
      </c>
      <c r="C37" s="336" t="s">
        <v>1259</v>
      </c>
      <c r="D37" s="337" t="s">
        <v>4895</v>
      </c>
      <c r="E37" s="338" t="s">
        <v>143</v>
      </c>
      <c r="F37" s="535" t="b">
        <f>IF(総括表!$B$4=総括表!$Q$4,基礎データ貼付用シート!E2133+基礎データ貼付用シート!E2134)</f>
        <v>0</v>
      </c>
      <c r="G37" s="353" t="s">
        <v>4891</v>
      </c>
      <c r="H37" s="513">
        <v>0.28999999999999998</v>
      </c>
      <c r="I37" s="353" t="s">
        <v>4892</v>
      </c>
      <c r="J37" s="354">
        <f t="shared" si="0"/>
        <v>0</v>
      </c>
      <c r="K37" s="340" t="s">
        <v>574</v>
      </c>
      <c r="L37" s="319"/>
    </row>
    <row r="38" spans="1:12" s="112" customFormat="1" ht="15" customHeight="1" x14ac:dyDescent="0.2">
      <c r="A38" s="458"/>
      <c r="B38" s="1740"/>
      <c r="C38" s="1741"/>
      <c r="D38" s="337" t="s">
        <v>4896</v>
      </c>
      <c r="E38" s="338" t="s">
        <v>142</v>
      </c>
      <c r="F38" s="535" t="b">
        <f>IF(総括表!$B$4=総括表!$Q$5,基礎データ貼付用シート!E2133+基礎データ貼付用シート!E2134)</f>
        <v>0</v>
      </c>
      <c r="G38" s="353" t="s">
        <v>4891</v>
      </c>
      <c r="H38" s="690">
        <v>0.28499999999999998</v>
      </c>
      <c r="I38" s="355" t="s">
        <v>4892</v>
      </c>
      <c r="J38" s="683">
        <f t="shared" ref="J38:J44" si="1">ROUND(F38*H38,0)</f>
        <v>0</v>
      </c>
      <c r="K38" s="340" t="s">
        <v>573</v>
      </c>
      <c r="L38" s="319"/>
    </row>
    <row r="39" spans="1:12" s="112" customFormat="1" ht="15" customHeight="1" x14ac:dyDescent="0.2">
      <c r="A39" s="458"/>
      <c r="B39" s="335">
        <f>B37+1</f>
        <v>18</v>
      </c>
      <c r="C39" s="336" t="s">
        <v>5215</v>
      </c>
      <c r="D39" s="337" t="s">
        <v>533</v>
      </c>
      <c r="E39" s="338" t="s">
        <v>143</v>
      </c>
      <c r="F39" s="535" t="b">
        <f>IF(総括表!$B$4=総括表!$Q$4,基礎データ貼付用シート!E2135+基礎データ貼付用シート!E2136)</f>
        <v>0</v>
      </c>
      <c r="G39" s="353" t="s">
        <v>532</v>
      </c>
      <c r="H39" s="513">
        <v>0.3</v>
      </c>
      <c r="I39" s="353" t="s">
        <v>531</v>
      </c>
      <c r="J39" s="354">
        <f t="shared" si="1"/>
        <v>0</v>
      </c>
      <c r="K39" s="340" t="s">
        <v>588</v>
      </c>
      <c r="L39" s="319"/>
    </row>
    <row r="40" spans="1:12" s="112" customFormat="1" ht="15" customHeight="1" x14ac:dyDescent="0.2">
      <c r="A40" s="458"/>
      <c r="B40" s="480"/>
      <c r="C40" s="342"/>
      <c r="D40" s="337" t="s">
        <v>529</v>
      </c>
      <c r="E40" s="338" t="s">
        <v>142</v>
      </c>
      <c r="F40" s="535" t="b">
        <f>IF(総括表!$B$4=総括表!$Q$5,基礎データ貼付用シート!E2135+基礎データ貼付用シート!E2136)</f>
        <v>0</v>
      </c>
      <c r="G40" s="353" t="s">
        <v>532</v>
      </c>
      <c r="H40" s="690">
        <v>0.3</v>
      </c>
      <c r="I40" s="355" t="s">
        <v>531</v>
      </c>
      <c r="J40" s="683">
        <f t="shared" si="1"/>
        <v>0</v>
      </c>
      <c r="K40" s="340" t="s">
        <v>587</v>
      </c>
      <c r="L40" s="319"/>
    </row>
    <row r="41" spans="1:12" s="112" customFormat="1" ht="15" customHeight="1" x14ac:dyDescent="0.2">
      <c r="A41" s="458"/>
      <c r="B41" s="335">
        <f>B39+1</f>
        <v>19</v>
      </c>
      <c r="C41" s="336" t="s">
        <v>5612</v>
      </c>
      <c r="D41" s="337" t="s">
        <v>533</v>
      </c>
      <c r="E41" s="338" t="s">
        <v>143</v>
      </c>
      <c r="F41" s="535" t="b">
        <f>IF(総括表!$B$4=総括表!$Q$4,基礎データ貼付用シート!E2137+基礎データ貼付用シート!E2138)</f>
        <v>0</v>
      </c>
      <c r="G41" s="353" t="s">
        <v>117</v>
      </c>
      <c r="H41" s="513">
        <v>0.3</v>
      </c>
      <c r="I41" s="353" t="s">
        <v>119</v>
      </c>
      <c r="J41" s="354">
        <f t="shared" si="1"/>
        <v>0</v>
      </c>
      <c r="K41" s="340" t="s">
        <v>613</v>
      </c>
      <c r="L41" s="319"/>
    </row>
    <row r="42" spans="1:12" s="112" customFormat="1" ht="15" customHeight="1" x14ac:dyDescent="0.2">
      <c r="A42" s="458"/>
      <c r="B42" s="480"/>
      <c r="C42" s="342"/>
      <c r="D42" s="337" t="s">
        <v>529</v>
      </c>
      <c r="E42" s="338" t="s">
        <v>142</v>
      </c>
      <c r="F42" s="535" t="b">
        <f>IF(総括表!$B$4=総括表!$Q$5,基礎データ貼付用シート!E2137+基礎データ貼付用シート!E2138)</f>
        <v>0</v>
      </c>
      <c r="G42" s="353" t="s">
        <v>117</v>
      </c>
      <c r="H42" s="690">
        <v>0.3</v>
      </c>
      <c r="I42" s="355" t="s">
        <v>119</v>
      </c>
      <c r="J42" s="683">
        <f t="shared" si="1"/>
        <v>0</v>
      </c>
      <c r="K42" s="340" t="s">
        <v>612</v>
      </c>
      <c r="L42" s="319"/>
    </row>
    <row r="43" spans="1:12" s="202" customFormat="1" ht="15" customHeight="1" x14ac:dyDescent="0.2">
      <c r="A43" s="458"/>
      <c r="B43" s="335">
        <f>B41+1</f>
        <v>20</v>
      </c>
      <c r="C43" s="336" t="s">
        <v>6145</v>
      </c>
      <c r="D43" s="337" t="s">
        <v>533</v>
      </c>
      <c r="E43" s="338" t="s">
        <v>143</v>
      </c>
      <c r="F43" s="599" t="b">
        <f>IF(総括表!$B$4=総括表!$Q$4,基礎データ貼付用シート!E2139+基礎データ貼付用シート!E2140)</f>
        <v>0</v>
      </c>
      <c r="G43" s="353" t="s">
        <v>117</v>
      </c>
      <c r="H43" s="513">
        <v>0.3</v>
      </c>
      <c r="I43" s="353" t="s">
        <v>119</v>
      </c>
      <c r="J43" s="354">
        <f t="shared" si="1"/>
        <v>0</v>
      </c>
      <c r="K43" s="340" t="s">
        <v>631</v>
      </c>
      <c r="L43" s="947"/>
    </row>
    <row r="44" spans="1:12" s="202" customFormat="1" ht="15" customHeight="1" x14ac:dyDescent="0.2">
      <c r="A44" s="458"/>
      <c r="B44" s="480"/>
      <c r="C44" s="342"/>
      <c r="D44" s="337" t="s">
        <v>529</v>
      </c>
      <c r="E44" s="338" t="s">
        <v>142</v>
      </c>
      <c r="F44" s="599" t="b">
        <f>IF(総括表!$B$4=総括表!$Q$5,基礎データ貼付用シート!E2139+基礎データ貼付用シート!E2140)</f>
        <v>0</v>
      </c>
      <c r="G44" s="353" t="s">
        <v>117</v>
      </c>
      <c r="H44" s="690">
        <v>0.3</v>
      </c>
      <c r="I44" s="355" t="s">
        <v>119</v>
      </c>
      <c r="J44" s="683">
        <f t="shared" si="1"/>
        <v>0</v>
      </c>
      <c r="K44" s="340" t="s">
        <v>630</v>
      </c>
      <c r="L44" s="947"/>
    </row>
    <row r="45" spans="1:12" s="202" customFormat="1" ht="15" customHeight="1" x14ac:dyDescent="0.2">
      <c r="A45" s="458"/>
      <c r="B45" s="1240">
        <f>B43+1</f>
        <v>21</v>
      </c>
      <c r="C45" s="336" t="s">
        <v>6622</v>
      </c>
      <c r="D45" s="337" t="s">
        <v>533</v>
      </c>
      <c r="E45" s="338" t="s">
        <v>143</v>
      </c>
      <c r="F45" s="599" t="b">
        <f>IF(総括表!$B$4=総括表!$Q$4,基礎データ貼付用シート!E2141+基礎データ貼付用シート!E2142)</f>
        <v>0</v>
      </c>
      <c r="G45" s="353" t="s">
        <v>117</v>
      </c>
      <c r="H45" s="513">
        <v>0.3</v>
      </c>
      <c r="I45" s="353" t="s">
        <v>119</v>
      </c>
      <c r="J45" s="354">
        <f t="shared" ref="J45:J46" si="2">ROUND(F45*H45,0)</f>
        <v>0</v>
      </c>
      <c r="K45" s="340" t="s">
        <v>604</v>
      </c>
      <c r="L45" s="947"/>
    </row>
    <row r="46" spans="1:12" s="202" customFormat="1" ht="15" customHeight="1" thickBot="1" x14ac:dyDescent="0.25">
      <c r="A46" s="458"/>
      <c r="B46" s="1235"/>
      <c r="C46" s="1236"/>
      <c r="D46" s="337" t="s">
        <v>529</v>
      </c>
      <c r="E46" s="338" t="s">
        <v>142</v>
      </c>
      <c r="F46" s="599" t="b">
        <f>IF(総括表!$B$4=総括表!$Q$5,基礎データ貼付用シート!E2141+基礎データ貼付用シート!E2142)</f>
        <v>0</v>
      </c>
      <c r="G46" s="353" t="s">
        <v>117</v>
      </c>
      <c r="H46" s="690">
        <v>0.3</v>
      </c>
      <c r="I46" s="355" t="s">
        <v>119</v>
      </c>
      <c r="J46" s="683">
        <f t="shared" si="2"/>
        <v>0</v>
      </c>
      <c r="K46" s="340" t="s">
        <v>624</v>
      </c>
      <c r="L46" s="947"/>
    </row>
    <row r="47" spans="1:12" s="112" customFormat="1" ht="15" customHeight="1" x14ac:dyDescent="0.2">
      <c r="A47" s="458"/>
      <c r="B47" s="344"/>
      <c r="C47" s="345"/>
      <c r="D47" s="344"/>
      <c r="E47" s="344"/>
      <c r="F47" s="58"/>
      <c r="G47" s="494"/>
      <c r="H47" s="1683" t="s">
        <v>6630</v>
      </c>
      <c r="I47" s="1684"/>
      <c r="J47" s="346"/>
      <c r="K47" s="340"/>
      <c r="L47" s="319"/>
    </row>
    <row r="48" spans="1:12" s="112" customFormat="1" ht="15" customHeight="1" thickBot="1" x14ac:dyDescent="0.25">
      <c r="A48" s="458"/>
      <c r="B48" s="340"/>
      <c r="C48" s="340"/>
      <c r="D48" s="340"/>
      <c r="E48" s="340"/>
      <c r="F48" s="554"/>
      <c r="G48" s="340"/>
      <c r="H48" s="1727" t="s">
        <v>118</v>
      </c>
      <c r="I48" s="1728"/>
      <c r="J48" s="539">
        <f>SUM(J7:J46)</f>
        <v>0</v>
      </c>
      <c r="K48" s="340" t="s">
        <v>4893</v>
      </c>
      <c r="L48" s="376" t="s">
        <v>4894</v>
      </c>
    </row>
    <row r="49" spans="1:12" s="112" customFormat="1" ht="18.75" customHeight="1" x14ac:dyDescent="0.2">
      <c r="A49" s="458"/>
      <c r="B49" s="458"/>
      <c r="C49" s="458"/>
      <c r="D49" s="458"/>
      <c r="E49" s="458"/>
      <c r="F49" s="518"/>
      <c r="G49" s="458"/>
      <c r="H49" s="458"/>
      <c r="I49" s="458"/>
      <c r="J49" s="518"/>
      <c r="K49" s="458"/>
      <c r="L49" s="319"/>
    </row>
    <row r="50" spans="1:12" ht="18.75" customHeight="1" x14ac:dyDescent="0.2">
      <c r="A50" s="468" t="s">
        <v>1236</v>
      </c>
      <c r="B50" s="458" t="s">
        <v>372</v>
      </c>
      <c r="C50" s="467"/>
      <c r="D50" s="467"/>
      <c r="E50" s="467"/>
      <c r="F50" s="517"/>
      <c r="G50" s="467"/>
      <c r="H50" s="467"/>
      <c r="I50" s="467"/>
      <c r="J50" s="517"/>
      <c r="K50" s="467"/>
      <c r="L50" s="315"/>
    </row>
    <row r="51" spans="1:12" ht="11.25" customHeight="1" x14ac:dyDescent="0.2">
      <c r="A51" s="470"/>
      <c r="B51" s="467"/>
      <c r="C51" s="467"/>
      <c r="D51" s="467"/>
      <c r="E51" s="467"/>
      <c r="F51" s="517"/>
      <c r="G51" s="467"/>
      <c r="H51" s="467"/>
      <c r="I51" s="467"/>
      <c r="J51" s="517"/>
      <c r="K51" s="467"/>
      <c r="L51" s="315"/>
    </row>
    <row r="52" spans="1:12" ht="18.75" customHeight="1" x14ac:dyDescent="0.2">
      <c r="A52" s="470"/>
      <c r="B52" s="1861" t="s">
        <v>140</v>
      </c>
      <c r="C52" s="1804"/>
      <c r="D52" s="1861" t="s">
        <v>139</v>
      </c>
      <c r="E52" s="1804"/>
      <c r="F52" s="795" t="s">
        <v>138</v>
      </c>
      <c r="G52" s="796"/>
      <c r="H52" s="796" t="s">
        <v>137</v>
      </c>
      <c r="I52" s="796"/>
      <c r="J52" s="795" t="s">
        <v>89</v>
      </c>
      <c r="K52" s="340"/>
      <c r="L52" s="315"/>
    </row>
    <row r="53" spans="1:12" ht="15" customHeight="1" x14ac:dyDescent="0.2">
      <c r="A53" s="470"/>
      <c r="B53" s="523"/>
      <c r="C53" s="479"/>
      <c r="D53" s="480"/>
      <c r="E53" s="342"/>
      <c r="F53" s="524"/>
      <c r="G53" s="482"/>
      <c r="H53" s="482"/>
      <c r="I53" s="482"/>
      <c r="J53" s="525" t="s">
        <v>1187</v>
      </c>
      <c r="K53" s="340"/>
      <c r="L53" s="315"/>
    </row>
    <row r="54" spans="1:12" s="112" customFormat="1" ht="15" customHeight="1" x14ac:dyDescent="0.2">
      <c r="A54" s="458"/>
      <c r="B54" s="799">
        <v>1</v>
      </c>
      <c r="C54" s="800" t="s">
        <v>125</v>
      </c>
      <c r="D54" s="1725"/>
      <c r="E54" s="1726"/>
      <c r="F54" s="595">
        <f>+基礎データ貼付用シート!E2143</f>
        <v>0</v>
      </c>
      <c r="G54" s="596" t="s">
        <v>1184</v>
      </c>
      <c r="H54" s="856">
        <v>0.01</v>
      </c>
      <c r="I54" s="596" t="s">
        <v>1186</v>
      </c>
      <c r="J54" s="598">
        <f t="shared" ref="J54:J83" si="3">ROUND(F54*H54,0)</f>
        <v>0</v>
      </c>
      <c r="K54" s="340" t="s">
        <v>1191</v>
      </c>
      <c r="L54" s="319"/>
    </row>
    <row r="55" spans="1:12" s="112" customFormat="1" ht="15" customHeight="1" x14ac:dyDescent="0.2">
      <c r="A55" s="458"/>
      <c r="B55" s="799">
        <v>2</v>
      </c>
      <c r="C55" s="800" t="s">
        <v>124</v>
      </c>
      <c r="D55" s="1725"/>
      <c r="E55" s="1726"/>
      <c r="F55" s="595">
        <f>+基礎データ貼付用シート!E2144</f>
        <v>0</v>
      </c>
      <c r="G55" s="596" t="s">
        <v>1184</v>
      </c>
      <c r="H55" s="856">
        <v>0.01</v>
      </c>
      <c r="I55" s="596" t="s">
        <v>1186</v>
      </c>
      <c r="J55" s="598">
        <f t="shared" si="3"/>
        <v>0</v>
      </c>
      <c r="K55" s="340" t="s">
        <v>1192</v>
      </c>
      <c r="L55" s="319"/>
    </row>
    <row r="56" spans="1:12" s="112" customFormat="1" ht="15" customHeight="1" x14ac:dyDescent="0.2">
      <c r="A56" s="458"/>
      <c r="B56" s="799">
        <v>3</v>
      </c>
      <c r="C56" s="800" t="s">
        <v>123</v>
      </c>
      <c r="D56" s="552" t="s">
        <v>1188</v>
      </c>
      <c r="E56" s="553" t="s">
        <v>143</v>
      </c>
      <c r="F56" s="535" t="b">
        <f>IF(総括表!$B$4=総括表!$Q$4,基礎データ貼付用シート!E2145)</f>
        <v>0</v>
      </c>
      <c r="G56" s="596" t="s">
        <v>1184</v>
      </c>
      <c r="H56" s="856">
        <v>0.24099999999999999</v>
      </c>
      <c r="I56" s="596" t="s">
        <v>1186</v>
      </c>
      <c r="J56" s="598">
        <f t="shared" si="3"/>
        <v>0</v>
      </c>
      <c r="K56" s="340" t="s">
        <v>1194</v>
      </c>
      <c r="L56" s="319"/>
    </row>
    <row r="57" spans="1:12" s="112" customFormat="1" ht="15" customHeight="1" x14ac:dyDescent="0.2">
      <c r="A57" s="458"/>
      <c r="B57" s="341"/>
      <c r="C57" s="342"/>
      <c r="D57" s="552" t="s">
        <v>1193</v>
      </c>
      <c r="E57" s="553" t="s">
        <v>142</v>
      </c>
      <c r="F57" s="535" t="b">
        <f>IF(総括表!$B$4=総括表!$Q$5,基礎データ貼付用シート!E2145)</f>
        <v>0</v>
      </c>
      <c r="G57" s="596" t="s">
        <v>1184</v>
      </c>
      <c r="H57" s="958">
        <v>0</v>
      </c>
      <c r="I57" s="863" t="s">
        <v>1186</v>
      </c>
      <c r="J57" s="857">
        <f t="shared" si="3"/>
        <v>0</v>
      </c>
      <c r="K57" s="340" t="s">
        <v>1195</v>
      </c>
      <c r="L57" s="319"/>
    </row>
    <row r="58" spans="1:12" s="112" customFormat="1" ht="15" customHeight="1" x14ac:dyDescent="0.2">
      <c r="A58" s="458"/>
      <c r="B58" s="799">
        <v>4</v>
      </c>
      <c r="C58" s="800" t="s">
        <v>122</v>
      </c>
      <c r="D58" s="552" t="s">
        <v>1188</v>
      </c>
      <c r="E58" s="553" t="s">
        <v>143</v>
      </c>
      <c r="F58" s="535" t="b">
        <f>IF(総括表!$B$4=総括表!$Q$4,基礎データ貼付用シート!E2146)</f>
        <v>0</v>
      </c>
      <c r="G58" s="596" t="s">
        <v>1184</v>
      </c>
      <c r="H58" s="856">
        <v>0.26</v>
      </c>
      <c r="I58" s="596" t="s">
        <v>1186</v>
      </c>
      <c r="J58" s="598">
        <f t="shared" si="3"/>
        <v>0</v>
      </c>
      <c r="K58" s="340" t="s">
        <v>1196</v>
      </c>
      <c r="L58" s="319"/>
    </row>
    <row r="59" spans="1:12" s="112" customFormat="1" ht="15" customHeight="1" x14ac:dyDescent="0.2">
      <c r="A59" s="458"/>
      <c r="B59" s="341"/>
      <c r="C59" s="342"/>
      <c r="D59" s="552" t="s">
        <v>1193</v>
      </c>
      <c r="E59" s="553" t="s">
        <v>142</v>
      </c>
      <c r="F59" s="535" t="b">
        <f>IF(総括表!$B$4=総括表!$Q$5,基礎データ貼付用シート!E2146)</f>
        <v>0</v>
      </c>
      <c r="G59" s="596" t="s">
        <v>1184</v>
      </c>
      <c r="H59" s="958">
        <v>0</v>
      </c>
      <c r="I59" s="863" t="s">
        <v>1186</v>
      </c>
      <c r="J59" s="857">
        <f t="shared" si="3"/>
        <v>0</v>
      </c>
      <c r="K59" s="340" t="s">
        <v>1201</v>
      </c>
      <c r="L59" s="319"/>
    </row>
    <row r="60" spans="1:12" s="112" customFormat="1" ht="15" customHeight="1" x14ac:dyDescent="0.2">
      <c r="A60" s="458"/>
      <c r="B60" s="799">
        <v>5</v>
      </c>
      <c r="C60" s="800" t="s">
        <v>121</v>
      </c>
      <c r="D60" s="552" t="s">
        <v>1188</v>
      </c>
      <c r="E60" s="553" t="s">
        <v>143</v>
      </c>
      <c r="F60" s="535" t="b">
        <f>IF(総括表!$B$4=総括表!$Q$4,基礎データ貼付用シート!E2147)</f>
        <v>0</v>
      </c>
      <c r="G60" s="596" t="s">
        <v>1184</v>
      </c>
      <c r="H60" s="856">
        <v>0.27800000000000002</v>
      </c>
      <c r="I60" s="596" t="s">
        <v>1186</v>
      </c>
      <c r="J60" s="598">
        <f t="shared" si="3"/>
        <v>0</v>
      </c>
      <c r="K60" s="340" t="s">
        <v>1198</v>
      </c>
      <c r="L60" s="319"/>
    </row>
    <row r="61" spans="1:12" s="112" customFormat="1" ht="15" customHeight="1" x14ac:dyDescent="0.2">
      <c r="A61" s="458"/>
      <c r="B61" s="341"/>
      <c r="C61" s="342"/>
      <c r="D61" s="552" t="s">
        <v>1193</v>
      </c>
      <c r="E61" s="553" t="s">
        <v>142</v>
      </c>
      <c r="F61" s="535" t="b">
        <f>IF(総括表!$B$4=総括表!$Q$5,基礎データ貼付用シート!E2147)</f>
        <v>0</v>
      </c>
      <c r="G61" s="596" t="s">
        <v>1184</v>
      </c>
      <c r="H61" s="958">
        <v>0</v>
      </c>
      <c r="I61" s="863" t="s">
        <v>1186</v>
      </c>
      <c r="J61" s="857">
        <f t="shared" si="3"/>
        <v>0</v>
      </c>
      <c r="K61" s="340" t="s">
        <v>1202</v>
      </c>
      <c r="L61" s="319"/>
    </row>
    <row r="62" spans="1:12" s="112" customFormat="1" ht="15" customHeight="1" x14ac:dyDescent="0.2">
      <c r="A62" s="458"/>
      <c r="B62" s="799">
        <v>6</v>
      </c>
      <c r="C62" s="800" t="s">
        <v>120</v>
      </c>
      <c r="D62" s="552" t="s">
        <v>1188</v>
      </c>
      <c r="E62" s="553" t="s">
        <v>143</v>
      </c>
      <c r="F62" s="535" t="b">
        <f>IF(総括表!$B$4=総括表!$Q$4,基礎データ貼付用シート!E2148)</f>
        <v>0</v>
      </c>
      <c r="G62" s="596" t="s">
        <v>1184</v>
      </c>
      <c r="H62" s="856">
        <v>0.27300000000000002</v>
      </c>
      <c r="I62" s="596" t="s">
        <v>1186</v>
      </c>
      <c r="J62" s="598">
        <f>ROUND(F62*H62,0)</f>
        <v>0</v>
      </c>
      <c r="K62" s="340" t="s">
        <v>1203</v>
      </c>
      <c r="L62" s="319"/>
    </row>
    <row r="63" spans="1:12" s="112" customFormat="1" ht="15" customHeight="1" x14ac:dyDescent="0.2">
      <c r="A63" s="458"/>
      <c r="B63" s="341"/>
      <c r="C63" s="342"/>
      <c r="D63" s="552" t="s">
        <v>1193</v>
      </c>
      <c r="E63" s="553" t="s">
        <v>142</v>
      </c>
      <c r="F63" s="535" t="b">
        <f>IF(総括表!$B$4=総括表!$Q$5,基礎データ貼付用シート!E2148)</f>
        <v>0</v>
      </c>
      <c r="G63" s="596" t="s">
        <v>1184</v>
      </c>
      <c r="H63" s="958">
        <v>0.17699999999999999</v>
      </c>
      <c r="I63" s="863" t="s">
        <v>1186</v>
      </c>
      <c r="J63" s="857">
        <f>ROUND(F63*H63,0)</f>
        <v>0</v>
      </c>
      <c r="K63" s="340" t="s">
        <v>1204</v>
      </c>
      <c r="L63" s="319"/>
    </row>
    <row r="64" spans="1:12" s="112" customFormat="1" ht="15" customHeight="1" x14ac:dyDescent="0.2">
      <c r="A64" s="458"/>
      <c r="B64" s="799">
        <v>7</v>
      </c>
      <c r="C64" s="800" t="s">
        <v>475</v>
      </c>
      <c r="D64" s="552" t="s">
        <v>1188</v>
      </c>
      <c r="E64" s="553" t="s">
        <v>143</v>
      </c>
      <c r="F64" s="535" t="b">
        <f>IF(総括表!$B$4=総括表!$Q$4,基礎データ貼付用シート!E2149)</f>
        <v>0</v>
      </c>
      <c r="G64" s="596" t="s">
        <v>1184</v>
      </c>
      <c r="H64" s="856">
        <v>0.28599999999999998</v>
      </c>
      <c r="I64" s="596" t="s">
        <v>1186</v>
      </c>
      <c r="J64" s="598">
        <f>ROUND(F64*H64,0)</f>
        <v>0</v>
      </c>
      <c r="K64" s="340" t="s">
        <v>1205</v>
      </c>
      <c r="L64" s="319"/>
    </row>
    <row r="65" spans="1:12" s="112" customFormat="1" ht="15" customHeight="1" x14ac:dyDescent="0.2">
      <c r="A65" s="458"/>
      <c r="B65" s="341"/>
      <c r="C65" s="342"/>
      <c r="D65" s="552" t="s">
        <v>1193</v>
      </c>
      <c r="E65" s="553" t="s">
        <v>142</v>
      </c>
      <c r="F65" s="535" t="b">
        <f>IF(総括表!$B$4=総括表!$Q$5,基礎データ貼付用シート!E2149)</f>
        <v>0</v>
      </c>
      <c r="G65" s="596" t="s">
        <v>1184</v>
      </c>
      <c r="H65" s="958">
        <v>0.214</v>
      </c>
      <c r="I65" s="863" t="s">
        <v>1186</v>
      </c>
      <c r="J65" s="857">
        <f>ROUND(F65*H65,0)</f>
        <v>0</v>
      </c>
      <c r="K65" s="340" t="s">
        <v>1206</v>
      </c>
      <c r="L65" s="319"/>
    </row>
    <row r="66" spans="1:12" s="112" customFormat="1" ht="15" customHeight="1" x14ac:dyDescent="0.2">
      <c r="A66" s="458"/>
      <c r="B66" s="799">
        <v>8</v>
      </c>
      <c r="C66" s="800" t="s">
        <v>512</v>
      </c>
      <c r="D66" s="552" t="s">
        <v>1188</v>
      </c>
      <c r="E66" s="553" t="s">
        <v>143</v>
      </c>
      <c r="F66" s="535" t="b">
        <f>IF(総括表!$B$4=総括表!$Q$4,基礎データ貼付用シート!E2150)</f>
        <v>0</v>
      </c>
      <c r="G66" s="596" t="s">
        <v>1184</v>
      </c>
      <c r="H66" s="856">
        <v>0.308</v>
      </c>
      <c r="I66" s="596" t="s">
        <v>1186</v>
      </c>
      <c r="J66" s="598">
        <f t="shared" si="3"/>
        <v>0</v>
      </c>
      <c r="K66" s="340" t="s">
        <v>1207</v>
      </c>
      <c r="L66" s="319"/>
    </row>
    <row r="67" spans="1:12" s="112" customFormat="1" ht="15" customHeight="1" x14ac:dyDescent="0.2">
      <c r="A67" s="458"/>
      <c r="B67" s="341"/>
      <c r="C67" s="342"/>
      <c r="D67" s="552" t="s">
        <v>1193</v>
      </c>
      <c r="E67" s="553" t="s">
        <v>142</v>
      </c>
      <c r="F67" s="535" t="b">
        <f>IF(総括表!$B$4=総括表!$Q$5,基礎データ貼付用シート!E2150)</f>
        <v>0</v>
      </c>
      <c r="G67" s="596" t="s">
        <v>1184</v>
      </c>
      <c r="H67" s="958">
        <v>0.24399999999999999</v>
      </c>
      <c r="I67" s="863" t="s">
        <v>1186</v>
      </c>
      <c r="J67" s="857">
        <f t="shared" si="3"/>
        <v>0</v>
      </c>
      <c r="K67" s="340" t="s">
        <v>1208</v>
      </c>
      <c r="L67" s="319"/>
    </row>
    <row r="68" spans="1:12" s="112" customFormat="1" ht="15" customHeight="1" x14ac:dyDescent="0.2">
      <c r="A68" s="458"/>
      <c r="B68" s="799">
        <v>9</v>
      </c>
      <c r="C68" s="800" t="s">
        <v>619</v>
      </c>
      <c r="D68" s="552" t="s">
        <v>1188</v>
      </c>
      <c r="E68" s="553" t="s">
        <v>143</v>
      </c>
      <c r="F68" s="535" t="b">
        <f>IF(総括表!$B$4=総括表!$Q$4,基礎データ貼付用シート!E2151)</f>
        <v>0</v>
      </c>
      <c r="G68" s="596" t="s">
        <v>1184</v>
      </c>
      <c r="H68" s="856">
        <v>0.33</v>
      </c>
      <c r="I68" s="596" t="s">
        <v>1186</v>
      </c>
      <c r="J68" s="598">
        <f t="shared" si="3"/>
        <v>0</v>
      </c>
      <c r="K68" s="340" t="s">
        <v>1209</v>
      </c>
      <c r="L68" s="319"/>
    </row>
    <row r="69" spans="1:12" s="112" customFormat="1" ht="15" customHeight="1" x14ac:dyDescent="0.2">
      <c r="A69" s="458"/>
      <c r="B69" s="1740"/>
      <c r="C69" s="1741"/>
      <c r="D69" s="552" t="s">
        <v>1193</v>
      </c>
      <c r="E69" s="553" t="s">
        <v>142</v>
      </c>
      <c r="F69" s="535" t="b">
        <f>IF(総括表!$B$4=総括表!$Q$5,基礎データ貼付用シート!E2151)</f>
        <v>0</v>
      </c>
      <c r="G69" s="596" t="s">
        <v>1184</v>
      </c>
      <c r="H69" s="958">
        <v>0.27400000000000002</v>
      </c>
      <c r="I69" s="863" t="s">
        <v>1186</v>
      </c>
      <c r="J69" s="857">
        <f t="shared" si="3"/>
        <v>0</v>
      </c>
      <c r="K69" s="340" t="s">
        <v>1210</v>
      </c>
      <c r="L69" s="319"/>
    </row>
    <row r="70" spans="1:12" s="112" customFormat="1" ht="15" customHeight="1" x14ac:dyDescent="0.2">
      <c r="A70" s="458"/>
      <c r="B70" s="799">
        <v>10</v>
      </c>
      <c r="C70" s="800" t="s">
        <v>710</v>
      </c>
      <c r="D70" s="552" t="s">
        <v>1188</v>
      </c>
      <c r="E70" s="553" t="s">
        <v>143</v>
      </c>
      <c r="F70" s="535" t="b">
        <f>IF(総括表!$B$4=総括表!$Q$4,基礎データ貼付用シート!E2152)</f>
        <v>0</v>
      </c>
      <c r="G70" s="596" t="s">
        <v>1184</v>
      </c>
      <c r="H70" s="856">
        <v>0.35299999999999998</v>
      </c>
      <c r="I70" s="596" t="s">
        <v>1186</v>
      </c>
      <c r="J70" s="598">
        <f t="shared" si="3"/>
        <v>0</v>
      </c>
      <c r="K70" s="340" t="s">
        <v>1211</v>
      </c>
      <c r="L70" s="319"/>
    </row>
    <row r="71" spans="1:12" s="112" customFormat="1" ht="15" customHeight="1" x14ac:dyDescent="0.2">
      <c r="A71" s="458"/>
      <c r="B71" s="1740"/>
      <c r="C71" s="1741"/>
      <c r="D71" s="552" t="s">
        <v>1193</v>
      </c>
      <c r="E71" s="553" t="s">
        <v>142</v>
      </c>
      <c r="F71" s="535" t="b">
        <f>IF(総括表!$B$4=総括表!$Q$5,基礎データ貼付用シート!E2152)</f>
        <v>0</v>
      </c>
      <c r="G71" s="596" t="s">
        <v>1184</v>
      </c>
      <c r="H71" s="958">
        <v>0.30199999999999999</v>
      </c>
      <c r="I71" s="863" t="s">
        <v>1186</v>
      </c>
      <c r="J71" s="857">
        <f t="shared" si="3"/>
        <v>0</v>
      </c>
      <c r="K71" s="340" t="s">
        <v>1212</v>
      </c>
      <c r="L71" s="319"/>
    </row>
    <row r="72" spans="1:12" s="112" customFormat="1" ht="15" customHeight="1" x14ac:dyDescent="0.2">
      <c r="A72" s="458"/>
      <c r="B72" s="799">
        <v>11</v>
      </c>
      <c r="C72" s="800" t="s">
        <v>741</v>
      </c>
      <c r="D72" s="552" t="s">
        <v>1188</v>
      </c>
      <c r="E72" s="553" t="s">
        <v>143</v>
      </c>
      <c r="F72" s="535" t="b">
        <f>IF(総括表!$B$4=総括表!$Q$4,基礎データ貼付用シート!E2153)</f>
        <v>0</v>
      </c>
      <c r="G72" s="596" t="s">
        <v>1184</v>
      </c>
      <c r="H72" s="856">
        <v>0.376</v>
      </c>
      <c r="I72" s="596" t="s">
        <v>1186</v>
      </c>
      <c r="J72" s="598">
        <f>ROUND(F72*H72,0)</f>
        <v>0</v>
      </c>
      <c r="K72" s="340" t="s">
        <v>1213</v>
      </c>
      <c r="L72" s="319"/>
    </row>
    <row r="73" spans="1:12" s="112" customFormat="1" ht="15" customHeight="1" x14ac:dyDescent="0.2">
      <c r="A73" s="458"/>
      <c r="B73" s="1740"/>
      <c r="C73" s="1741"/>
      <c r="D73" s="552" t="s">
        <v>1193</v>
      </c>
      <c r="E73" s="553" t="s">
        <v>142</v>
      </c>
      <c r="F73" s="535" t="b">
        <f>IF(総括表!$B$4=総括表!$Q$5,基礎データ貼付用シート!E2153)</f>
        <v>0</v>
      </c>
      <c r="G73" s="596" t="s">
        <v>1184</v>
      </c>
      <c r="H73" s="958">
        <v>0.33300000000000002</v>
      </c>
      <c r="I73" s="863" t="s">
        <v>1186</v>
      </c>
      <c r="J73" s="857">
        <f>ROUND(F73*H73,0)</f>
        <v>0</v>
      </c>
      <c r="K73" s="340" t="s">
        <v>1214</v>
      </c>
      <c r="L73" s="319"/>
    </row>
    <row r="74" spans="1:12" s="112" customFormat="1" ht="15" customHeight="1" x14ac:dyDescent="0.2">
      <c r="A74" s="458"/>
      <c r="B74" s="799">
        <v>12</v>
      </c>
      <c r="C74" s="800" t="s">
        <v>808</v>
      </c>
      <c r="D74" s="552" t="s">
        <v>1188</v>
      </c>
      <c r="E74" s="553" t="s">
        <v>143</v>
      </c>
      <c r="F74" s="535" t="b">
        <f>IF(総括表!$B$4=総括表!$Q$4,基礎データ貼付用シート!E2154)</f>
        <v>0</v>
      </c>
      <c r="G74" s="596" t="s">
        <v>1184</v>
      </c>
      <c r="H74" s="856">
        <v>0.39800000000000002</v>
      </c>
      <c r="I74" s="596" t="s">
        <v>1186</v>
      </c>
      <c r="J74" s="598">
        <f t="shared" si="3"/>
        <v>0</v>
      </c>
      <c r="K74" s="340" t="s">
        <v>1215</v>
      </c>
      <c r="L74" s="319"/>
    </row>
    <row r="75" spans="1:12" s="112" customFormat="1" ht="15" customHeight="1" x14ac:dyDescent="0.2">
      <c r="A75" s="458"/>
      <c r="B75" s="1740"/>
      <c r="C75" s="1741"/>
      <c r="D75" s="552" t="s">
        <v>1193</v>
      </c>
      <c r="E75" s="553" t="s">
        <v>142</v>
      </c>
      <c r="F75" s="535" t="b">
        <f>IF(総括表!$B$4=総括表!$Q$5,基礎データ貼付用シート!E2154)</f>
        <v>0</v>
      </c>
      <c r="G75" s="596" t="s">
        <v>1184</v>
      </c>
      <c r="H75" s="958">
        <v>0.36299999999999999</v>
      </c>
      <c r="I75" s="863" t="s">
        <v>1186</v>
      </c>
      <c r="J75" s="857">
        <f t="shared" si="3"/>
        <v>0</v>
      </c>
      <c r="K75" s="340" t="s">
        <v>1216</v>
      </c>
      <c r="L75" s="319"/>
    </row>
    <row r="76" spans="1:12" s="112" customFormat="1" ht="15" customHeight="1" x14ac:dyDescent="0.2">
      <c r="A76" s="458"/>
      <c r="B76" s="799">
        <v>13</v>
      </c>
      <c r="C76" s="800" t="s">
        <v>884</v>
      </c>
      <c r="D76" s="552" t="s">
        <v>1188</v>
      </c>
      <c r="E76" s="553" t="s">
        <v>143</v>
      </c>
      <c r="F76" s="535" t="b">
        <f>IF(総括表!$B$4=総括表!$Q$4,基礎データ貼付用シート!E2155)</f>
        <v>0</v>
      </c>
      <c r="G76" s="596" t="s">
        <v>1184</v>
      </c>
      <c r="H76" s="856">
        <v>0.42</v>
      </c>
      <c r="I76" s="596" t="s">
        <v>1186</v>
      </c>
      <c r="J76" s="598">
        <f t="shared" si="3"/>
        <v>0</v>
      </c>
      <c r="K76" s="340" t="s">
        <v>1217</v>
      </c>
      <c r="L76" s="319"/>
    </row>
    <row r="77" spans="1:12" s="112" customFormat="1" ht="15" customHeight="1" x14ac:dyDescent="0.2">
      <c r="A77" s="458"/>
      <c r="B77" s="1740"/>
      <c r="C77" s="1741"/>
      <c r="D77" s="552" t="s">
        <v>1193</v>
      </c>
      <c r="E77" s="553" t="s">
        <v>142</v>
      </c>
      <c r="F77" s="535" t="b">
        <f>IF(総括表!$B$4=総括表!$Q$5,基礎データ貼付用シート!E2155)</f>
        <v>0</v>
      </c>
      <c r="G77" s="596" t="s">
        <v>1184</v>
      </c>
      <c r="H77" s="958">
        <v>0.39200000000000002</v>
      </c>
      <c r="I77" s="863" t="s">
        <v>1186</v>
      </c>
      <c r="J77" s="857">
        <f t="shared" si="3"/>
        <v>0</v>
      </c>
      <c r="K77" s="340" t="s">
        <v>1218</v>
      </c>
      <c r="L77" s="319"/>
    </row>
    <row r="78" spans="1:12" s="112" customFormat="1" ht="15" customHeight="1" x14ac:dyDescent="0.2">
      <c r="A78" s="458"/>
      <c r="B78" s="799">
        <v>14</v>
      </c>
      <c r="C78" s="800" t="s">
        <v>915</v>
      </c>
      <c r="D78" s="552" t="s">
        <v>1188</v>
      </c>
      <c r="E78" s="553" t="s">
        <v>143</v>
      </c>
      <c r="F78" s="535" t="b">
        <f>IF(総括表!$B$4=総括表!$Q$4,基礎データ貼付用シート!E2156)</f>
        <v>0</v>
      </c>
      <c r="G78" s="596" t="s">
        <v>1184</v>
      </c>
      <c r="H78" s="856">
        <v>0.443</v>
      </c>
      <c r="I78" s="596" t="s">
        <v>1186</v>
      </c>
      <c r="J78" s="598">
        <f t="shared" si="3"/>
        <v>0</v>
      </c>
      <c r="K78" s="340" t="s">
        <v>1219</v>
      </c>
      <c r="L78" s="319"/>
    </row>
    <row r="79" spans="1:12" s="112" customFormat="1" ht="15" customHeight="1" x14ac:dyDescent="0.2">
      <c r="A79" s="458"/>
      <c r="B79" s="1740"/>
      <c r="C79" s="1741"/>
      <c r="D79" s="552" t="s">
        <v>1193</v>
      </c>
      <c r="E79" s="553" t="s">
        <v>142</v>
      </c>
      <c r="F79" s="535" t="b">
        <f>IF(総括表!$B$4=総括表!$Q$5,基礎データ貼付用シート!E2156)</f>
        <v>0</v>
      </c>
      <c r="G79" s="596" t="s">
        <v>1184</v>
      </c>
      <c r="H79" s="958">
        <v>0.42099999999999999</v>
      </c>
      <c r="I79" s="863" t="s">
        <v>1186</v>
      </c>
      <c r="J79" s="857">
        <f t="shared" si="3"/>
        <v>0</v>
      </c>
      <c r="K79" s="340" t="s">
        <v>1220</v>
      </c>
      <c r="L79" s="319"/>
    </row>
    <row r="80" spans="1:12" s="112" customFormat="1" ht="15" customHeight="1" x14ac:dyDescent="0.2">
      <c r="A80" s="458"/>
      <c r="B80" s="799">
        <f>B78+1</f>
        <v>15</v>
      </c>
      <c r="C80" s="800" t="s">
        <v>1067</v>
      </c>
      <c r="D80" s="552" t="s">
        <v>1188</v>
      </c>
      <c r="E80" s="553" t="s">
        <v>143</v>
      </c>
      <c r="F80" s="535" t="b">
        <f>IF(総括表!$B$4=総括表!$Q$4,基礎データ貼付用シート!E2157)</f>
        <v>0</v>
      </c>
      <c r="G80" s="596" t="s">
        <v>1184</v>
      </c>
      <c r="H80" s="856">
        <v>0.46600000000000003</v>
      </c>
      <c r="I80" s="596" t="s">
        <v>1186</v>
      </c>
      <c r="J80" s="598">
        <f t="shared" si="3"/>
        <v>0</v>
      </c>
      <c r="K80" s="340" t="s">
        <v>1221</v>
      </c>
      <c r="L80" s="319"/>
    </row>
    <row r="81" spans="1:12" s="112" customFormat="1" ht="15" customHeight="1" x14ac:dyDescent="0.2">
      <c r="A81" s="458"/>
      <c r="B81" s="1740"/>
      <c r="C81" s="1741"/>
      <c r="D81" s="552" t="s">
        <v>1193</v>
      </c>
      <c r="E81" s="553" t="s">
        <v>142</v>
      </c>
      <c r="F81" s="535" t="b">
        <f>IF(総括表!$B$4=総括表!$Q$5,基礎データ貼付用シート!E2157)</f>
        <v>0</v>
      </c>
      <c r="G81" s="596" t="s">
        <v>1184</v>
      </c>
      <c r="H81" s="958">
        <v>0.45200000000000001</v>
      </c>
      <c r="I81" s="863" t="s">
        <v>1186</v>
      </c>
      <c r="J81" s="857">
        <f t="shared" si="3"/>
        <v>0</v>
      </c>
      <c r="K81" s="340" t="s">
        <v>1222</v>
      </c>
      <c r="L81" s="319"/>
    </row>
    <row r="82" spans="1:12" s="112" customFormat="1" ht="15" customHeight="1" x14ac:dyDescent="0.2">
      <c r="A82" s="458"/>
      <c r="B82" s="335">
        <f>B80+1</f>
        <v>16</v>
      </c>
      <c r="C82" s="336" t="s">
        <v>1259</v>
      </c>
      <c r="D82" s="337" t="s">
        <v>4895</v>
      </c>
      <c r="E82" s="338" t="s">
        <v>143</v>
      </c>
      <c r="F82" s="535" t="b">
        <f>IF(総括表!$B$4=総括表!$Q$4,基礎データ貼付用シート!E2158)</f>
        <v>0</v>
      </c>
      <c r="G82" s="353" t="s">
        <v>4916</v>
      </c>
      <c r="H82" s="513">
        <v>0.48299999999999998</v>
      </c>
      <c r="I82" s="353" t="s">
        <v>4917</v>
      </c>
      <c r="J82" s="354">
        <f t="shared" si="3"/>
        <v>0</v>
      </c>
      <c r="K82" s="340" t="s">
        <v>4918</v>
      </c>
      <c r="L82" s="319"/>
    </row>
    <row r="83" spans="1:12" s="112" customFormat="1" ht="15" customHeight="1" x14ac:dyDescent="0.2">
      <c r="A83" s="458"/>
      <c r="B83" s="1740"/>
      <c r="C83" s="1741"/>
      <c r="D83" s="337" t="s">
        <v>4896</v>
      </c>
      <c r="E83" s="338" t="s">
        <v>142</v>
      </c>
      <c r="F83" s="535" t="b">
        <f>IF(総括表!$B$4=総括表!$Q$5,基礎データ貼付用シート!E2158)</f>
        <v>0</v>
      </c>
      <c r="G83" s="353" t="s">
        <v>4916</v>
      </c>
      <c r="H83" s="690">
        <v>0.47599999999999998</v>
      </c>
      <c r="I83" s="355" t="s">
        <v>4917</v>
      </c>
      <c r="J83" s="683">
        <f t="shared" si="3"/>
        <v>0</v>
      </c>
      <c r="K83" s="340" t="s">
        <v>4919</v>
      </c>
      <c r="L83" s="319"/>
    </row>
    <row r="84" spans="1:12" s="112" customFormat="1" ht="15" customHeight="1" x14ac:dyDescent="0.2">
      <c r="A84" s="458"/>
      <c r="B84" s="335">
        <f>B82+1</f>
        <v>17</v>
      </c>
      <c r="C84" s="336" t="s">
        <v>5215</v>
      </c>
      <c r="D84" s="337" t="s">
        <v>533</v>
      </c>
      <c r="E84" s="338" t="s">
        <v>143</v>
      </c>
      <c r="F84" s="535" t="b">
        <f>IF(総括表!$B$4=総括表!$Q$4,基礎データ貼付用シート!E2159)</f>
        <v>0</v>
      </c>
      <c r="G84" s="353" t="s">
        <v>532</v>
      </c>
      <c r="H84" s="513">
        <v>0.5</v>
      </c>
      <c r="I84" s="353" t="s">
        <v>531</v>
      </c>
      <c r="J84" s="354">
        <f t="shared" ref="J84:J89" si="4">ROUND(F84*H84,0)</f>
        <v>0</v>
      </c>
      <c r="K84" s="340" t="s">
        <v>5255</v>
      </c>
      <c r="L84" s="319"/>
    </row>
    <row r="85" spans="1:12" s="112" customFormat="1" ht="15" customHeight="1" x14ac:dyDescent="0.2">
      <c r="A85" s="458"/>
      <c r="B85" s="480"/>
      <c r="C85" s="342"/>
      <c r="D85" s="337" t="s">
        <v>529</v>
      </c>
      <c r="E85" s="338" t="s">
        <v>142</v>
      </c>
      <c r="F85" s="535" t="b">
        <f>IF(総括表!$B$4=総括表!$Q$5,基礎データ貼付用シート!E2159)</f>
        <v>0</v>
      </c>
      <c r="G85" s="353" t="s">
        <v>532</v>
      </c>
      <c r="H85" s="690">
        <v>0.5</v>
      </c>
      <c r="I85" s="355" t="s">
        <v>531</v>
      </c>
      <c r="J85" s="683">
        <f t="shared" si="4"/>
        <v>0</v>
      </c>
      <c r="K85" s="340" t="s">
        <v>573</v>
      </c>
      <c r="L85" s="319"/>
    </row>
    <row r="86" spans="1:12" s="112" customFormat="1" ht="15" customHeight="1" x14ac:dyDescent="0.2">
      <c r="A86" s="458"/>
      <c r="B86" s="335">
        <f>B84+1</f>
        <v>18</v>
      </c>
      <c r="C86" s="336" t="s">
        <v>5612</v>
      </c>
      <c r="D86" s="337" t="s">
        <v>533</v>
      </c>
      <c r="E86" s="338" t="s">
        <v>143</v>
      </c>
      <c r="F86" s="535" t="b">
        <f>IF(総括表!$B$4=総括表!$Q$4,基礎データ貼付用シート!E2160)</f>
        <v>0</v>
      </c>
      <c r="G86" s="353" t="s">
        <v>117</v>
      </c>
      <c r="H86" s="513">
        <v>0.5</v>
      </c>
      <c r="I86" s="353" t="s">
        <v>119</v>
      </c>
      <c r="J86" s="354">
        <f t="shared" si="4"/>
        <v>0</v>
      </c>
      <c r="K86" s="340" t="s">
        <v>588</v>
      </c>
      <c r="L86" s="319"/>
    </row>
    <row r="87" spans="1:12" s="112" customFormat="1" ht="15" customHeight="1" x14ac:dyDescent="0.2">
      <c r="A87" s="458"/>
      <c r="B87" s="480"/>
      <c r="C87" s="342"/>
      <c r="D87" s="337" t="s">
        <v>529</v>
      </c>
      <c r="E87" s="338" t="s">
        <v>142</v>
      </c>
      <c r="F87" s="535" t="b">
        <f>IF(総括表!$B$4=総括表!$Q$5,基礎データ貼付用シート!E2160)</f>
        <v>0</v>
      </c>
      <c r="G87" s="353" t="s">
        <v>117</v>
      </c>
      <c r="H87" s="690">
        <v>0.5</v>
      </c>
      <c r="I87" s="355" t="s">
        <v>119</v>
      </c>
      <c r="J87" s="683">
        <f t="shared" si="4"/>
        <v>0</v>
      </c>
      <c r="K87" s="340" t="s">
        <v>587</v>
      </c>
      <c r="L87" s="319"/>
    </row>
    <row r="88" spans="1:12" s="202" customFormat="1" ht="15" customHeight="1" x14ac:dyDescent="0.2">
      <c r="A88" s="458"/>
      <c r="B88" s="335">
        <f>B86+1</f>
        <v>19</v>
      </c>
      <c r="C88" s="336" t="s">
        <v>6145</v>
      </c>
      <c r="D88" s="337" t="s">
        <v>533</v>
      </c>
      <c r="E88" s="338" t="s">
        <v>143</v>
      </c>
      <c r="F88" s="535" t="b">
        <f>IF(総括表!$B$4=総括表!$Q$4,基礎データ貼付用シート!E2161)</f>
        <v>0</v>
      </c>
      <c r="G88" s="353" t="s">
        <v>117</v>
      </c>
      <c r="H88" s="513">
        <v>0.5</v>
      </c>
      <c r="I88" s="353" t="s">
        <v>119</v>
      </c>
      <c r="J88" s="354">
        <f t="shared" si="4"/>
        <v>0</v>
      </c>
      <c r="K88" s="340" t="s">
        <v>613</v>
      </c>
      <c r="L88" s="947"/>
    </row>
    <row r="89" spans="1:12" s="202" customFormat="1" ht="15" customHeight="1" x14ac:dyDescent="0.2">
      <c r="A89" s="458"/>
      <c r="B89" s="480"/>
      <c r="C89" s="342"/>
      <c r="D89" s="337" t="s">
        <v>529</v>
      </c>
      <c r="E89" s="338" t="s">
        <v>142</v>
      </c>
      <c r="F89" s="535" t="b">
        <f>IF(総括表!$B$4=総括表!$Q$5,基礎データ貼付用シート!E2161)</f>
        <v>0</v>
      </c>
      <c r="G89" s="353" t="s">
        <v>117</v>
      </c>
      <c r="H89" s="690">
        <v>0.5</v>
      </c>
      <c r="I89" s="355" t="s">
        <v>119</v>
      </c>
      <c r="J89" s="683">
        <f t="shared" si="4"/>
        <v>0</v>
      </c>
      <c r="K89" s="340" t="s">
        <v>612</v>
      </c>
      <c r="L89" s="947"/>
    </row>
    <row r="90" spans="1:12" s="202" customFormat="1" ht="15" customHeight="1" x14ac:dyDescent="0.2">
      <c r="A90" s="458"/>
      <c r="B90" s="1240">
        <f>B88+1</f>
        <v>20</v>
      </c>
      <c r="C90" s="336" t="s">
        <v>6622</v>
      </c>
      <c r="D90" s="337" t="s">
        <v>533</v>
      </c>
      <c r="E90" s="338" t="s">
        <v>143</v>
      </c>
      <c r="F90" s="535" t="b">
        <f>IF(総括表!$B$4=総括表!$Q$4,基礎データ貼付用シート!E2162)</f>
        <v>0</v>
      </c>
      <c r="G90" s="353" t="s">
        <v>117</v>
      </c>
      <c r="H90" s="513">
        <v>0.5</v>
      </c>
      <c r="I90" s="353" t="s">
        <v>119</v>
      </c>
      <c r="J90" s="354">
        <f t="shared" ref="J90:J91" si="5">ROUND(F90*H90,0)</f>
        <v>0</v>
      </c>
      <c r="K90" s="340" t="s">
        <v>631</v>
      </c>
      <c r="L90" s="947"/>
    </row>
    <row r="91" spans="1:12" s="202" customFormat="1" ht="15" customHeight="1" thickBot="1" x14ac:dyDescent="0.25">
      <c r="A91" s="458"/>
      <c r="B91" s="1235"/>
      <c r="C91" s="1236"/>
      <c r="D91" s="337" t="s">
        <v>529</v>
      </c>
      <c r="E91" s="338" t="s">
        <v>142</v>
      </c>
      <c r="F91" s="535" t="b">
        <f>IF(総括表!$B$4=総括表!$Q$5,基礎データ貼付用シート!E2162)</f>
        <v>0</v>
      </c>
      <c r="G91" s="353" t="s">
        <v>117</v>
      </c>
      <c r="H91" s="690">
        <v>0.5</v>
      </c>
      <c r="I91" s="355" t="s">
        <v>119</v>
      </c>
      <c r="J91" s="683">
        <f t="shared" si="5"/>
        <v>0</v>
      </c>
      <c r="K91" s="340" t="s">
        <v>630</v>
      </c>
      <c r="L91" s="947"/>
    </row>
    <row r="92" spans="1:12" s="112" customFormat="1" ht="15" customHeight="1" x14ac:dyDescent="0.2">
      <c r="A92" s="458"/>
      <c r="B92" s="344"/>
      <c r="C92" s="345"/>
      <c r="D92" s="344"/>
      <c r="E92" s="344"/>
      <c r="F92" s="58"/>
      <c r="G92" s="494"/>
      <c r="H92" s="1683" t="s">
        <v>6345</v>
      </c>
      <c r="I92" s="1684"/>
      <c r="J92" s="346"/>
      <c r="K92" s="340"/>
      <c r="L92" s="319"/>
    </row>
    <row r="93" spans="1:12" s="112" customFormat="1" ht="15" customHeight="1" thickBot="1" x14ac:dyDescent="0.25">
      <c r="A93" s="458"/>
      <c r="B93" s="340"/>
      <c r="C93" s="340"/>
      <c r="D93" s="340"/>
      <c r="E93" s="340"/>
      <c r="F93" s="554"/>
      <c r="G93" s="340"/>
      <c r="H93" s="1727" t="s">
        <v>118</v>
      </c>
      <c r="I93" s="1728"/>
      <c r="J93" s="539">
        <f>SUM(J54:J91)</f>
        <v>0</v>
      </c>
      <c r="K93" s="340" t="s">
        <v>4920</v>
      </c>
      <c r="L93" s="376" t="s">
        <v>4894</v>
      </c>
    </row>
    <row r="94" spans="1:12" s="112" customFormat="1" ht="18.75" customHeight="1" x14ac:dyDescent="0.2">
      <c r="A94" s="458"/>
      <c r="B94" s="458"/>
      <c r="C94" s="458"/>
      <c r="D94" s="458"/>
      <c r="E94" s="458"/>
      <c r="F94" s="518"/>
      <c r="G94" s="458"/>
      <c r="H94" s="458"/>
      <c r="I94" s="458"/>
      <c r="J94" s="518"/>
      <c r="K94" s="458"/>
      <c r="L94" s="319"/>
    </row>
    <row r="95" spans="1:12" ht="18.75" customHeight="1" x14ac:dyDescent="0.2">
      <c r="A95" s="468" t="s">
        <v>1185</v>
      </c>
      <c r="B95" s="458" t="s">
        <v>371</v>
      </c>
      <c r="C95" s="467"/>
      <c r="D95" s="467"/>
      <c r="E95" s="467"/>
      <c r="F95" s="517"/>
      <c r="G95" s="467"/>
      <c r="H95" s="467"/>
      <c r="I95" s="467"/>
      <c r="J95" s="517"/>
      <c r="K95" s="467"/>
      <c r="L95" s="315"/>
    </row>
    <row r="96" spans="1:12" ht="11.25" customHeight="1" x14ac:dyDescent="0.2">
      <c r="A96" s="470"/>
      <c r="B96" s="467"/>
      <c r="C96" s="467"/>
      <c r="D96" s="467"/>
      <c r="E96" s="467"/>
      <c r="F96" s="517"/>
      <c r="G96" s="467"/>
      <c r="H96" s="467"/>
      <c r="I96" s="467"/>
      <c r="J96" s="517"/>
      <c r="K96" s="467"/>
      <c r="L96" s="315"/>
    </row>
    <row r="97" spans="1:14" ht="18.75" customHeight="1" x14ac:dyDescent="0.2">
      <c r="A97" s="470"/>
      <c r="B97" s="1861" t="s">
        <v>140</v>
      </c>
      <c r="C97" s="1804"/>
      <c r="D97" s="1861" t="s">
        <v>139</v>
      </c>
      <c r="E97" s="1804"/>
      <c r="F97" s="795" t="s">
        <v>138</v>
      </c>
      <c r="G97" s="796"/>
      <c r="H97" s="796" t="s">
        <v>137</v>
      </c>
      <c r="I97" s="796"/>
      <c r="J97" s="795" t="s">
        <v>89</v>
      </c>
      <c r="K97" s="340"/>
      <c r="L97" s="315"/>
    </row>
    <row r="98" spans="1:14" ht="15" customHeight="1" x14ac:dyDescent="0.2">
      <c r="A98" s="470"/>
      <c r="B98" s="523"/>
      <c r="C98" s="479"/>
      <c r="D98" s="480"/>
      <c r="E98" s="342"/>
      <c r="F98" s="524"/>
      <c r="G98" s="482"/>
      <c r="H98" s="482"/>
      <c r="I98" s="482"/>
      <c r="J98" s="525" t="s">
        <v>1187</v>
      </c>
      <c r="K98" s="340"/>
      <c r="L98" s="315"/>
    </row>
    <row r="99" spans="1:14" s="112" customFormat="1" ht="15" customHeight="1" x14ac:dyDescent="0.2">
      <c r="A99" s="458"/>
      <c r="B99" s="799">
        <v>1</v>
      </c>
      <c r="C99" s="800" t="s">
        <v>125</v>
      </c>
      <c r="D99" s="1725"/>
      <c r="E99" s="1726"/>
      <c r="F99" s="595">
        <f>+基礎データ貼付用シート!E2099</f>
        <v>0</v>
      </c>
      <c r="G99" s="596" t="s">
        <v>1184</v>
      </c>
      <c r="H99" s="690">
        <v>6.0000000000000001E-3</v>
      </c>
      <c r="I99" s="863" t="s">
        <v>1186</v>
      </c>
      <c r="J99" s="857">
        <f t="shared" ref="J99:J106" si="6">ROUND(F99*H99,0)</f>
        <v>0</v>
      </c>
      <c r="K99" s="340" t="s">
        <v>273</v>
      </c>
      <c r="L99" s="319"/>
    </row>
    <row r="100" spans="1:14" s="112" customFormat="1" ht="15" customHeight="1" x14ac:dyDescent="0.2">
      <c r="A100" s="458"/>
      <c r="B100" s="799">
        <v>2</v>
      </c>
      <c r="C100" s="553" t="s">
        <v>124</v>
      </c>
      <c r="D100" s="1725"/>
      <c r="E100" s="1726"/>
      <c r="F100" s="595">
        <f>+基礎データ貼付用シート!E2100</f>
        <v>0</v>
      </c>
      <c r="G100" s="596" t="s">
        <v>1184</v>
      </c>
      <c r="H100" s="513">
        <v>6.0000000000000001E-3</v>
      </c>
      <c r="I100" s="596" t="s">
        <v>1186</v>
      </c>
      <c r="J100" s="598">
        <f t="shared" si="6"/>
        <v>0</v>
      </c>
      <c r="K100" s="340" t="s">
        <v>272</v>
      </c>
      <c r="L100" s="319"/>
    </row>
    <row r="101" spans="1:14" s="112" customFormat="1" ht="15" customHeight="1" x14ac:dyDescent="0.2">
      <c r="A101" s="458"/>
      <c r="B101" s="799">
        <v>3</v>
      </c>
      <c r="C101" s="800" t="s">
        <v>123</v>
      </c>
      <c r="D101" s="552" t="s">
        <v>1188</v>
      </c>
      <c r="E101" s="553" t="s">
        <v>143</v>
      </c>
      <c r="F101" s="535" t="b">
        <f>IF(総括表!$B$4=総括表!$Q$4,基礎データ貼付用シート!E2101)</f>
        <v>0</v>
      </c>
      <c r="G101" s="596" t="s">
        <v>1184</v>
      </c>
      <c r="H101" s="513">
        <v>0.14499999999999999</v>
      </c>
      <c r="I101" s="596" t="s">
        <v>1186</v>
      </c>
      <c r="J101" s="598">
        <f t="shared" si="6"/>
        <v>0</v>
      </c>
      <c r="K101" s="340" t="s">
        <v>271</v>
      </c>
      <c r="L101" s="319"/>
    </row>
    <row r="102" spans="1:14" s="112" customFormat="1" ht="15" customHeight="1" x14ac:dyDescent="0.2">
      <c r="A102" s="458"/>
      <c r="B102" s="341"/>
      <c r="C102" s="342"/>
      <c r="D102" s="552" t="s">
        <v>1193</v>
      </c>
      <c r="E102" s="553" t="s">
        <v>142</v>
      </c>
      <c r="F102" s="535" t="b">
        <f>IF(総括表!$B$4=総括表!$Q$5,基礎データ貼付用シート!E2101)</f>
        <v>0</v>
      </c>
      <c r="G102" s="596" t="s">
        <v>1184</v>
      </c>
      <c r="H102" s="690">
        <v>0</v>
      </c>
      <c r="I102" s="863" t="s">
        <v>1186</v>
      </c>
      <c r="J102" s="857">
        <f t="shared" si="6"/>
        <v>0</v>
      </c>
      <c r="K102" s="340" t="s">
        <v>270</v>
      </c>
      <c r="L102" s="319"/>
    </row>
    <row r="103" spans="1:14" s="112" customFormat="1" ht="15" customHeight="1" x14ac:dyDescent="0.2">
      <c r="A103" s="458"/>
      <c r="B103" s="799">
        <v>4</v>
      </c>
      <c r="C103" s="800" t="s">
        <v>122</v>
      </c>
      <c r="D103" s="552" t="s">
        <v>1188</v>
      </c>
      <c r="E103" s="553" t="s">
        <v>143</v>
      </c>
      <c r="F103" s="535" t="b">
        <f>IF(総括表!$B$4=総括表!$Q$4,基礎データ貼付用シート!E2102)</f>
        <v>0</v>
      </c>
      <c r="G103" s="596" t="s">
        <v>1184</v>
      </c>
      <c r="H103" s="513">
        <v>0.156</v>
      </c>
      <c r="I103" s="596" t="s">
        <v>1186</v>
      </c>
      <c r="J103" s="598">
        <f t="shared" si="6"/>
        <v>0</v>
      </c>
      <c r="K103" s="340" t="s">
        <v>268</v>
      </c>
      <c r="L103" s="319"/>
    </row>
    <row r="104" spans="1:14" s="112" customFormat="1" ht="15" customHeight="1" x14ac:dyDescent="0.2">
      <c r="A104" s="458"/>
      <c r="B104" s="341"/>
      <c r="C104" s="342"/>
      <c r="D104" s="552" t="s">
        <v>1193</v>
      </c>
      <c r="E104" s="553" t="s">
        <v>142</v>
      </c>
      <c r="F104" s="535" t="b">
        <f>IF(総括表!$B$4=総括表!$Q$5,基礎データ貼付用シート!E2102)</f>
        <v>0</v>
      </c>
      <c r="G104" s="596" t="s">
        <v>1184</v>
      </c>
      <c r="H104" s="690">
        <v>0</v>
      </c>
      <c r="I104" s="863" t="s">
        <v>1186</v>
      </c>
      <c r="J104" s="857">
        <f t="shared" si="6"/>
        <v>0</v>
      </c>
      <c r="K104" s="340" t="s">
        <v>267</v>
      </c>
      <c r="L104" s="319"/>
    </row>
    <row r="105" spans="1:14" s="112" customFormat="1" ht="15" customHeight="1" x14ac:dyDescent="0.2">
      <c r="A105" s="458"/>
      <c r="B105" s="799">
        <v>5</v>
      </c>
      <c r="C105" s="800" t="s">
        <v>121</v>
      </c>
      <c r="D105" s="552" t="s">
        <v>1188</v>
      </c>
      <c r="E105" s="553" t="s">
        <v>143</v>
      </c>
      <c r="F105" s="535" t="b">
        <f>IF(総括表!$B$4=総括表!$Q$4,基礎データ貼付用シート!E2103)</f>
        <v>0</v>
      </c>
      <c r="G105" s="596" t="s">
        <v>1184</v>
      </c>
      <c r="H105" s="513">
        <v>0.16700000000000001</v>
      </c>
      <c r="I105" s="596" t="s">
        <v>1186</v>
      </c>
      <c r="J105" s="598">
        <f t="shared" si="6"/>
        <v>0</v>
      </c>
      <c r="K105" s="340" t="s">
        <v>269</v>
      </c>
      <c r="L105" s="319"/>
    </row>
    <row r="106" spans="1:14" s="112" customFormat="1" ht="15" customHeight="1" x14ac:dyDescent="0.2">
      <c r="A106" s="458"/>
      <c r="B106" s="341"/>
      <c r="C106" s="342"/>
      <c r="D106" s="552" t="s">
        <v>1193</v>
      </c>
      <c r="E106" s="553" t="s">
        <v>142</v>
      </c>
      <c r="F106" s="535" t="b">
        <f>IF(総括表!$B$4=総括表!$Q$5,基礎データ貼付用シート!E2103)</f>
        <v>0</v>
      </c>
      <c r="G106" s="596" t="s">
        <v>1184</v>
      </c>
      <c r="H106" s="690">
        <v>0</v>
      </c>
      <c r="I106" s="863" t="s">
        <v>1186</v>
      </c>
      <c r="J106" s="857">
        <f t="shared" si="6"/>
        <v>0</v>
      </c>
      <c r="K106" s="340" t="s">
        <v>266</v>
      </c>
      <c r="L106" s="319"/>
    </row>
    <row r="107" spans="1:14" s="112" customFormat="1" ht="15" customHeight="1" thickBot="1" x14ac:dyDescent="0.25">
      <c r="A107" s="458"/>
      <c r="B107" s="1773" t="s">
        <v>146</v>
      </c>
      <c r="C107" s="1774"/>
      <c r="D107" s="1725"/>
      <c r="E107" s="1726"/>
      <c r="F107" s="935"/>
      <c r="G107" s="959"/>
      <c r="H107" s="960"/>
      <c r="I107" s="959"/>
      <c r="J107" s="857">
        <f>SUM(J99:J106)</f>
        <v>0</v>
      </c>
      <c r="K107" s="340" t="s">
        <v>265</v>
      </c>
      <c r="L107" s="319"/>
      <c r="N107" s="113"/>
    </row>
    <row r="108" spans="1:14" s="112" customFormat="1" ht="13" x14ac:dyDescent="0.2">
      <c r="A108" s="458"/>
      <c r="B108" s="1752"/>
      <c r="C108" s="1754"/>
      <c r="D108" s="1752"/>
      <c r="E108" s="1754"/>
      <c r="F108" s="948" t="s">
        <v>6394</v>
      </c>
      <c r="G108" s="796"/>
      <c r="H108" s="949" t="s">
        <v>6631</v>
      </c>
      <c r="I108" s="950"/>
      <c r="J108" s="531"/>
      <c r="K108" s="340"/>
      <c r="L108" s="319"/>
      <c r="N108" s="113"/>
    </row>
    <row r="109" spans="1:14" s="112" customFormat="1" ht="15" customHeight="1" x14ac:dyDescent="0.2">
      <c r="A109" s="458"/>
      <c r="B109" s="1776"/>
      <c r="C109" s="1777"/>
      <c r="D109" s="1776"/>
      <c r="E109" s="1777"/>
      <c r="F109" s="961">
        <f>J107</f>
        <v>0</v>
      </c>
      <c r="G109" s="951" t="s">
        <v>117</v>
      </c>
      <c r="H109" s="962" t="e">
        <f>●財政力附表!S28</f>
        <v>#DIV/0!</v>
      </c>
      <c r="I109" s="523" t="s">
        <v>664</v>
      </c>
      <c r="J109" s="963">
        <f>IFERROR(ROUND(F109*H109,0),0)</f>
        <v>0</v>
      </c>
      <c r="K109" s="340" t="s">
        <v>591</v>
      </c>
      <c r="L109" s="376" t="s">
        <v>117</v>
      </c>
      <c r="N109" s="113"/>
    </row>
    <row r="110" spans="1:14" s="112" customFormat="1" ht="13.5" thickBot="1" x14ac:dyDescent="0.25">
      <c r="A110" s="458"/>
      <c r="B110" s="1755"/>
      <c r="C110" s="1757"/>
      <c r="D110" s="1755"/>
      <c r="E110" s="1757"/>
      <c r="F110" s="952"/>
      <c r="G110" s="676"/>
      <c r="H110" s="953" t="s">
        <v>147</v>
      </c>
      <c r="I110" s="954"/>
      <c r="J110" s="955"/>
      <c r="K110" s="340"/>
      <c r="L110" s="319"/>
    </row>
    <row r="111" spans="1:14" s="112" customFormat="1" ht="15" customHeight="1" x14ac:dyDescent="0.2">
      <c r="A111" s="458"/>
      <c r="B111" s="340"/>
      <c r="C111" s="340"/>
      <c r="D111" s="340"/>
      <c r="E111" s="340"/>
      <c r="F111" s="554"/>
      <c r="G111" s="340"/>
      <c r="H111" s="494"/>
      <c r="I111" s="494"/>
      <c r="J111" s="58"/>
      <c r="K111" s="340"/>
      <c r="L111" s="319"/>
    </row>
    <row r="112" spans="1:14" ht="18.75" customHeight="1" x14ac:dyDescent="0.2">
      <c r="A112" s="468" t="s">
        <v>56</v>
      </c>
      <c r="B112" s="458" t="s">
        <v>370</v>
      </c>
      <c r="C112" s="467"/>
      <c r="D112" s="467"/>
      <c r="E112" s="467"/>
      <c r="F112" s="517"/>
      <c r="G112" s="467"/>
      <c r="H112" s="467"/>
      <c r="I112" s="467"/>
      <c r="J112" s="517"/>
      <c r="K112" s="467"/>
      <c r="L112" s="315"/>
    </row>
    <row r="113" spans="1:19" ht="11.25" customHeight="1" x14ac:dyDescent="0.2">
      <c r="A113" s="470"/>
      <c r="B113" s="467"/>
      <c r="C113" s="467"/>
      <c r="D113" s="467"/>
      <c r="E113" s="467"/>
      <c r="F113" s="517"/>
      <c r="G113" s="467"/>
      <c r="H113" s="467"/>
      <c r="I113" s="467"/>
      <c r="J113" s="517"/>
      <c r="K113" s="467"/>
      <c r="L113" s="315"/>
    </row>
    <row r="114" spans="1:19" ht="18.75" customHeight="1" x14ac:dyDescent="0.2">
      <c r="A114" s="470"/>
      <c r="B114" s="1861" t="s">
        <v>140</v>
      </c>
      <c r="C114" s="1804"/>
      <c r="D114" s="1861" t="s">
        <v>139</v>
      </c>
      <c r="E114" s="1804"/>
      <c r="F114" s="795" t="s">
        <v>138</v>
      </c>
      <c r="G114" s="796"/>
      <c r="H114" s="796" t="s">
        <v>137</v>
      </c>
      <c r="I114" s="796"/>
      <c r="J114" s="795" t="s">
        <v>89</v>
      </c>
      <c r="K114" s="340"/>
      <c r="L114" s="315"/>
    </row>
    <row r="115" spans="1:19" ht="15" customHeight="1" x14ac:dyDescent="0.2">
      <c r="A115" s="470"/>
      <c r="B115" s="523"/>
      <c r="C115" s="479"/>
      <c r="D115" s="480"/>
      <c r="E115" s="342"/>
      <c r="F115" s="524"/>
      <c r="G115" s="482"/>
      <c r="H115" s="482"/>
      <c r="I115" s="482"/>
      <c r="J115" s="525" t="s">
        <v>667</v>
      </c>
      <c r="K115" s="340"/>
      <c r="L115" s="315"/>
    </row>
    <row r="116" spans="1:19" s="112" customFormat="1" ht="15" customHeight="1" x14ac:dyDescent="0.2">
      <c r="A116" s="458"/>
      <c r="B116" s="799">
        <v>1</v>
      </c>
      <c r="C116" s="800" t="s">
        <v>125</v>
      </c>
      <c r="D116" s="1725"/>
      <c r="E116" s="1726"/>
      <c r="F116" s="595">
        <f>+基礎データ貼付用シート!E2104</f>
        <v>0</v>
      </c>
      <c r="G116" s="596" t="s">
        <v>117</v>
      </c>
      <c r="H116" s="958">
        <v>1.9E-2</v>
      </c>
      <c r="I116" s="863" t="s">
        <v>664</v>
      </c>
      <c r="J116" s="857">
        <f t="shared" ref="J116:J123" si="7">ROUND(F116*H116,0)</f>
        <v>0</v>
      </c>
      <c r="K116" s="340" t="s">
        <v>273</v>
      </c>
      <c r="L116" s="319"/>
    </row>
    <row r="117" spans="1:19" s="112" customFormat="1" ht="15" customHeight="1" x14ac:dyDescent="0.2">
      <c r="A117" s="458"/>
      <c r="B117" s="799">
        <v>2</v>
      </c>
      <c r="C117" s="553" t="s">
        <v>124</v>
      </c>
      <c r="D117" s="1725"/>
      <c r="E117" s="1726"/>
      <c r="F117" s="595">
        <f>+基礎データ貼付用シート!E2105</f>
        <v>0</v>
      </c>
      <c r="G117" s="596" t="s">
        <v>117</v>
      </c>
      <c r="H117" s="856">
        <v>1.9E-2</v>
      </c>
      <c r="I117" s="596" t="s">
        <v>664</v>
      </c>
      <c r="J117" s="598">
        <f t="shared" si="7"/>
        <v>0</v>
      </c>
      <c r="K117" s="340" t="s">
        <v>272</v>
      </c>
      <c r="L117" s="319"/>
    </row>
    <row r="118" spans="1:19" s="112" customFormat="1" ht="15" customHeight="1" x14ac:dyDescent="0.2">
      <c r="A118" s="458"/>
      <c r="B118" s="799">
        <v>3</v>
      </c>
      <c r="C118" s="800" t="s">
        <v>123</v>
      </c>
      <c r="D118" s="552" t="s">
        <v>533</v>
      </c>
      <c r="E118" s="553" t="s">
        <v>143</v>
      </c>
      <c r="F118" s="535" t="b">
        <f>IF(総括表!$B$4=総括表!$Q$4,基礎データ貼付用シート!E2106)</f>
        <v>0</v>
      </c>
      <c r="G118" s="596" t="s">
        <v>117</v>
      </c>
      <c r="H118" s="856">
        <v>0.48199999999999998</v>
      </c>
      <c r="I118" s="596" t="s">
        <v>664</v>
      </c>
      <c r="J118" s="598">
        <f t="shared" si="7"/>
        <v>0</v>
      </c>
      <c r="K118" s="340" t="s">
        <v>271</v>
      </c>
      <c r="L118" s="319"/>
    </row>
    <row r="119" spans="1:19" s="112" customFormat="1" ht="15" customHeight="1" x14ac:dyDescent="0.2">
      <c r="A119" s="458"/>
      <c r="B119" s="341"/>
      <c r="C119" s="342"/>
      <c r="D119" s="552" t="s">
        <v>668</v>
      </c>
      <c r="E119" s="553" t="s">
        <v>142</v>
      </c>
      <c r="F119" s="535" t="b">
        <f>IF(総括表!$B$4=総括表!$Q$5,基礎データ貼付用シート!E2106)</f>
        <v>0</v>
      </c>
      <c r="G119" s="596" t="s">
        <v>117</v>
      </c>
      <c r="H119" s="958">
        <v>0</v>
      </c>
      <c r="I119" s="863" t="s">
        <v>664</v>
      </c>
      <c r="J119" s="857">
        <f t="shared" si="7"/>
        <v>0</v>
      </c>
      <c r="K119" s="340" t="s">
        <v>270</v>
      </c>
      <c r="L119" s="319"/>
    </row>
    <row r="120" spans="1:19" s="112" customFormat="1" ht="15" customHeight="1" x14ac:dyDescent="0.2">
      <c r="A120" s="458"/>
      <c r="B120" s="799">
        <v>4</v>
      </c>
      <c r="C120" s="800" t="s">
        <v>122</v>
      </c>
      <c r="D120" s="552" t="s">
        <v>533</v>
      </c>
      <c r="E120" s="553" t="s">
        <v>143</v>
      </c>
      <c r="F120" s="535" t="b">
        <f>IF(総括表!$B$4=総括表!$Q$4,基礎データ貼付用シート!E2107)</f>
        <v>0</v>
      </c>
      <c r="G120" s="596" t="s">
        <v>117</v>
      </c>
      <c r="H120" s="856">
        <v>0.51900000000000002</v>
      </c>
      <c r="I120" s="596" t="s">
        <v>664</v>
      </c>
      <c r="J120" s="598">
        <f t="shared" si="7"/>
        <v>0</v>
      </c>
      <c r="K120" s="340" t="s">
        <v>268</v>
      </c>
      <c r="L120" s="319"/>
    </row>
    <row r="121" spans="1:19" s="112" customFormat="1" ht="15" customHeight="1" x14ac:dyDescent="0.2">
      <c r="A121" s="458"/>
      <c r="B121" s="341"/>
      <c r="C121" s="342"/>
      <c r="D121" s="552" t="s">
        <v>668</v>
      </c>
      <c r="E121" s="553" t="s">
        <v>142</v>
      </c>
      <c r="F121" s="535" t="b">
        <f>IF(総括表!$B$4=総括表!$Q$5,基礎データ貼付用シート!E2107)</f>
        <v>0</v>
      </c>
      <c r="G121" s="596" t="s">
        <v>117</v>
      </c>
      <c r="H121" s="958">
        <v>0</v>
      </c>
      <c r="I121" s="863" t="s">
        <v>664</v>
      </c>
      <c r="J121" s="857">
        <f t="shared" si="7"/>
        <v>0</v>
      </c>
      <c r="K121" s="340" t="s">
        <v>267</v>
      </c>
      <c r="L121" s="319"/>
    </row>
    <row r="122" spans="1:19" s="112" customFormat="1" ht="15" customHeight="1" x14ac:dyDescent="0.2">
      <c r="A122" s="458"/>
      <c r="B122" s="799">
        <v>5</v>
      </c>
      <c r="C122" s="800" t="s">
        <v>121</v>
      </c>
      <c r="D122" s="552" t="s">
        <v>533</v>
      </c>
      <c r="E122" s="553" t="s">
        <v>143</v>
      </c>
      <c r="F122" s="535" t="b">
        <f>IF(総括表!$B$4=総括表!$Q$4,基礎データ貼付用シート!E2108)</f>
        <v>0</v>
      </c>
      <c r="G122" s="596" t="s">
        <v>117</v>
      </c>
      <c r="H122" s="856">
        <v>0.55600000000000005</v>
      </c>
      <c r="I122" s="596" t="s">
        <v>664</v>
      </c>
      <c r="J122" s="598">
        <f t="shared" si="7"/>
        <v>0</v>
      </c>
      <c r="K122" s="340" t="s">
        <v>269</v>
      </c>
      <c r="L122" s="319"/>
    </row>
    <row r="123" spans="1:19" s="112" customFormat="1" ht="15" customHeight="1" thickBot="1" x14ac:dyDescent="0.25">
      <c r="A123" s="458"/>
      <c r="B123" s="341"/>
      <c r="C123" s="342"/>
      <c r="D123" s="552" t="s">
        <v>668</v>
      </c>
      <c r="E123" s="553" t="s">
        <v>142</v>
      </c>
      <c r="F123" s="535" t="b">
        <f>IF(総括表!$B$4=総括表!$Q$5,基礎データ貼付用シート!E2108)</f>
        <v>0</v>
      </c>
      <c r="G123" s="596" t="s">
        <v>117</v>
      </c>
      <c r="H123" s="958">
        <v>0</v>
      </c>
      <c r="I123" s="863" t="s">
        <v>664</v>
      </c>
      <c r="J123" s="857">
        <f t="shared" si="7"/>
        <v>0</v>
      </c>
      <c r="K123" s="340" t="s">
        <v>266</v>
      </c>
      <c r="L123" s="319"/>
    </row>
    <row r="124" spans="1:19" s="112" customFormat="1" ht="15" customHeight="1" x14ac:dyDescent="0.2">
      <c r="A124" s="458"/>
      <c r="B124" s="344"/>
      <c r="C124" s="345"/>
      <c r="D124" s="344"/>
      <c r="E124" s="344"/>
      <c r="F124" s="58"/>
      <c r="G124" s="494"/>
      <c r="H124" s="1721" t="s">
        <v>1317</v>
      </c>
      <c r="I124" s="1722"/>
      <c r="J124" s="531"/>
      <c r="K124" s="340"/>
      <c r="L124" s="319"/>
    </row>
    <row r="125" spans="1:19" s="112" customFormat="1" ht="15" customHeight="1" thickBot="1" x14ac:dyDescent="0.25">
      <c r="A125" s="458"/>
      <c r="B125" s="340"/>
      <c r="C125" s="340"/>
      <c r="D125" s="340"/>
      <c r="E125" s="340"/>
      <c r="F125" s="554"/>
      <c r="G125" s="340"/>
      <c r="H125" s="1727" t="s">
        <v>118</v>
      </c>
      <c r="I125" s="1728"/>
      <c r="J125" s="539">
        <f>SUM(J116:J123)</f>
        <v>0</v>
      </c>
      <c r="K125" s="340" t="s">
        <v>1189</v>
      </c>
      <c r="L125" s="376" t="s">
        <v>1184</v>
      </c>
    </row>
    <row r="126" spans="1:19" s="112" customFormat="1" ht="18.75" customHeight="1" x14ac:dyDescent="0.2">
      <c r="A126" s="458"/>
      <c r="B126" s="458"/>
      <c r="C126" s="458"/>
      <c r="D126" s="458"/>
      <c r="E126" s="458"/>
      <c r="F126" s="518"/>
      <c r="G126" s="458"/>
      <c r="H126" s="458"/>
      <c r="I126" s="458"/>
      <c r="J126" s="518"/>
      <c r="K126" s="458"/>
      <c r="L126" s="319"/>
      <c r="N126" s="113"/>
      <c r="O126" s="113"/>
      <c r="P126" s="113"/>
      <c r="Q126" s="113"/>
      <c r="R126" s="123"/>
      <c r="S126" s="113"/>
    </row>
    <row r="127" spans="1:19" ht="18.75" customHeight="1" x14ac:dyDescent="0.2">
      <c r="A127" s="468" t="s">
        <v>1190</v>
      </c>
      <c r="B127" s="458" t="s">
        <v>369</v>
      </c>
      <c r="C127" s="467"/>
      <c r="D127" s="467"/>
      <c r="E127" s="467"/>
      <c r="F127" s="517"/>
      <c r="G127" s="467"/>
      <c r="H127" s="467"/>
      <c r="I127" s="467"/>
      <c r="J127" s="517"/>
      <c r="K127" s="467"/>
      <c r="L127" s="315"/>
      <c r="M127" s="112"/>
      <c r="N127" s="112"/>
      <c r="O127" s="112"/>
      <c r="P127" s="112"/>
      <c r="Q127" s="112"/>
      <c r="R127" s="112"/>
      <c r="S127" s="112"/>
    </row>
    <row r="128" spans="1:19" ht="11.25" customHeight="1" x14ac:dyDescent="0.2">
      <c r="A128" s="470"/>
      <c r="B128" s="467"/>
      <c r="C128" s="467"/>
      <c r="D128" s="467"/>
      <c r="E128" s="467"/>
      <c r="F128" s="517"/>
      <c r="G128" s="467"/>
      <c r="H128" s="467"/>
      <c r="I128" s="467"/>
      <c r="J128" s="517"/>
      <c r="K128" s="467"/>
      <c r="L128" s="315"/>
    </row>
    <row r="129" spans="1:23" ht="18.75" customHeight="1" x14ac:dyDescent="0.2">
      <c r="A129" s="470"/>
      <c r="B129" s="1861" t="s">
        <v>140</v>
      </c>
      <c r="C129" s="1804"/>
      <c r="D129" s="1861" t="s">
        <v>139</v>
      </c>
      <c r="E129" s="1804"/>
      <c r="F129" s="795" t="s">
        <v>138</v>
      </c>
      <c r="G129" s="796"/>
      <c r="H129" s="796" t="s">
        <v>137</v>
      </c>
      <c r="I129" s="796"/>
      <c r="J129" s="795" t="s">
        <v>89</v>
      </c>
      <c r="K129" s="340"/>
      <c r="L129" s="315"/>
    </row>
    <row r="130" spans="1:23" ht="15" customHeight="1" x14ac:dyDescent="0.2">
      <c r="A130" s="470"/>
      <c r="B130" s="523"/>
      <c r="C130" s="479"/>
      <c r="D130" s="480"/>
      <c r="E130" s="342"/>
      <c r="F130" s="524"/>
      <c r="G130" s="482"/>
      <c r="H130" s="482"/>
      <c r="I130" s="482"/>
      <c r="J130" s="525" t="s">
        <v>1187</v>
      </c>
      <c r="K130" s="340"/>
      <c r="L130" s="315"/>
    </row>
    <row r="131" spans="1:23" s="112" customFormat="1" ht="15" customHeight="1" x14ac:dyDescent="0.2">
      <c r="A131" s="458"/>
      <c r="B131" s="335">
        <v>1</v>
      </c>
      <c r="C131" s="336" t="s">
        <v>125</v>
      </c>
      <c r="D131" s="1725"/>
      <c r="E131" s="1726"/>
      <c r="F131" s="595">
        <f>+基礎データ貼付用シート!E2163</f>
        <v>0</v>
      </c>
      <c r="G131" s="596" t="s">
        <v>1184</v>
      </c>
      <c r="H131" s="958">
        <v>6.0000000000000001E-3</v>
      </c>
      <c r="I131" s="863" t="s">
        <v>1186</v>
      </c>
      <c r="J131" s="857">
        <f t="shared" ref="J131:J160" si="8">ROUND(F131*H131,0)</f>
        <v>0</v>
      </c>
      <c r="K131" s="340" t="s">
        <v>1191</v>
      </c>
      <c r="L131" s="319"/>
      <c r="M131" s="106"/>
      <c r="N131" s="106"/>
      <c r="O131" s="106"/>
      <c r="P131" s="106"/>
      <c r="Q131" s="106"/>
      <c r="R131" s="106"/>
      <c r="S131" s="106"/>
      <c r="T131" s="106"/>
      <c r="U131" s="106"/>
      <c r="V131" s="106"/>
      <c r="W131" s="106"/>
    </row>
    <row r="132" spans="1:23" s="112" customFormat="1" ht="15" customHeight="1" x14ac:dyDescent="0.2">
      <c r="A132" s="458"/>
      <c r="B132" s="335">
        <v>2</v>
      </c>
      <c r="C132" s="338" t="s">
        <v>124</v>
      </c>
      <c r="D132" s="1725"/>
      <c r="E132" s="1726"/>
      <c r="F132" s="595">
        <f>+基礎データ貼付用シート!E2164</f>
        <v>0</v>
      </c>
      <c r="G132" s="596" t="s">
        <v>117</v>
      </c>
      <c r="H132" s="856">
        <v>6.0000000000000001E-3</v>
      </c>
      <c r="I132" s="596" t="s">
        <v>664</v>
      </c>
      <c r="J132" s="598">
        <f t="shared" si="8"/>
        <v>0</v>
      </c>
      <c r="K132" s="340" t="s">
        <v>540</v>
      </c>
      <c r="L132" s="319"/>
    </row>
    <row r="133" spans="1:23" ht="15" customHeight="1" x14ac:dyDescent="0.2">
      <c r="A133" s="458"/>
      <c r="B133" s="335">
        <v>3</v>
      </c>
      <c r="C133" s="336" t="s">
        <v>123</v>
      </c>
      <c r="D133" s="337" t="s">
        <v>533</v>
      </c>
      <c r="E133" s="338" t="s">
        <v>143</v>
      </c>
      <c r="F133" s="535" t="b">
        <f>IF(総括表!$B$4=総括表!$Q$4,基礎データ貼付用シート!E2165)</f>
        <v>0</v>
      </c>
      <c r="G133" s="596" t="s">
        <v>117</v>
      </c>
      <c r="H133" s="856">
        <v>0.14499999999999999</v>
      </c>
      <c r="I133" s="596" t="s">
        <v>664</v>
      </c>
      <c r="J133" s="598">
        <f t="shared" si="8"/>
        <v>0</v>
      </c>
      <c r="K133" s="340" t="s">
        <v>130</v>
      </c>
      <c r="L133" s="319"/>
      <c r="M133" s="112"/>
      <c r="N133" s="112"/>
      <c r="O133" s="112"/>
      <c r="P133" s="112"/>
      <c r="Q133" s="112"/>
      <c r="R133" s="112"/>
      <c r="S133" s="112"/>
      <c r="T133" s="112"/>
      <c r="U133" s="112"/>
      <c r="V133" s="112"/>
      <c r="W133" s="112"/>
    </row>
    <row r="134" spans="1:23" ht="15" customHeight="1" x14ac:dyDescent="0.2">
      <c r="A134" s="458"/>
      <c r="B134" s="341"/>
      <c r="C134" s="342"/>
      <c r="D134" s="337" t="s">
        <v>529</v>
      </c>
      <c r="E134" s="338" t="s">
        <v>142</v>
      </c>
      <c r="F134" s="535" t="b">
        <f>IF(総括表!$B$4=総括表!$Q$5,基礎データ貼付用シート!E2165)</f>
        <v>0</v>
      </c>
      <c r="G134" s="596" t="s">
        <v>117</v>
      </c>
      <c r="H134" s="958">
        <v>0</v>
      </c>
      <c r="I134" s="863" t="s">
        <v>664</v>
      </c>
      <c r="J134" s="857">
        <f t="shared" si="8"/>
        <v>0</v>
      </c>
      <c r="K134" s="340" t="s">
        <v>669</v>
      </c>
      <c r="L134" s="319"/>
      <c r="M134" s="112"/>
      <c r="N134" s="112"/>
      <c r="O134" s="112"/>
      <c r="P134" s="112"/>
      <c r="Q134" s="112"/>
      <c r="R134" s="112"/>
      <c r="S134" s="112"/>
      <c r="T134" s="112"/>
      <c r="U134" s="112"/>
      <c r="V134" s="112"/>
      <c r="W134" s="112"/>
    </row>
    <row r="135" spans="1:23" ht="15" customHeight="1" x14ac:dyDescent="0.2">
      <c r="A135" s="458"/>
      <c r="B135" s="335">
        <v>4</v>
      </c>
      <c r="C135" s="336" t="s">
        <v>122</v>
      </c>
      <c r="D135" s="337" t="s">
        <v>533</v>
      </c>
      <c r="E135" s="338" t="s">
        <v>143</v>
      </c>
      <c r="F135" s="535" t="b">
        <f>IF(総括表!$B$4=総括表!$Q$4,基礎データ貼付用シート!E2166)</f>
        <v>0</v>
      </c>
      <c r="G135" s="596" t="s">
        <v>117</v>
      </c>
      <c r="H135" s="856">
        <v>0.156</v>
      </c>
      <c r="I135" s="596" t="s">
        <v>664</v>
      </c>
      <c r="J135" s="598">
        <f t="shared" si="8"/>
        <v>0</v>
      </c>
      <c r="K135" s="340" t="s">
        <v>557</v>
      </c>
      <c r="L135" s="319"/>
      <c r="M135" s="112"/>
      <c r="N135" s="112"/>
      <c r="O135" s="112"/>
      <c r="P135" s="112"/>
      <c r="Q135" s="112"/>
      <c r="R135" s="112"/>
      <c r="S135" s="112"/>
      <c r="T135" s="112"/>
      <c r="U135" s="112"/>
      <c r="V135" s="112"/>
      <c r="W135" s="112"/>
    </row>
    <row r="136" spans="1:23" ht="15" customHeight="1" x14ac:dyDescent="0.2">
      <c r="A136" s="458"/>
      <c r="B136" s="341"/>
      <c r="C136" s="342"/>
      <c r="D136" s="337" t="s">
        <v>529</v>
      </c>
      <c r="E136" s="338" t="s">
        <v>142</v>
      </c>
      <c r="F136" s="535" t="b">
        <f>IF(総括表!$B$4=総括表!$Q$5,基礎データ貼付用シート!E2166)</f>
        <v>0</v>
      </c>
      <c r="G136" s="596" t="s">
        <v>117</v>
      </c>
      <c r="H136" s="958">
        <v>0</v>
      </c>
      <c r="I136" s="863" t="s">
        <v>664</v>
      </c>
      <c r="J136" s="857">
        <f t="shared" si="8"/>
        <v>0</v>
      </c>
      <c r="K136" s="340" t="s">
        <v>670</v>
      </c>
      <c r="L136" s="319"/>
      <c r="M136" s="112"/>
      <c r="N136" s="112"/>
      <c r="O136" s="112"/>
      <c r="P136" s="112"/>
      <c r="Q136" s="112"/>
      <c r="R136" s="112"/>
      <c r="S136" s="112"/>
      <c r="T136" s="112"/>
      <c r="U136" s="112"/>
      <c r="V136" s="112"/>
      <c r="W136" s="112"/>
    </row>
    <row r="137" spans="1:23" s="112" customFormat="1" ht="15" customHeight="1" x14ac:dyDescent="0.2">
      <c r="A137" s="458"/>
      <c r="B137" s="335">
        <v>5</v>
      </c>
      <c r="C137" s="336" t="s">
        <v>121</v>
      </c>
      <c r="D137" s="337" t="s">
        <v>533</v>
      </c>
      <c r="E137" s="338" t="s">
        <v>143</v>
      </c>
      <c r="F137" s="535" t="b">
        <f>IF(総括表!$B$4=総括表!$Q$4,基礎データ貼付用シート!E2167)</f>
        <v>0</v>
      </c>
      <c r="G137" s="596" t="s">
        <v>117</v>
      </c>
      <c r="H137" s="856">
        <v>0.16700000000000001</v>
      </c>
      <c r="I137" s="596" t="s">
        <v>664</v>
      </c>
      <c r="J137" s="598">
        <f t="shared" si="8"/>
        <v>0</v>
      </c>
      <c r="K137" s="340" t="s">
        <v>556</v>
      </c>
      <c r="L137" s="319"/>
    </row>
    <row r="138" spans="1:23" s="112" customFormat="1" ht="15" customHeight="1" x14ac:dyDescent="0.2">
      <c r="A138" s="458"/>
      <c r="B138" s="341"/>
      <c r="C138" s="342"/>
      <c r="D138" s="337" t="s">
        <v>529</v>
      </c>
      <c r="E138" s="338" t="s">
        <v>142</v>
      </c>
      <c r="F138" s="535" t="b">
        <f>IF(総括表!$B$4=総括表!$Q$5,基礎データ貼付用シート!E2167)</f>
        <v>0</v>
      </c>
      <c r="G138" s="596" t="s">
        <v>117</v>
      </c>
      <c r="H138" s="958">
        <v>0</v>
      </c>
      <c r="I138" s="863" t="s">
        <v>664</v>
      </c>
      <c r="J138" s="857">
        <f t="shared" si="8"/>
        <v>0</v>
      </c>
      <c r="K138" s="340" t="s">
        <v>534</v>
      </c>
      <c r="L138" s="319"/>
    </row>
    <row r="139" spans="1:23" s="112" customFormat="1" ht="15" customHeight="1" x14ac:dyDescent="0.2">
      <c r="A139" s="458"/>
      <c r="B139" s="335">
        <v>6</v>
      </c>
      <c r="C139" s="336" t="s">
        <v>120</v>
      </c>
      <c r="D139" s="337" t="s">
        <v>533</v>
      </c>
      <c r="E139" s="338" t="s">
        <v>143</v>
      </c>
      <c r="F139" s="535" t="b">
        <f>IF(総括表!$B$4=総括表!$Q$4,基礎データ貼付用シート!E2168)</f>
        <v>0</v>
      </c>
      <c r="G139" s="596" t="s">
        <v>117</v>
      </c>
      <c r="H139" s="856">
        <v>0.16400000000000001</v>
      </c>
      <c r="I139" s="596" t="s">
        <v>664</v>
      </c>
      <c r="J139" s="598">
        <f>ROUND(F139*H139,0)</f>
        <v>0</v>
      </c>
      <c r="K139" s="340" t="s">
        <v>555</v>
      </c>
      <c r="L139" s="319"/>
    </row>
    <row r="140" spans="1:23" s="112" customFormat="1" ht="15" customHeight="1" x14ac:dyDescent="0.2">
      <c r="A140" s="458"/>
      <c r="B140" s="341"/>
      <c r="C140" s="342"/>
      <c r="D140" s="337" t="s">
        <v>529</v>
      </c>
      <c r="E140" s="338" t="s">
        <v>142</v>
      </c>
      <c r="F140" s="535" t="b">
        <f>IF(総括表!$B$4=総括表!$Q$5,基礎データ貼付用シート!E2168)</f>
        <v>0</v>
      </c>
      <c r="G140" s="596" t="s">
        <v>117</v>
      </c>
      <c r="H140" s="958">
        <v>0.106</v>
      </c>
      <c r="I140" s="863" t="s">
        <v>664</v>
      </c>
      <c r="J140" s="857">
        <f>ROUND(F140*H140,0)</f>
        <v>0</v>
      </c>
      <c r="K140" s="340" t="s">
        <v>264</v>
      </c>
      <c r="L140" s="319"/>
    </row>
    <row r="141" spans="1:23" s="112" customFormat="1" ht="15" customHeight="1" x14ac:dyDescent="0.2">
      <c r="A141" s="458"/>
      <c r="B141" s="335">
        <v>7</v>
      </c>
      <c r="C141" s="336" t="s">
        <v>475</v>
      </c>
      <c r="D141" s="337" t="s">
        <v>533</v>
      </c>
      <c r="E141" s="338" t="s">
        <v>143</v>
      </c>
      <c r="F141" s="535" t="b">
        <f>IF(総括表!$B$4=総括表!$Q$4,基礎データ貼付用シート!E2169)</f>
        <v>0</v>
      </c>
      <c r="G141" s="596" t="s">
        <v>117</v>
      </c>
      <c r="H141" s="856">
        <v>0.17100000000000001</v>
      </c>
      <c r="I141" s="596" t="s">
        <v>664</v>
      </c>
      <c r="J141" s="598">
        <f t="shared" si="8"/>
        <v>0</v>
      </c>
      <c r="K141" s="340" t="s">
        <v>554</v>
      </c>
      <c r="L141" s="319"/>
    </row>
    <row r="142" spans="1:23" s="112" customFormat="1" ht="15" customHeight="1" x14ac:dyDescent="0.2">
      <c r="A142" s="458"/>
      <c r="B142" s="341"/>
      <c r="C142" s="342"/>
      <c r="D142" s="337" t="s">
        <v>529</v>
      </c>
      <c r="E142" s="338" t="s">
        <v>142</v>
      </c>
      <c r="F142" s="535" t="b">
        <f>IF(総括表!$B$4=総括表!$Q$5,基礎データ貼付用シート!E2169)</f>
        <v>0</v>
      </c>
      <c r="G142" s="596" t="s">
        <v>117</v>
      </c>
      <c r="H142" s="958">
        <v>0.128</v>
      </c>
      <c r="I142" s="863" t="s">
        <v>664</v>
      </c>
      <c r="J142" s="857">
        <f t="shared" si="8"/>
        <v>0</v>
      </c>
      <c r="K142" s="340" t="s">
        <v>262</v>
      </c>
      <c r="L142" s="319"/>
    </row>
    <row r="143" spans="1:23" s="112" customFormat="1" ht="15" customHeight="1" x14ac:dyDescent="0.2">
      <c r="A143" s="458"/>
      <c r="B143" s="335">
        <v>8</v>
      </c>
      <c r="C143" s="336" t="s">
        <v>512</v>
      </c>
      <c r="D143" s="337" t="s">
        <v>533</v>
      </c>
      <c r="E143" s="338" t="s">
        <v>143</v>
      </c>
      <c r="F143" s="535" t="b">
        <f>IF(総括表!$B$4=総括表!$Q$4,基礎データ貼付用シート!E2170)</f>
        <v>0</v>
      </c>
      <c r="G143" s="596" t="s">
        <v>117</v>
      </c>
      <c r="H143" s="856">
        <v>0.185</v>
      </c>
      <c r="I143" s="596" t="s">
        <v>664</v>
      </c>
      <c r="J143" s="598">
        <f t="shared" si="8"/>
        <v>0</v>
      </c>
      <c r="K143" s="340" t="s">
        <v>671</v>
      </c>
      <c r="L143" s="319"/>
    </row>
    <row r="144" spans="1:23" s="112" customFormat="1" ht="15" customHeight="1" x14ac:dyDescent="0.2">
      <c r="A144" s="458"/>
      <c r="B144" s="341"/>
      <c r="C144" s="342"/>
      <c r="D144" s="337" t="s">
        <v>529</v>
      </c>
      <c r="E144" s="338" t="s">
        <v>142</v>
      </c>
      <c r="F144" s="535" t="b">
        <f>IF(総括表!$B$4=総括表!$Q$5,基礎データ貼付用シート!E2170)</f>
        <v>0</v>
      </c>
      <c r="G144" s="596" t="s">
        <v>117</v>
      </c>
      <c r="H144" s="958">
        <v>0.14599999999999999</v>
      </c>
      <c r="I144" s="863" t="s">
        <v>664</v>
      </c>
      <c r="J144" s="857">
        <f t="shared" si="8"/>
        <v>0</v>
      </c>
      <c r="K144" s="340" t="s">
        <v>569</v>
      </c>
      <c r="L144" s="319"/>
    </row>
    <row r="145" spans="1:12" s="112" customFormat="1" ht="15" customHeight="1" x14ac:dyDescent="0.2">
      <c r="A145" s="458"/>
      <c r="B145" s="335">
        <v>9</v>
      </c>
      <c r="C145" s="336" t="s">
        <v>619</v>
      </c>
      <c r="D145" s="337" t="s">
        <v>533</v>
      </c>
      <c r="E145" s="338" t="s">
        <v>143</v>
      </c>
      <c r="F145" s="535" t="b">
        <f>IF(総括表!$B$4=総括表!$Q$4,基礎データ貼付用シート!E2171)</f>
        <v>0</v>
      </c>
      <c r="G145" s="596" t="s">
        <v>117</v>
      </c>
      <c r="H145" s="856">
        <v>0.19800000000000001</v>
      </c>
      <c r="I145" s="596" t="s">
        <v>664</v>
      </c>
      <c r="J145" s="598">
        <f t="shared" si="8"/>
        <v>0</v>
      </c>
      <c r="K145" s="340" t="s">
        <v>672</v>
      </c>
      <c r="L145" s="319"/>
    </row>
    <row r="146" spans="1:12" s="112" customFormat="1" ht="15" customHeight="1" x14ac:dyDescent="0.2">
      <c r="A146" s="458"/>
      <c r="B146" s="341"/>
      <c r="C146" s="956"/>
      <c r="D146" s="337" t="s">
        <v>529</v>
      </c>
      <c r="E146" s="338" t="s">
        <v>142</v>
      </c>
      <c r="F146" s="535" t="b">
        <f>IF(総括表!$B$4=総括表!$Q$5,基礎データ貼付用シート!E2171)</f>
        <v>0</v>
      </c>
      <c r="G146" s="596" t="s">
        <v>117</v>
      </c>
      <c r="H146" s="958">
        <v>0.16400000000000001</v>
      </c>
      <c r="I146" s="863" t="s">
        <v>664</v>
      </c>
      <c r="J146" s="857">
        <f t="shared" si="8"/>
        <v>0</v>
      </c>
      <c r="K146" s="340" t="s">
        <v>673</v>
      </c>
      <c r="L146" s="319"/>
    </row>
    <row r="147" spans="1:12" s="112" customFormat="1" ht="15" customHeight="1" x14ac:dyDescent="0.2">
      <c r="A147" s="458"/>
      <c r="B147" s="335">
        <v>10</v>
      </c>
      <c r="C147" s="336" t="s">
        <v>710</v>
      </c>
      <c r="D147" s="337" t="s">
        <v>533</v>
      </c>
      <c r="E147" s="338" t="s">
        <v>143</v>
      </c>
      <c r="F147" s="535" t="b">
        <f>IF(総括表!$B$4=総括表!$Q$4,基礎データ貼付用シート!E2172)</f>
        <v>0</v>
      </c>
      <c r="G147" s="596" t="s">
        <v>117</v>
      </c>
      <c r="H147" s="856">
        <v>0.21199999999999999</v>
      </c>
      <c r="I147" s="596" t="s">
        <v>664</v>
      </c>
      <c r="J147" s="598">
        <f t="shared" si="8"/>
        <v>0</v>
      </c>
      <c r="K147" s="340" t="s">
        <v>566</v>
      </c>
      <c r="L147" s="319"/>
    </row>
    <row r="148" spans="1:12" s="112" customFormat="1" ht="15" customHeight="1" x14ac:dyDescent="0.2">
      <c r="A148" s="458"/>
      <c r="B148" s="774"/>
      <c r="C148" s="956"/>
      <c r="D148" s="337" t="s">
        <v>529</v>
      </c>
      <c r="E148" s="338" t="s">
        <v>142</v>
      </c>
      <c r="F148" s="535" t="b">
        <f>IF(総括表!$B$4=総括表!$Q$5,基礎データ貼付用シート!E2172)</f>
        <v>0</v>
      </c>
      <c r="G148" s="596" t="s">
        <v>117</v>
      </c>
      <c r="H148" s="958">
        <v>0.18099999999999999</v>
      </c>
      <c r="I148" s="863" t="s">
        <v>664</v>
      </c>
      <c r="J148" s="857">
        <f t="shared" si="8"/>
        <v>0</v>
      </c>
      <c r="K148" s="340" t="s">
        <v>965</v>
      </c>
      <c r="L148" s="319"/>
    </row>
    <row r="149" spans="1:12" s="112" customFormat="1" ht="15" customHeight="1" x14ac:dyDescent="0.2">
      <c r="A149" s="458"/>
      <c r="B149" s="335">
        <v>11</v>
      </c>
      <c r="C149" s="336" t="s">
        <v>741</v>
      </c>
      <c r="D149" s="337" t="s">
        <v>533</v>
      </c>
      <c r="E149" s="338" t="s">
        <v>143</v>
      </c>
      <c r="F149" s="535" t="b">
        <f>IF(総括表!$B$4=総括表!$Q$4,基礎データ貼付用シート!E2173)</f>
        <v>0</v>
      </c>
      <c r="G149" s="596" t="s">
        <v>117</v>
      </c>
      <c r="H149" s="856">
        <v>0.16500000000000001</v>
      </c>
      <c r="I149" s="596" t="s">
        <v>664</v>
      </c>
      <c r="J149" s="598">
        <f>ROUND(F149*H149,0)</f>
        <v>0</v>
      </c>
      <c r="K149" s="340" t="s">
        <v>564</v>
      </c>
      <c r="L149" s="319"/>
    </row>
    <row r="150" spans="1:12" s="112" customFormat="1" ht="15" customHeight="1" x14ac:dyDescent="0.2">
      <c r="A150" s="458"/>
      <c r="B150" s="774"/>
      <c r="C150" s="956"/>
      <c r="D150" s="337" t="s">
        <v>529</v>
      </c>
      <c r="E150" s="338" t="s">
        <v>142</v>
      </c>
      <c r="F150" s="535" t="b">
        <f>IF(総括表!$B$4=総括表!$Q$5,基礎データ貼付用シート!E2173)</f>
        <v>0</v>
      </c>
      <c r="G150" s="596" t="s">
        <v>117</v>
      </c>
      <c r="H150" s="958">
        <v>0.2</v>
      </c>
      <c r="I150" s="863" t="s">
        <v>664</v>
      </c>
      <c r="J150" s="857">
        <f>ROUND(F150*H150,0)</f>
        <v>0</v>
      </c>
      <c r="K150" s="340" t="s">
        <v>879</v>
      </c>
      <c r="L150" s="319"/>
    </row>
    <row r="151" spans="1:12" s="112" customFormat="1" ht="15" customHeight="1" x14ac:dyDescent="0.2">
      <c r="A151" s="458"/>
      <c r="B151" s="335">
        <v>12</v>
      </c>
      <c r="C151" s="336" t="s">
        <v>808</v>
      </c>
      <c r="D151" s="337" t="s">
        <v>533</v>
      </c>
      <c r="E151" s="338" t="s">
        <v>143</v>
      </c>
      <c r="F151" s="535" t="b">
        <f>IF(総括表!$B$4=総括表!$Q$4,基礎データ貼付用シート!E2174)</f>
        <v>0</v>
      </c>
      <c r="G151" s="596" t="s">
        <v>117</v>
      </c>
      <c r="H151" s="856">
        <v>0.23899999999999999</v>
      </c>
      <c r="I151" s="596" t="s">
        <v>664</v>
      </c>
      <c r="J151" s="598">
        <f t="shared" si="8"/>
        <v>0</v>
      </c>
      <c r="K151" s="340" t="s">
        <v>562</v>
      </c>
      <c r="L151" s="319"/>
    </row>
    <row r="152" spans="1:12" s="112" customFormat="1" ht="15" customHeight="1" x14ac:dyDescent="0.2">
      <c r="A152" s="458"/>
      <c r="B152" s="774"/>
      <c r="C152" s="956"/>
      <c r="D152" s="337" t="s">
        <v>529</v>
      </c>
      <c r="E152" s="338" t="s">
        <v>142</v>
      </c>
      <c r="F152" s="535" t="b">
        <f>IF(総括表!$B$4=総括表!$Q$5,基礎データ貼付用シート!E2174)</f>
        <v>0</v>
      </c>
      <c r="G152" s="596" t="s">
        <v>117</v>
      </c>
      <c r="H152" s="958">
        <v>0.218</v>
      </c>
      <c r="I152" s="863" t="s">
        <v>664</v>
      </c>
      <c r="J152" s="857">
        <f t="shared" si="8"/>
        <v>0</v>
      </c>
      <c r="K152" s="340" t="s">
        <v>980</v>
      </c>
      <c r="L152" s="319"/>
    </row>
    <row r="153" spans="1:12" s="112" customFormat="1" ht="15" customHeight="1" x14ac:dyDescent="0.2">
      <c r="A153" s="458"/>
      <c r="B153" s="335">
        <v>13</v>
      </c>
      <c r="C153" s="336" t="s">
        <v>884</v>
      </c>
      <c r="D153" s="337" t="s">
        <v>533</v>
      </c>
      <c r="E153" s="338" t="s">
        <v>143</v>
      </c>
      <c r="F153" s="535" t="b">
        <f>IF(総括表!$B$4=総括表!$Q$4,基礎データ貼付用シート!E2175)</f>
        <v>0</v>
      </c>
      <c r="G153" s="596" t="s">
        <v>117</v>
      </c>
      <c r="H153" s="856">
        <v>0.252</v>
      </c>
      <c r="I153" s="596" t="s">
        <v>664</v>
      </c>
      <c r="J153" s="598">
        <f t="shared" si="8"/>
        <v>0</v>
      </c>
      <c r="K153" s="340" t="s">
        <v>674</v>
      </c>
      <c r="L153" s="319"/>
    </row>
    <row r="154" spans="1:12" s="112" customFormat="1" ht="15" customHeight="1" x14ac:dyDescent="0.2">
      <c r="A154" s="458"/>
      <c r="B154" s="774"/>
      <c r="C154" s="956"/>
      <c r="D154" s="337" t="s">
        <v>529</v>
      </c>
      <c r="E154" s="338" t="s">
        <v>142</v>
      </c>
      <c r="F154" s="535" t="b">
        <f>IF(総括表!$B$4=総括表!$Q$5,基礎データ貼付用シート!E2175)</f>
        <v>0</v>
      </c>
      <c r="G154" s="596" t="s">
        <v>117</v>
      </c>
      <c r="H154" s="958">
        <v>0.23499999999999999</v>
      </c>
      <c r="I154" s="863" t="s">
        <v>664</v>
      </c>
      <c r="J154" s="857">
        <f t="shared" si="8"/>
        <v>0</v>
      </c>
      <c r="K154" s="340" t="s">
        <v>740</v>
      </c>
      <c r="L154" s="319"/>
    </row>
    <row r="155" spans="1:12" s="112" customFormat="1" ht="15" customHeight="1" x14ac:dyDescent="0.2">
      <c r="A155" s="458"/>
      <c r="B155" s="335">
        <v>14</v>
      </c>
      <c r="C155" s="336" t="s">
        <v>915</v>
      </c>
      <c r="D155" s="337" t="s">
        <v>533</v>
      </c>
      <c r="E155" s="338" t="s">
        <v>143</v>
      </c>
      <c r="F155" s="535" t="b">
        <f>IF(総括表!$B$4=総括表!$Q$4,基礎データ貼付用シート!E2176)</f>
        <v>0</v>
      </c>
      <c r="G155" s="596" t="s">
        <v>117</v>
      </c>
      <c r="H155" s="856">
        <v>0.26600000000000001</v>
      </c>
      <c r="I155" s="596" t="s">
        <v>664</v>
      </c>
      <c r="J155" s="598">
        <f t="shared" si="8"/>
        <v>0</v>
      </c>
      <c r="K155" s="340" t="s">
        <v>580</v>
      </c>
      <c r="L155" s="319"/>
    </row>
    <row r="156" spans="1:12" s="112" customFormat="1" ht="15" customHeight="1" x14ac:dyDescent="0.2">
      <c r="A156" s="458"/>
      <c r="B156" s="774"/>
      <c r="C156" s="956"/>
      <c r="D156" s="337" t="s">
        <v>529</v>
      </c>
      <c r="E156" s="338" t="s">
        <v>142</v>
      </c>
      <c r="F156" s="535" t="b">
        <f>IF(総括表!$B$4=総括表!$Q$5,基礎データ貼付用シート!E2176)</f>
        <v>0</v>
      </c>
      <c r="G156" s="596" t="s">
        <v>117</v>
      </c>
      <c r="H156" s="958">
        <v>0.253</v>
      </c>
      <c r="I156" s="863" t="s">
        <v>664</v>
      </c>
      <c r="J156" s="857">
        <f t="shared" si="8"/>
        <v>0</v>
      </c>
      <c r="K156" s="340" t="s">
        <v>1095</v>
      </c>
      <c r="L156" s="319"/>
    </row>
    <row r="157" spans="1:12" s="112" customFormat="1" ht="15" customHeight="1" x14ac:dyDescent="0.2">
      <c r="A157" s="458"/>
      <c r="B157" s="335">
        <f>B155+1</f>
        <v>15</v>
      </c>
      <c r="C157" s="336" t="s">
        <v>1067</v>
      </c>
      <c r="D157" s="337" t="s">
        <v>4895</v>
      </c>
      <c r="E157" s="338" t="s">
        <v>143</v>
      </c>
      <c r="F157" s="535" t="b">
        <f>IF(総括表!$B$4=総括表!$Q$4,基礎データ貼付用シート!E2177)</f>
        <v>0</v>
      </c>
      <c r="G157" s="596" t="s">
        <v>117</v>
      </c>
      <c r="H157" s="856">
        <v>0.28000000000000003</v>
      </c>
      <c r="I157" s="596" t="s">
        <v>664</v>
      </c>
      <c r="J157" s="598">
        <f t="shared" si="8"/>
        <v>0</v>
      </c>
      <c r="K157" s="340" t="s">
        <v>880</v>
      </c>
      <c r="L157" s="319"/>
    </row>
    <row r="158" spans="1:12" s="112" customFormat="1" ht="15" customHeight="1" x14ac:dyDescent="0.2">
      <c r="A158" s="458"/>
      <c r="B158" s="774"/>
      <c r="C158" s="956"/>
      <c r="D158" s="337" t="s">
        <v>529</v>
      </c>
      <c r="E158" s="338" t="s">
        <v>142</v>
      </c>
      <c r="F158" s="535" t="b">
        <f>IF(総括表!$B$4=総括表!$Q$5,基礎データ貼付用シート!E2177)</f>
        <v>0</v>
      </c>
      <c r="G158" s="596" t="s">
        <v>117</v>
      </c>
      <c r="H158" s="958">
        <v>0.27100000000000002</v>
      </c>
      <c r="I158" s="863" t="s">
        <v>664</v>
      </c>
      <c r="J158" s="857">
        <f t="shared" si="8"/>
        <v>0</v>
      </c>
      <c r="K158" s="340" t="s">
        <v>577</v>
      </c>
      <c r="L158" s="319"/>
    </row>
    <row r="159" spans="1:12" s="112" customFormat="1" ht="15" customHeight="1" x14ac:dyDescent="0.2">
      <c r="A159" s="458"/>
      <c r="B159" s="335">
        <f>B157+1</f>
        <v>16</v>
      </c>
      <c r="C159" s="336" t="s">
        <v>1259</v>
      </c>
      <c r="D159" s="337" t="s">
        <v>533</v>
      </c>
      <c r="E159" s="338" t="s">
        <v>143</v>
      </c>
      <c r="F159" s="535" t="b">
        <f>IF(総括表!$B$4=総括表!$Q$4,基礎データ貼付用シート!E2178)</f>
        <v>0</v>
      </c>
      <c r="G159" s="353" t="s">
        <v>4916</v>
      </c>
      <c r="H159" s="513">
        <v>0.28999999999999998</v>
      </c>
      <c r="I159" s="353" t="s">
        <v>4917</v>
      </c>
      <c r="J159" s="354">
        <f t="shared" si="8"/>
        <v>0</v>
      </c>
      <c r="K159" s="340" t="s">
        <v>576</v>
      </c>
      <c r="L159" s="319"/>
    </row>
    <row r="160" spans="1:12" s="112" customFormat="1" ht="15" customHeight="1" x14ac:dyDescent="0.2">
      <c r="A160" s="458"/>
      <c r="B160" s="774"/>
      <c r="C160" s="956"/>
      <c r="D160" s="337" t="s">
        <v>529</v>
      </c>
      <c r="E160" s="338" t="s">
        <v>142</v>
      </c>
      <c r="F160" s="535" t="b">
        <f>IF(総括表!$B$4=総括表!$Q$5,基礎データ貼付用シート!E2178)</f>
        <v>0</v>
      </c>
      <c r="G160" s="353" t="s">
        <v>117</v>
      </c>
      <c r="H160" s="690">
        <v>0.28499999999999998</v>
      </c>
      <c r="I160" s="355" t="s">
        <v>119</v>
      </c>
      <c r="J160" s="683">
        <f t="shared" si="8"/>
        <v>0</v>
      </c>
      <c r="K160" s="340" t="s">
        <v>575</v>
      </c>
      <c r="L160" s="319"/>
    </row>
    <row r="161" spans="1:23" s="112" customFormat="1" ht="15" customHeight="1" x14ac:dyDescent="0.2">
      <c r="A161" s="458"/>
      <c r="B161" s="335">
        <f>B159+1</f>
        <v>17</v>
      </c>
      <c r="C161" s="336" t="s">
        <v>5215</v>
      </c>
      <c r="D161" s="337" t="s">
        <v>533</v>
      </c>
      <c r="E161" s="338" t="s">
        <v>143</v>
      </c>
      <c r="F161" s="535" t="b">
        <f>IF(総括表!$B$4=総括表!$Q$4,基礎データ貼付用シート!E2179)</f>
        <v>0</v>
      </c>
      <c r="G161" s="353" t="s">
        <v>532</v>
      </c>
      <c r="H161" s="513">
        <v>0.3</v>
      </c>
      <c r="I161" s="353" t="s">
        <v>531</v>
      </c>
      <c r="J161" s="354">
        <f t="shared" ref="J161:J166" si="9">ROUND(F161*H161,0)</f>
        <v>0</v>
      </c>
      <c r="K161" s="340" t="s">
        <v>5258</v>
      </c>
      <c r="L161" s="319"/>
    </row>
    <row r="162" spans="1:23" s="112" customFormat="1" ht="15" customHeight="1" x14ac:dyDescent="0.2">
      <c r="A162" s="458"/>
      <c r="B162" s="774"/>
      <c r="C162" s="956"/>
      <c r="D162" s="337" t="s">
        <v>529</v>
      </c>
      <c r="E162" s="338" t="s">
        <v>142</v>
      </c>
      <c r="F162" s="535" t="b">
        <f>IF(総括表!$B$4=総括表!$Q$5,基礎データ貼付用シート!E2179)</f>
        <v>0</v>
      </c>
      <c r="G162" s="353" t="s">
        <v>117</v>
      </c>
      <c r="H162" s="690">
        <v>0.3</v>
      </c>
      <c r="I162" s="355" t="s">
        <v>119</v>
      </c>
      <c r="J162" s="683">
        <f t="shared" si="9"/>
        <v>0</v>
      </c>
      <c r="K162" s="340" t="s">
        <v>573</v>
      </c>
      <c r="L162" s="319"/>
    </row>
    <row r="163" spans="1:23" s="112" customFormat="1" ht="15" customHeight="1" x14ac:dyDescent="0.2">
      <c r="A163" s="458"/>
      <c r="B163" s="335">
        <f>B161+1</f>
        <v>18</v>
      </c>
      <c r="C163" s="336" t="s">
        <v>5612</v>
      </c>
      <c r="D163" s="337" t="s">
        <v>533</v>
      </c>
      <c r="E163" s="338" t="s">
        <v>143</v>
      </c>
      <c r="F163" s="535" t="b">
        <f>IF(総括表!$B$4=総括表!$Q$4,基礎データ貼付用シート!E2180)</f>
        <v>0</v>
      </c>
      <c r="G163" s="353" t="s">
        <v>117</v>
      </c>
      <c r="H163" s="513">
        <v>0.3</v>
      </c>
      <c r="I163" s="353" t="s">
        <v>119</v>
      </c>
      <c r="J163" s="354">
        <f t="shared" si="9"/>
        <v>0</v>
      </c>
      <c r="K163" s="340" t="s">
        <v>588</v>
      </c>
      <c r="L163" s="319"/>
    </row>
    <row r="164" spans="1:23" s="112" customFormat="1" ht="15" customHeight="1" x14ac:dyDescent="0.2">
      <c r="A164" s="458"/>
      <c r="B164" s="774"/>
      <c r="C164" s="956"/>
      <c r="D164" s="337" t="s">
        <v>529</v>
      </c>
      <c r="E164" s="338" t="s">
        <v>142</v>
      </c>
      <c r="F164" s="535" t="b">
        <f>IF(総括表!$B$4=総括表!$Q$5,基礎データ貼付用シート!E2180)</f>
        <v>0</v>
      </c>
      <c r="G164" s="353" t="s">
        <v>117</v>
      </c>
      <c r="H164" s="690">
        <v>0.3</v>
      </c>
      <c r="I164" s="355" t="s">
        <v>119</v>
      </c>
      <c r="J164" s="683">
        <f t="shared" si="9"/>
        <v>0</v>
      </c>
      <c r="K164" s="340" t="s">
        <v>587</v>
      </c>
      <c r="L164" s="319"/>
    </row>
    <row r="165" spans="1:23" s="202" customFormat="1" ht="15" customHeight="1" x14ac:dyDescent="0.2">
      <c r="A165" s="458"/>
      <c r="B165" s="335">
        <f>B163+1</f>
        <v>19</v>
      </c>
      <c r="C165" s="336" t="s">
        <v>6145</v>
      </c>
      <c r="D165" s="337" t="s">
        <v>533</v>
      </c>
      <c r="E165" s="338" t="s">
        <v>143</v>
      </c>
      <c r="F165" s="535" t="b">
        <f>IF(総括表!$B$4=総括表!$Q$4,基礎データ貼付用シート!E2181)</f>
        <v>0</v>
      </c>
      <c r="G165" s="353" t="s">
        <v>117</v>
      </c>
      <c r="H165" s="513">
        <v>0.3</v>
      </c>
      <c r="I165" s="353" t="s">
        <v>119</v>
      </c>
      <c r="J165" s="354">
        <f t="shared" si="9"/>
        <v>0</v>
      </c>
      <c r="K165" s="340" t="s">
        <v>613</v>
      </c>
      <c r="L165" s="947"/>
    </row>
    <row r="166" spans="1:23" s="202" customFormat="1" ht="15" customHeight="1" x14ac:dyDescent="0.2">
      <c r="A166" s="458"/>
      <c r="B166" s="774"/>
      <c r="C166" s="956"/>
      <c r="D166" s="337" t="s">
        <v>529</v>
      </c>
      <c r="E166" s="338" t="s">
        <v>142</v>
      </c>
      <c r="F166" s="535" t="b">
        <f>IF(総括表!$B$4=総括表!$Q$5,基礎データ貼付用シート!E2181)</f>
        <v>0</v>
      </c>
      <c r="G166" s="353" t="s">
        <v>117</v>
      </c>
      <c r="H166" s="690">
        <v>0.3</v>
      </c>
      <c r="I166" s="355" t="s">
        <v>119</v>
      </c>
      <c r="J166" s="683">
        <f t="shared" si="9"/>
        <v>0</v>
      </c>
      <c r="K166" s="340" t="s">
        <v>612</v>
      </c>
      <c r="L166" s="947"/>
    </row>
    <row r="167" spans="1:23" s="202" customFormat="1" ht="15" customHeight="1" x14ac:dyDescent="0.2">
      <c r="A167" s="458"/>
      <c r="B167" s="1240">
        <f>B165+1</f>
        <v>20</v>
      </c>
      <c r="C167" s="336" t="s">
        <v>6622</v>
      </c>
      <c r="D167" s="337" t="s">
        <v>533</v>
      </c>
      <c r="E167" s="338" t="s">
        <v>143</v>
      </c>
      <c r="F167" s="535" t="b">
        <f>IF(総括表!$B$4=総括表!$Q$4,基礎データ貼付用シート!E2182)</f>
        <v>0</v>
      </c>
      <c r="G167" s="353" t="s">
        <v>117</v>
      </c>
      <c r="H167" s="513">
        <v>0.3</v>
      </c>
      <c r="I167" s="353" t="s">
        <v>119</v>
      </c>
      <c r="J167" s="354">
        <f t="shared" ref="J167:J168" si="10">ROUND(F167*H167,0)</f>
        <v>0</v>
      </c>
      <c r="K167" s="340" t="s">
        <v>631</v>
      </c>
      <c r="L167" s="947"/>
    </row>
    <row r="168" spans="1:23" s="202" customFormat="1" ht="15" customHeight="1" thickBot="1" x14ac:dyDescent="0.25">
      <c r="A168" s="458"/>
      <c r="B168" s="774"/>
      <c r="C168" s="1243"/>
      <c r="D168" s="337" t="s">
        <v>529</v>
      </c>
      <c r="E168" s="338" t="s">
        <v>142</v>
      </c>
      <c r="F168" s="535" t="b">
        <f>IF(総括表!$B$4=総括表!$Q$5,基礎データ貼付用シート!E2182)</f>
        <v>0</v>
      </c>
      <c r="G168" s="353" t="s">
        <v>117</v>
      </c>
      <c r="H168" s="690">
        <v>0.3</v>
      </c>
      <c r="I168" s="355" t="s">
        <v>119</v>
      </c>
      <c r="J168" s="683">
        <f t="shared" si="10"/>
        <v>0</v>
      </c>
      <c r="K168" s="340" t="s">
        <v>630</v>
      </c>
      <c r="L168" s="947"/>
    </row>
    <row r="169" spans="1:23" s="112" customFormat="1" ht="15" customHeight="1" x14ac:dyDescent="0.2">
      <c r="A169" s="458"/>
      <c r="B169" s="344"/>
      <c r="C169" s="345"/>
      <c r="D169" s="344"/>
      <c r="E169" s="344"/>
      <c r="F169" s="58"/>
      <c r="G169" s="494"/>
      <c r="H169" s="1683" t="s">
        <v>6345</v>
      </c>
      <c r="I169" s="1684"/>
      <c r="J169" s="346"/>
      <c r="K169" s="340"/>
      <c r="L169" s="319"/>
    </row>
    <row r="170" spans="1:23" s="112" customFormat="1" ht="15" customHeight="1" thickBot="1" x14ac:dyDescent="0.25">
      <c r="A170" s="458"/>
      <c r="B170" s="340"/>
      <c r="C170" s="340"/>
      <c r="D170" s="340"/>
      <c r="E170" s="340"/>
      <c r="F170" s="554"/>
      <c r="G170" s="340"/>
      <c r="H170" s="1727" t="s">
        <v>118</v>
      </c>
      <c r="I170" s="1728"/>
      <c r="J170" s="539">
        <f>SUM(J131:J168)</f>
        <v>0</v>
      </c>
      <c r="K170" s="340" t="s">
        <v>571</v>
      </c>
      <c r="L170" s="376" t="s">
        <v>117</v>
      </c>
    </row>
    <row r="171" spans="1:23" s="112" customFormat="1" ht="15" customHeight="1" x14ac:dyDescent="0.2">
      <c r="A171" s="458"/>
      <c r="B171" s="458"/>
      <c r="C171" s="458"/>
      <c r="D171" s="458"/>
      <c r="E171" s="458"/>
      <c r="F171" s="518"/>
      <c r="G171" s="458"/>
      <c r="H171" s="458"/>
      <c r="I171" s="458"/>
      <c r="J171" s="518"/>
      <c r="K171" s="458"/>
      <c r="L171" s="319"/>
    </row>
    <row r="172" spans="1:23" s="112" customFormat="1" ht="15" customHeight="1" x14ac:dyDescent="0.2">
      <c r="A172" s="468" t="s">
        <v>1197</v>
      </c>
      <c r="B172" s="458" t="s">
        <v>368</v>
      </c>
      <c r="C172" s="467"/>
      <c r="D172" s="467"/>
      <c r="E172" s="467"/>
      <c r="F172" s="517"/>
      <c r="G172" s="467"/>
      <c r="H172" s="467"/>
      <c r="I172" s="467"/>
      <c r="J172" s="517"/>
      <c r="K172" s="467"/>
      <c r="L172" s="315"/>
    </row>
    <row r="173" spans="1:23" s="112" customFormat="1" ht="15" customHeight="1" x14ac:dyDescent="0.2">
      <c r="A173" s="470"/>
      <c r="B173" s="467"/>
      <c r="C173" s="467"/>
      <c r="D173" s="467"/>
      <c r="E173" s="467"/>
      <c r="F173" s="517"/>
      <c r="G173" s="467"/>
      <c r="H173" s="467"/>
      <c r="I173" s="467"/>
      <c r="J173" s="517"/>
      <c r="K173" s="467"/>
      <c r="L173" s="315"/>
      <c r="M173" s="106"/>
      <c r="N173" s="106"/>
      <c r="O173" s="106"/>
      <c r="P173" s="106"/>
      <c r="Q173" s="106"/>
      <c r="R173" s="106"/>
      <c r="S173" s="106"/>
      <c r="T173" s="106"/>
      <c r="U173" s="106"/>
      <c r="V173" s="106"/>
      <c r="W173" s="106"/>
    </row>
    <row r="174" spans="1:23" s="112" customFormat="1" ht="15" customHeight="1" x14ac:dyDescent="0.2">
      <c r="A174" s="470"/>
      <c r="B174" s="1861" t="s">
        <v>181</v>
      </c>
      <c r="C174" s="1804"/>
      <c r="D174" s="1861" t="s">
        <v>139</v>
      </c>
      <c r="E174" s="1804"/>
      <c r="F174" s="795" t="s">
        <v>180</v>
      </c>
      <c r="G174" s="796"/>
      <c r="H174" s="796" t="s">
        <v>137</v>
      </c>
      <c r="I174" s="796"/>
      <c r="J174" s="795" t="s">
        <v>89</v>
      </c>
      <c r="K174" s="340"/>
      <c r="L174" s="315"/>
      <c r="M174" s="106"/>
      <c r="N174" s="106"/>
      <c r="O174" s="106"/>
      <c r="P174" s="106"/>
      <c r="Q174" s="106"/>
      <c r="R174" s="106"/>
      <c r="S174" s="106"/>
      <c r="T174" s="106"/>
      <c r="U174" s="106"/>
      <c r="V174" s="106"/>
      <c r="W174" s="106"/>
    </row>
    <row r="175" spans="1:23" s="112" customFormat="1" ht="15" customHeight="1" x14ac:dyDescent="0.2">
      <c r="A175" s="470"/>
      <c r="B175" s="523"/>
      <c r="C175" s="479"/>
      <c r="D175" s="480"/>
      <c r="E175" s="342"/>
      <c r="F175" s="524"/>
      <c r="G175" s="482"/>
      <c r="H175" s="482"/>
      <c r="I175" s="482"/>
      <c r="J175" s="525" t="s">
        <v>1187</v>
      </c>
      <c r="K175" s="340"/>
      <c r="L175" s="315"/>
      <c r="M175" s="106"/>
      <c r="N175" s="106"/>
      <c r="O175" s="106"/>
      <c r="P175" s="106"/>
      <c r="Q175" s="106"/>
      <c r="R175" s="106"/>
      <c r="S175" s="106"/>
      <c r="T175" s="106"/>
      <c r="U175" s="106"/>
      <c r="V175" s="106"/>
      <c r="W175" s="106"/>
    </row>
    <row r="176" spans="1:23" s="112" customFormat="1" ht="15" customHeight="1" x14ac:dyDescent="0.2">
      <c r="A176" s="458"/>
      <c r="B176" s="799">
        <v>1</v>
      </c>
      <c r="C176" s="800" t="s">
        <v>125</v>
      </c>
      <c r="D176" s="1725"/>
      <c r="E176" s="1726"/>
      <c r="F176" s="595">
        <f>+基礎データ貼付用シート!E2183</f>
        <v>0</v>
      </c>
      <c r="G176" s="596" t="s">
        <v>1184</v>
      </c>
      <c r="H176" s="690">
        <v>6.0000000000000001E-3</v>
      </c>
      <c r="I176" s="863" t="s">
        <v>1186</v>
      </c>
      <c r="J176" s="857">
        <f>ROUND(F176*H176,0)</f>
        <v>0</v>
      </c>
      <c r="K176" s="340" t="s">
        <v>1191</v>
      </c>
      <c r="L176" s="319"/>
      <c r="M176" s="106"/>
      <c r="N176" s="106"/>
      <c r="O176" s="106"/>
      <c r="P176" s="106"/>
      <c r="Q176" s="106"/>
      <c r="R176" s="106"/>
      <c r="S176" s="106"/>
      <c r="T176" s="106"/>
      <c r="U176" s="106"/>
      <c r="V176" s="106"/>
      <c r="W176" s="106"/>
    </row>
    <row r="177" spans="1:23" s="112" customFormat="1" ht="15" customHeight="1" thickBot="1" x14ac:dyDescent="0.25">
      <c r="A177" s="458"/>
      <c r="B177" s="585">
        <v>2</v>
      </c>
      <c r="C177" s="553" t="s">
        <v>124</v>
      </c>
      <c r="D177" s="1725"/>
      <c r="E177" s="1726"/>
      <c r="F177" s="595">
        <f>+基礎データ貼付用シート!E2184</f>
        <v>0</v>
      </c>
      <c r="G177" s="596" t="s">
        <v>1184</v>
      </c>
      <c r="H177" s="513">
        <v>6.0000000000000001E-3</v>
      </c>
      <c r="I177" s="596" t="s">
        <v>1186</v>
      </c>
      <c r="J177" s="598">
        <f>ROUND(F177*H177,0)</f>
        <v>0</v>
      </c>
      <c r="K177" s="340" t="s">
        <v>1192</v>
      </c>
      <c r="L177" s="319"/>
    </row>
    <row r="178" spans="1:23" ht="18.75" customHeight="1" x14ac:dyDescent="0.2">
      <c r="A178" s="458"/>
      <c r="B178" s="344"/>
      <c r="C178" s="345"/>
      <c r="D178" s="344"/>
      <c r="E178" s="344"/>
      <c r="F178" s="58"/>
      <c r="G178" s="494"/>
      <c r="H178" s="1721" t="s">
        <v>1104</v>
      </c>
      <c r="I178" s="1722"/>
      <c r="J178" s="531"/>
      <c r="K178" s="340"/>
      <c r="L178" s="319"/>
      <c r="M178" s="112"/>
      <c r="N178" s="112"/>
      <c r="O178" s="112"/>
      <c r="P178" s="112"/>
      <c r="Q178" s="112"/>
      <c r="R178" s="112"/>
      <c r="S178" s="112"/>
      <c r="T178" s="112"/>
      <c r="U178" s="112"/>
      <c r="V178" s="112"/>
      <c r="W178" s="112"/>
    </row>
    <row r="179" spans="1:23" ht="11.25" customHeight="1" thickBot="1" x14ac:dyDescent="0.25">
      <c r="A179" s="458"/>
      <c r="B179" s="340"/>
      <c r="C179" s="340"/>
      <c r="D179" s="340"/>
      <c r="E179" s="340"/>
      <c r="F179" s="554"/>
      <c r="G179" s="340"/>
      <c r="H179" s="1727" t="s">
        <v>118</v>
      </c>
      <c r="I179" s="1728"/>
      <c r="J179" s="539">
        <f>SUM(J176:J177)</f>
        <v>0</v>
      </c>
      <c r="K179" s="340" t="s">
        <v>1199</v>
      </c>
      <c r="L179" s="376" t="s">
        <v>1184</v>
      </c>
      <c r="M179" s="112"/>
      <c r="N179" s="112"/>
      <c r="O179" s="112"/>
      <c r="P179" s="112"/>
      <c r="Q179" s="112"/>
      <c r="R179" s="112"/>
      <c r="S179" s="112"/>
      <c r="T179" s="112"/>
      <c r="U179" s="112"/>
      <c r="V179" s="112"/>
      <c r="W179" s="112"/>
    </row>
    <row r="180" spans="1:23" ht="18.75" customHeight="1" x14ac:dyDescent="0.2">
      <c r="A180" s="458"/>
      <c r="B180" s="458"/>
      <c r="C180" s="458"/>
      <c r="D180" s="458"/>
      <c r="E180" s="458"/>
      <c r="F180" s="518"/>
      <c r="G180" s="458"/>
      <c r="H180" s="458"/>
      <c r="I180" s="458"/>
      <c r="J180" s="518"/>
      <c r="K180" s="458"/>
      <c r="L180" s="319"/>
      <c r="M180" s="112"/>
      <c r="N180" s="112"/>
      <c r="O180" s="112"/>
      <c r="P180" s="112"/>
      <c r="Q180" s="112"/>
      <c r="R180" s="112"/>
      <c r="S180" s="112"/>
      <c r="T180" s="112"/>
      <c r="U180" s="112"/>
      <c r="V180" s="112"/>
      <c r="W180" s="112"/>
    </row>
    <row r="181" spans="1:23" ht="15" customHeight="1" x14ac:dyDescent="0.2">
      <c r="A181" s="468" t="s">
        <v>1200</v>
      </c>
      <c r="B181" s="458" t="s">
        <v>367</v>
      </c>
      <c r="C181" s="467"/>
      <c r="D181" s="467"/>
      <c r="E181" s="467"/>
      <c r="F181" s="517"/>
      <c r="G181" s="467"/>
      <c r="H181" s="467"/>
      <c r="I181" s="467"/>
      <c r="J181" s="517"/>
      <c r="K181" s="467"/>
      <c r="L181" s="315"/>
      <c r="M181" s="112"/>
      <c r="N181" s="112"/>
      <c r="O181" s="112"/>
      <c r="P181" s="112"/>
      <c r="Q181" s="112"/>
      <c r="R181" s="112"/>
      <c r="S181" s="112"/>
      <c r="T181" s="112"/>
      <c r="U181" s="112"/>
      <c r="V181" s="112"/>
      <c r="W181" s="112"/>
    </row>
    <row r="182" spans="1:23" s="112" customFormat="1" ht="15" customHeight="1" x14ac:dyDescent="0.2">
      <c r="A182" s="470"/>
      <c r="B182" s="467"/>
      <c r="C182" s="467"/>
      <c r="D182" s="467"/>
      <c r="E182" s="467"/>
      <c r="F182" s="517"/>
      <c r="G182" s="467"/>
      <c r="H182" s="467"/>
      <c r="I182" s="467"/>
      <c r="J182" s="517"/>
      <c r="K182" s="467"/>
      <c r="L182" s="315"/>
      <c r="M182" s="106"/>
      <c r="N182" s="106"/>
      <c r="O182" s="106"/>
      <c r="P182" s="106"/>
      <c r="Q182" s="106"/>
      <c r="R182" s="106"/>
      <c r="S182" s="106"/>
      <c r="T182" s="106"/>
      <c r="U182" s="106"/>
      <c r="V182" s="106"/>
      <c r="W182" s="106"/>
    </row>
    <row r="183" spans="1:23" s="112" customFormat="1" ht="15" customHeight="1" x14ac:dyDescent="0.2">
      <c r="A183" s="470"/>
      <c r="B183" s="1861" t="s">
        <v>140</v>
      </c>
      <c r="C183" s="1804"/>
      <c r="D183" s="1861" t="s">
        <v>139</v>
      </c>
      <c r="E183" s="1804"/>
      <c r="F183" s="795" t="s">
        <v>138</v>
      </c>
      <c r="G183" s="796"/>
      <c r="H183" s="796" t="s">
        <v>137</v>
      </c>
      <c r="I183" s="796"/>
      <c r="J183" s="795" t="s">
        <v>89</v>
      </c>
      <c r="K183" s="340"/>
      <c r="L183" s="315"/>
      <c r="M183" s="106"/>
      <c r="N183" s="106"/>
      <c r="O183" s="106"/>
      <c r="P183" s="106"/>
      <c r="Q183" s="106"/>
      <c r="R183" s="106"/>
      <c r="S183" s="106"/>
      <c r="T183" s="106"/>
      <c r="U183" s="106"/>
      <c r="V183" s="106"/>
      <c r="W183" s="106"/>
    </row>
    <row r="184" spans="1:23" s="112" customFormat="1" ht="15" customHeight="1" x14ac:dyDescent="0.2">
      <c r="A184" s="470"/>
      <c r="B184" s="523"/>
      <c r="C184" s="479"/>
      <c r="D184" s="480"/>
      <c r="E184" s="342"/>
      <c r="F184" s="524"/>
      <c r="G184" s="482"/>
      <c r="H184" s="482"/>
      <c r="I184" s="482"/>
      <c r="J184" s="525" t="s">
        <v>1187</v>
      </c>
      <c r="K184" s="340"/>
      <c r="L184" s="315"/>
      <c r="M184" s="106"/>
      <c r="N184" s="106"/>
      <c r="O184" s="106"/>
      <c r="P184" s="106"/>
      <c r="Q184" s="106"/>
      <c r="R184" s="106"/>
      <c r="S184" s="106"/>
      <c r="T184" s="106"/>
      <c r="U184" s="106"/>
      <c r="V184" s="106"/>
      <c r="W184" s="106"/>
    </row>
    <row r="185" spans="1:23" s="112" customFormat="1" ht="15" customHeight="1" x14ac:dyDescent="0.2">
      <c r="A185" s="458"/>
      <c r="B185" s="799">
        <v>1</v>
      </c>
      <c r="C185" s="800" t="s">
        <v>125</v>
      </c>
      <c r="D185" s="1725"/>
      <c r="E185" s="1726"/>
      <c r="F185" s="595">
        <f>+基礎データ貼付用シート!E2185</f>
        <v>0</v>
      </c>
      <c r="G185" s="596" t="s">
        <v>1184</v>
      </c>
      <c r="H185" s="690">
        <v>6.0000000000000001E-3</v>
      </c>
      <c r="I185" s="863" t="s">
        <v>1186</v>
      </c>
      <c r="J185" s="857">
        <f t="shared" ref="J185:J198" si="11">ROUND(F185*H185,0)</f>
        <v>0</v>
      </c>
      <c r="K185" s="340" t="s">
        <v>1191</v>
      </c>
      <c r="L185" s="319"/>
      <c r="M185" s="106"/>
      <c r="N185" s="106"/>
      <c r="O185" s="106"/>
      <c r="P185" s="106"/>
      <c r="Q185" s="106"/>
      <c r="R185" s="106"/>
      <c r="S185" s="106"/>
      <c r="T185" s="106"/>
      <c r="U185" s="106"/>
      <c r="V185" s="106"/>
      <c r="W185" s="106"/>
    </row>
    <row r="186" spans="1:23" s="112" customFormat="1" ht="15" customHeight="1" x14ac:dyDescent="0.2">
      <c r="A186" s="458"/>
      <c r="B186" s="585">
        <v>2</v>
      </c>
      <c r="C186" s="553" t="s">
        <v>124</v>
      </c>
      <c r="D186" s="1725"/>
      <c r="E186" s="1726"/>
      <c r="F186" s="595">
        <f>+基礎データ貼付用シート!E2186</f>
        <v>0</v>
      </c>
      <c r="G186" s="596" t="s">
        <v>1184</v>
      </c>
      <c r="H186" s="513">
        <v>6.0000000000000001E-3</v>
      </c>
      <c r="I186" s="596" t="s">
        <v>1186</v>
      </c>
      <c r="J186" s="598">
        <f t="shared" si="11"/>
        <v>0</v>
      </c>
      <c r="K186" s="340" t="s">
        <v>1192</v>
      </c>
      <c r="L186" s="319"/>
    </row>
    <row r="187" spans="1:23" ht="15" customHeight="1" x14ac:dyDescent="0.2">
      <c r="A187" s="458"/>
      <c r="B187" s="799">
        <v>3</v>
      </c>
      <c r="C187" s="800" t="s">
        <v>123</v>
      </c>
      <c r="D187" s="552" t="s">
        <v>1188</v>
      </c>
      <c r="E187" s="553" t="s">
        <v>143</v>
      </c>
      <c r="F187" s="535" t="b">
        <f>IF(総括表!$B$4=総括表!$Q$4,基礎データ貼付用シート!E2187)</f>
        <v>0</v>
      </c>
      <c r="G187" s="596" t="s">
        <v>1184</v>
      </c>
      <c r="H187" s="513">
        <v>0.14499999999999999</v>
      </c>
      <c r="I187" s="596" t="s">
        <v>1186</v>
      </c>
      <c r="J187" s="598">
        <f t="shared" si="11"/>
        <v>0</v>
      </c>
      <c r="K187" s="340" t="s">
        <v>1194</v>
      </c>
      <c r="L187" s="319"/>
      <c r="M187" s="112"/>
      <c r="N187" s="112"/>
      <c r="O187" s="112"/>
      <c r="P187" s="112"/>
      <c r="Q187" s="112"/>
      <c r="R187" s="112"/>
      <c r="S187" s="112"/>
      <c r="T187" s="112"/>
      <c r="U187" s="112"/>
      <c r="V187" s="112"/>
      <c r="W187" s="112"/>
    </row>
    <row r="188" spans="1:23" ht="15" customHeight="1" x14ac:dyDescent="0.2">
      <c r="A188" s="458"/>
      <c r="B188" s="341"/>
      <c r="C188" s="342"/>
      <c r="D188" s="552" t="s">
        <v>1193</v>
      </c>
      <c r="E188" s="553" t="s">
        <v>142</v>
      </c>
      <c r="F188" s="535" t="b">
        <f>IF(総括表!$B$4=総括表!$Q$5,基礎データ貼付用シート!E2187)</f>
        <v>0</v>
      </c>
      <c r="G188" s="596" t="s">
        <v>1184</v>
      </c>
      <c r="H188" s="690">
        <v>0</v>
      </c>
      <c r="I188" s="863" t="s">
        <v>1186</v>
      </c>
      <c r="J188" s="857">
        <f t="shared" si="11"/>
        <v>0</v>
      </c>
      <c r="K188" s="340" t="s">
        <v>1195</v>
      </c>
      <c r="L188" s="319"/>
      <c r="M188" s="112"/>
      <c r="N188" s="112"/>
      <c r="O188" s="112"/>
      <c r="P188" s="112"/>
      <c r="Q188" s="112"/>
      <c r="R188" s="112"/>
      <c r="S188" s="112"/>
      <c r="T188" s="112"/>
      <c r="U188" s="112"/>
      <c r="V188" s="112"/>
      <c r="W188" s="112"/>
    </row>
    <row r="189" spans="1:23" ht="15" customHeight="1" x14ac:dyDescent="0.2">
      <c r="A189" s="458"/>
      <c r="B189" s="799">
        <v>4</v>
      </c>
      <c r="C189" s="800" t="s">
        <v>122</v>
      </c>
      <c r="D189" s="552" t="s">
        <v>1188</v>
      </c>
      <c r="E189" s="553" t="s">
        <v>143</v>
      </c>
      <c r="F189" s="535" t="b">
        <f>IF(総括表!$B$4=総括表!$Q$4,基礎データ貼付用シート!E2188)</f>
        <v>0</v>
      </c>
      <c r="G189" s="596" t="s">
        <v>1184</v>
      </c>
      <c r="H189" s="513">
        <v>0.156</v>
      </c>
      <c r="I189" s="596" t="s">
        <v>1186</v>
      </c>
      <c r="J189" s="598">
        <f t="shared" si="11"/>
        <v>0</v>
      </c>
      <c r="K189" s="340" t="s">
        <v>1196</v>
      </c>
      <c r="L189" s="319"/>
      <c r="M189" s="112"/>
      <c r="N189" s="112"/>
      <c r="O189" s="112"/>
      <c r="P189" s="112"/>
      <c r="Q189" s="112"/>
      <c r="R189" s="112"/>
      <c r="S189" s="112"/>
      <c r="T189" s="112"/>
      <c r="U189" s="112"/>
      <c r="V189" s="112"/>
      <c r="W189" s="112"/>
    </row>
    <row r="190" spans="1:23" ht="15" customHeight="1" x14ac:dyDescent="0.2">
      <c r="A190" s="458"/>
      <c r="B190" s="341"/>
      <c r="C190" s="342"/>
      <c r="D190" s="552" t="s">
        <v>1193</v>
      </c>
      <c r="E190" s="553" t="s">
        <v>142</v>
      </c>
      <c r="F190" s="535" t="b">
        <f>IF(総括表!$B$4=総括表!$Q$5,基礎データ貼付用シート!E2188)</f>
        <v>0</v>
      </c>
      <c r="G190" s="596" t="s">
        <v>1184</v>
      </c>
      <c r="H190" s="690">
        <v>0</v>
      </c>
      <c r="I190" s="863" t="s">
        <v>1186</v>
      </c>
      <c r="J190" s="857">
        <f t="shared" si="11"/>
        <v>0</v>
      </c>
      <c r="K190" s="340" t="s">
        <v>1201</v>
      </c>
      <c r="L190" s="319"/>
      <c r="M190" s="112"/>
      <c r="N190" s="112"/>
      <c r="O190" s="112"/>
      <c r="P190" s="112"/>
      <c r="Q190" s="112"/>
      <c r="R190" s="112"/>
      <c r="S190" s="112"/>
      <c r="T190" s="112"/>
      <c r="U190" s="112"/>
      <c r="V190" s="112"/>
      <c r="W190" s="112"/>
    </row>
    <row r="191" spans="1:23" s="112" customFormat="1" ht="15" customHeight="1" x14ac:dyDescent="0.2">
      <c r="A191" s="458"/>
      <c r="B191" s="799">
        <v>5</v>
      </c>
      <c r="C191" s="800" t="s">
        <v>121</v>
      </c>
      <c r="D191" s="552" t="s">
        <v>1188</v>
      </c>
      <c r="E191" s="553" t="s">
        <v>143</v>
      </c>
      <c r="F191" s="535" t="b">
        <f>IF(総括表!$B$4=総括表!$Q$4,基礎データ貼付用シート!E2189)</f>
        <v>0</v>
      </c>
      <c r="G191" s="596" t="s">
        <v>1184</v>
      </c>
      <c r="H191" s="513">
        <v>0.16700000000000001</v>
      </c>
      <c r="I191" s="596" t="s">
        <v>1186</v>
      </c>
      <c r="J191" s="598">
        <f t="shared" si="11"/>
        <v>0</v>
      </c>
      <c r="K191" s="340" t="s">
        <v>1198</v>
      </c>
      <c r="L191" s="319"/>
    </row>
    <row r="192" spans="1:23" s="112" customFormat="1" ht="15" customHeight="1" x14ac:dyDescent="0.2">
      <c r="A192" s="458"/>
      <c r="B192" s="341"/>
      <c r="C192" s="342"/>
      <c r="D192" s="552" t="s">
        <v>1193</v>
      </c>
      <c r="E192" s="553" t="s">
        <v>142</v>
      </c>
      <c r="F192" s="535" t="b">
        <f>IF(総括表!$B$4=総括表!$Q$5,基礎データ貼付用シート!E2189)</f>
        <v>0</v>
      </c>
      <c r="G192" s="596" t="s">
        <v>1184</v>
      </c>
      <c r="H192" s="690">
        <v>0</v>
      </c>
      <c r="I192" s="863" t="s">
        <v>1186</v>
      </c>
      <c r="J192" s="857">
        <f t="shared" si="11"/>
        <v>0</v>
      </c>
      <c r="K192" s="340" t="s">
        <v>1202</v>
      </c>
      <c r="L192" s="319"/>
    </row>
    <row r="193" spans="1:23" s="112" customFormat="1" ht="15" customHeight="1" x14ac:dyDescent="0.2">
      <c r="A193" s="458"/>
      <c r="B193" s="799">
        <v>6</v>
      </c>
      <c r="C193" s="800" t="s">
        <v>120</v>
      </c>
      <c r="D193" s="552" t="s">
        <v>1188</v>
      </c>
      <c r="E193" s="553" t="s">
        <v>143</v>
      </c>
      <c r="F193" s="535" t="b">
        <f>IF(総括表!$B$4=総括表!$Q$4,基礎データ貼付用シート!E2190)</f>
        <v>0</v>
      </c>
      <c r="G193" s="596" t="s">
        <v>1184</v>
      </c>
      <c r="H193" s="513">
        <v>0.16400000000000001</v>
      </c>
      <c r="I193" s="596" t="s">
        <v>1186</v>
      </c>
      <c r="J193" s="598">
        <f>ROUND(F193*H193,0)</f>
        <v>0</v>
      </c>
      <c r="K193" s="340" t="s">
        <v>1203</v>
      </c>
      <c r="L193" s="319"/>
    </row>
    <row r="194" spans="1:23" s="112" customFormat="1" ht="15" customHeight="1" x14ac:dyDescent="0.2">
      <c r="A194" s="458"/>
      <c r="B194" s="341"/>
      <c r="C194" s="342"/>
      <c r="D194" s="552" t="s">
        <v>1193</v>
      </c>
      <c r="E194" s="553" t="s">
        <v>142</v>
      </c>
      <c r="F194" s="535" t="b">
        <f>IF(総括表!$B$4=総括表!$Q$5,基礎データ貼付用シート!E2190)</f>
        <v>0</v>
      </c>
      <c r="G194" s="596" t="s">
        <v>1184</v>
      </c>
      <c r="H194" s="690">
        <v>0.106</v>
      </c>
      <c r="I194" s="863" t="s">
        <v>1186</v>
      </c>
      <c r="J194" s="857">
        <f>ROUND(F194*H194,0)</f>
        <v>0</v>
      </c>
      <c r="K194" s="340" t="s">
        <v>264</v>
      </c>
      <c r="L194" s="319"/>
    </row>
    <row r="195" spans="1:23" s="112" customFormat="1" ht="15" customHeight="1" x14ac:dyDescent="0.2">
      <c r="A195" s="458"/>
      <c r="B195" s="799">
        <v>7</v>
      </c>
      <c r="C195" s="800" t="s">
        <v>475</v>
      </c>
      <c r="D195" s="552" t="s">
        <v>1188</v>
      </c>
      <c r="E195" s="553" t="s">
        <v>143</v>
      </c>
      <c r="F195" s="535" t="b">
        <f>IF(総括表!$B$4=総括表!$Q$4,基礎データ貼付用シート!E2191)</f>
        <v>0</v>
      </c>
      <c r="G195" s="596" t="s">
        <v>1184</v>
      </c>
      <c r="H195" s="513">
        <v>0.17100000000000001</v>
      </c>
      <c r="I195" s="596" t="s">
        <v>1186</v>
      </c>
      <c r="J195" s="598">
        <f t="shared" si="11"/>
        <v>0</v>
      </c>
      <c r="K195" s="340" t="s">
        <v>1205</v>
      </c>
      <c r="L195" s="319"/>
    </row>
    <row r="196" spans="1:23" s="112" customFormat="1" ht="15" customHeight="1" x14ac:dyDescent="0.2">
      <c r="A196" s="458"/>
      <c r="B196" s="341"/>
      <c r="C196" s="342"/>
      <c r="D196" s="552" t="s">
        <v>1193</v>
      </c>
      <c r="E196" s="553" t="s">
        <v>142</v>
      </c>
      <c r="F196" s="535" t="b">
        <f>IF(総括表!$B$4=総括表!$Q$5,基礎データ貼付用シート!E2191)</f>
        <v>0</v>
      </c>
      <c r="G196" s="596" t="s">
        <v>1184</v>
      </c>
      <c r="H196" s="690">
        <v>0.128</v>
      </c>
      <c r="I196" s="863" t="s">
        <v>1186</v>
      </c>
      <c r="J196" s="857">
        <f t="shared" si="11"/>
        <v>0</v>
      </c>
      <c r="K196" s="340" t="s">
        <v>262</v>
      </c>
      <c r="L196" s="319"/>
    </row>
    <row r="197" spans="1:23" s="112" customFormat="1" ht="15" customHeight="1" x14ac:dyDescent="0.2">
      <c r="A197" s="458"/>
      <c r="B197" s="799">
        <v>8</v>
      </c>
      <c r="C197" s="800" t="s">
        <v>512</v>
      </c>
      <c r="D197" s="552" t="s">
        <v>1188</v>
      </c>
      <c r="E197" s="553" t="s">
        <v>143</v>
      </c>
      <c r="F197" s="535" t="b">
        <f>IF(総括表!$B$4=総括表!$Q$4,基礎データ貼付用シート!E2192)</f>
        <v>0</v>
      </c>
      <c r="G197" s="596" t="s">
        <v>1184</v>
      </c>
      <c r="H197" s="513">
        <v>0.185</v>
      </c>
      <c r="I197" s="596" t="s">
        <v>1186</v>
      </c>
      <c r="J197" s="598">
        <f t="shared" si="11"/>
        <v>0</v>
      </c>
      <c r="K197" s="340" t="s">
        <v>1207</v>
      </c>
      <c r="L197" s="319"/>
    </row>
    <row r="198" spans="1:23" s="112" customFormat="1" ht="15" customHeight="1" thickBot="1" x14ac:dyDescent="0.25">
      <c r="A198" s="458"/>
      <c r="B198" s="341"/>
      <c r="C198" s="342"/>
      <c r="D198" s="552" t="s">
        <v>1193</v>
      </c>
      <c r="E198" s="553" t="s">
        <v>142</v>
      </c>
      <c r="F198" s="535" t="b">
        <f>IF(総括表!$B$4=総括表!$Q$5,基礎データ貼付用シート!E2192)</f>
        <v>0</v>
      </c>
      <c r="G198" s="596" t="s">
        <v>1184</v>
      </c>
      <c r="H198" s="690">
        <v>0.14599999999999999</v>
      </c>
      <c r="I198" s="863" t="s">
        <v>1186</v>
      </c>
      <c r="J198" s="857">
        <f t="shared" si="11"/>
        <v>0</v>
      </c>
      <c r="K198" s="340" t="s">
        <v>1208</v>
      </c>
      <c r="L198" s="319"/>
    </row>
    <row r="199" spans="1:23" s="112" customFormat="1" ht="15" customHeight="1" x14ac:dyDescent="0.2">
      <c r="A199" s="458"/>
      <c r="B199" s="344"/>
      <c r="C199" s="345"/>
      <c r="D199" s="344"/>
      <c r="E199" s="344"/>
      <c r="F199" s="58"/>
      <c r="G199" s="494"/>
      <c r="H199" s="1721" t="s">
        <v>4885</v>
      </c>
      <c r="I199" s="1722"/>
      <c r="J199" s="531"/>
      <c r="K199" s="340"/>
      <c r="L199" s="319"/>
    </row>
    <row r="200" spans="1:23" s="112" customFormat="1" ht="15" customHeight="1" thickBot="1" x14ac:dyDescent="0.25">
      <c r="A200" s="458"/>
      <c r="B200" s="340"/>
      <c r="C200" s="340"/>
      <c r="D200" s="340"/>
      <c r="E200" s="340"/>
      <c r="F200" s="554"/>
      <c r="G200" s="340"/>
      <c r="H200" s="1727" t="s">
        <v>118</v>
      </c>
      <c r="I200" s="1728"/>
      <c r="J200" s="539">
        <f>SUM(J185:J198)</f>
        <v>0</v>
      </c>
      <c r="K200" s="340" t="s">
        <v>779</v>
      </c>
      <c r="L200" s="376" t="s">
        <v>117</v>
      </c>
    </row>
    <row r="201" spans="1:23" s="112" customFormat="1" ht="15" customHeight="1" x14ac:dyDescent="0.2">
      <c r="A201" s="458"/>
      <c r="B201" s="458"/>
      <c r="C201" s="458"/>
      <c r="D201" s="458"/>
      <c r="E201" s="458"/>
      <c r="F201" s="518"/>
      <c r="G201" s="458"/>
      <c r="H201" s="458"/>
      <c r="I201" s="458"/>
      <c r="J201" s="518"/>
      <c r="K201" s="458"/>
      <c r="L201" s="319"/>
    </row>
    <row r="202" spans="1:23" s="112" customFormat="1" ht="15" customHeight="1" x14ac:dyDescent="0.2">
      <c r="A202" s="468" t="s">
        <v>1065</v>
      </c>
      <c r="B202" s="458" t="s">
        <v>366</v>
      </c>
      <c r="C202" s="467"/>
      <c r="D202" s="467"/>
      <c r="E202" s="467"/>
      <c r="F202" s="517"/>
      <c r="G202" s="467"/>
      <c r="H202" s="467"/>
      <c r="I202" s="467"/>
      <c r="J202" s="517"/>
      <c r="K202" s="467"/>
      <c r="L202" s="315"/>
    </row>
    <row r="203" spans="1:23" s="112" customFormat="1" ht="15" customHeight="1" x14ac:dyDescent="0.2">
      <c r="A203" s="470"/>
      <c r="B203" s="467"/>
      <c r="C203" s="467"/>
      <c r="D203" s="467"/>
      <c r="E203" s="467"/>
      <c r="F203" s="517"/>
      <c r="G203" s="467"/>
      <c r="H203" s="467"/>
      <c r="I203" s="467"/>
      <c r="J203" s="517"/>
      <c r="K203" s="467"/>
      <c r="L203" s="315"/>
      <c r="M203" s="106"/>
      <c r="N203" s="106"/>
      <c r="O203" s="106"/>
      <c r="P203" s="106"/>
      <c r="Q203" s="106"/>
      <c r="R203" s="106"/>
      <c r="S203" s="106"/>
      <c r="T203" s="106"/>
      <c r="U203" s="106"/>
      <c r="V203" s="106"/>
      <c r="W203" s="106"/>
    </row>
    <row r="204" spans="1:23" s="112" customFormat="1" ht="15" customHeight="1" x14ac:dyDescent="0.2">
      <c r="A204" s="470"/>
      <c r="B204" s="1861" t="s">
        <v>140</v>
      </c>
      <c r="C204" s="1804"/>
      <c r="D204" s="1861" t="s">
        <v>139</v>
      </c>
      <c r="E204" s="1804"/>
      <c r="F204" s="795" t="s">
        <v>138</v>
      </c>
      <c r="G204" s="796"/>
      <c r="H204" s="796" t="s">
        <v>137</v>
      </c>
      <c r="I204" s="796"/>
      <c r="J204" s="795" t="s">
        <v>89</v>
      </c>
      <c r="K204" s="340"/>
      <c r="L204" s="315"/>
      <c r="M204" s="106"/>
      <c r="N204" s="106"/>
      <c r="O204" s="106"/>
      <c r="P204" s="106"/>
      <c r="Q204" s="106"/>
      <c r="R204" s="106"/>
      <c r="S204" s="106"/>
      <c r="T204" s="106"/>
      <c r="U204" s="106"/>
      <c r="V204" s="106"/>
      <c r="W204" s="106"/>
    </row>
    <row r="205" spans="1:23" s="112" customFormat="1" ht="15" customHeight="1" x14ac:dyDescent="0.2">
      <c r="A205" s="470"/>
      <c r="B205" s="523"/>
      <c r="C205" s="479"/>
      <c r="D205" s="480"/>
      <c r="E205" s="342"/>
      <c r="F205" s="524"/>
      <c r="G205" s="482"/>
      <c r="H205" s="482"/>
      <c r="I205" s="482"/>
      <c r="J205" s="525" t="s">
        <v>667</v>
      </c>
      <c r="K205" s="340"/>
      <c r="L205" s="315"/>
      <c r="M205" s="106"/>
      <c r="N205" s="106"/>
      <c r="O205" s="106"/>
      <c r="P205" s="106"/>
      <c r="Q205" s="106"/>
      <c r="R205" s="106"/>
      <c r="S205" s="106"/>
      <c r="T205" s="106"/>
      <c r="U205" s="106"/>
      <c r="V205" s="106"/>
      <c r="W205" s="106"/>
    </row>
    <row r="206" spans="1:23" s="112" customFormat="1" ht="15" customHeight="1" x14ac:dyDescent="0.2">
      <c r="A206" s="458"/>
      <c r="B206" s="799">
        <v>1</v>
      </c>
      <c r="C206" s="800" t="s">
        <v>125</v>
      </c>
      <c r="D206" s="1725"/>
      <c r="E206" s="1726"/>
      <c r="F206" s="595">
        <f>+基礎データ貼付用シート!E2204</f>
        <v>0</v>
      </c>
      <c r="G206" s="596" t="s">
        <v>117</v>
      </c>
      <c r="H206" s="958">
        <v>0.01</v>
      </c>
      <c r="I206" s="863" t="s">
        <v>664</v>
      </c>
      <c r="J206" s="857">
        <f t="shared" ref="J206:J235" si="12">ROUND(F206*H206,0)</f>
        <v>0</v>
      </c>
      <c r="K206" s="340" t="s">
        <v>134</v>
      </c>
      <c r="L206" s="319"/>
      <c r="M206" s="106"/>
      <c r="N206" s="106"/>
      <c r="O206" s="106"/>
      <c r="P206" s="106"/>
      <c r="Q206" s="106"/>
      <c r="R206" s="106"/>
      <c r="S206" s="106"/>
      <c r="T206" s="106"/>
      <c r="U206" s="106"/>
      <c r="V206" s="106"/>
      <c r="W206" s="106"/>
    </row>
    <row r="207" spans="1:23" s="112" customFormat="1" ht="15" customHeight="1" x14ac:dyDescent="0.2">
      <c r="A207" s="458"/>
      <c r="B207" s="585">
        <v>2</v>
      </c>
      <c r="C207" s="553" t="s">
        <v>124</v>
      </c>
      <c r="D207" s="1725"/>
      <c r="E207" s="1726"/>
      <c r="F207" s="595">
        <f>+基礎データ貼付用シート!E2205</f>
        <v>0</v>
      </c>
      <c r="G207" s="596" t="s">
        <v>117</v>
      </c>
      <c r="H207" s="856">
        <v>0.01</v>
      </c>
      <c r="I207" s="596" t="s">
        <v>664</v>
      </c>
      <c r="J207" s="598">
        <f t="shared" si="12"/>
        <v>0</v>
      </c>
      <c r="K207" s="340" t="s">
        <v>540</v>
      </c>
      <c r="L207" s="319"/>
    </row>
    <row r="208" spans="1:23" ht="15" customHeight="1" x14ac:dyDescent="0.2">
      <c r="A208" s="458"/>
      <c r="B208" s="799">
        <v>3</v>
      </c>
      <c r="C208" s="800" t="s">
        <v>123</v>
      </c>
      <c r="D208" s="552" t="s">
        <v>533</v>
      </c>
      <c r="E208" s="553" t="s">
        <v>143</v>
      </c>
      <c r="F208" s="535" t="b">
        <f>IF(総括表!$B$4=総括表!$Q$4,基礎データ貼付用シート!E2206)</f>
        <v>0</v>
      </c>
      <c r="G208" s="596" t="s">
        <v>117</v>
      </c>
      <c r="H208" s="856">
        <v>0.24099999999999999</v>
      </c>
      <c r="I208" s="596" t="s">
        <v>664</v>
      </c>
      <c r="J208" s="598">
        <f t="shared" si="12"/>
        <v>0</v>
      </c>
      <c r="K208" s="340" t="s">
        <v>130</v>
      </c>
      <c r="L208" s="319"/>
      <c r="M208" s="112"/>
      <c r="N208" s="112"/>
      <c r="O208" s="112"/>
      <c r="P208" s="112"/>
      <c r="Q208" s="112"/>
      <c r="R208" s="112"/>
      <c r="S208" s="112"/>
      <c r="T208" s="112"/>
      <c r="U208" s="112"/>
      <c r="V208" s="112"/>
      <c r="W208" s="112"/>
    </row>
    <row r="209" spans="1:23" ht="15" customHeight="1" x14ac:dyDescent="0.2">
      <c r="A209" s="458"/>
      <c r="B209" s="341"/>
      <c r="C209" s="342"/>
      <c r="D209" s="552" t="s">
        <v>668</v>
      </c>
      <c r="E209" s="553" t="s">
        <v>142</v>
      </c>
      <c r="F209" s="535" t="b">
        <f>IF(総括表!$B$4=総括表!$Q$5,基礎データ貼付用シート!E2206)</f>
        <v>0</v>
      </c>
      <c r="G209" s="596" t="s">
        <v>117</v>
      </c>
      <c r="H209" s="958">
        <v>0</v>
      </c>
      <c r="I209" s="863" t="s">
        <v>664</v>
      </c>
      <c r="J209" s="857">
        <f t="shared" si="12"/>
        <v>0</v>
      </c>
      <c r="K209" s="340" t="s">
        <v>669</v>
      </c>
      <c r="L209" s="319"/>
      <c r="M209" s="112"/>
      <c r="N209" s="112"/>
      <c r="O209" s="112"/>
      <c r="P209" s="112"/>
      <c r="Q209" s="112"/>
      <c r="R209" s="112"/>
      <c r="S209" s="112"/>
      <c r="T209" s="112"/>
      <c r="U209" s="112"/>
      <c r="V209" s="112"/>
      <c r="W209" s="112"/>
    </row>
    <row r="210" spans="1:23" ht="15" customHeight="1" x14ac:dyDescent="0.2">
      <c r="A210" s="458"/>
      <c r="B210" s="799">
        <v>4</v>
      </c>
      <c r="C210" s="800" t="s">
        <v>122</v>
      </c>
      <c r="D210" s="552" t="s">
        <v>533</v>
      </c>
      <c r="E210" s="553" t="s">
        <v>143</v>
      </c>
      <c r="F210" s="535" t="b">
        <f>IF(総括表!$B$4=総括表!$Q$4,基礎データ貼付用シート!E2207)</f>
        <v>0</v>
      </c>
      <c r="G210" s="596" t="s">
        <v>117</v>
      </c>
      <c r="H210" s="856">
        <v>0.26</v>
      </c>
      <c r="I210" s="596" t="s">
        <v>664</v>
      </c>
      <c r="J210" s="598">
        <f t="shared" si="12"/>
        <v>0</v>
      </c>
      <c r="K210" s="340" t="s">
        <v>557</v>
      </c>
      <c r="L210" s="319"/>
      <c r="M210" s="112"/>
      <c r="N210" s="112"/>
      <c r="O210" s="112"/>
      <c r="P210" s="112"/>
      <c r="Q210" s="112"/>
      <c r="R210" s="112"/>
      <c r="S210" s="112"/>
      <c r="T210" s="112"/>
      <c r="U210" s="112"/>
      <c r="V210" s="112"/>
      <c r="W210" s="112"/>
    </row>
    <row r="211" spans="1:23" ht="15" customHeight="1" x14ac:dyDescent="0.2">
      <c r="A211" s="458"/>
      <c r="B211" s="341"/>
      <c r="C211" s="342"/>
      <c r="D211" s="552" t="s">
        <v>668</v>
      </c>
      <c r="E211" s="553" t="s">
        <v>142</v>
      </c>
      <c r="F211" s="535" t="b">
        <f>IF(総括表!$B$4=総括表!$Q$5,基礎データ貼付用シート!E2207)</f>
        <v>0</v>
      </c>
      <c r="G211" s="596" t="s">
        <v>117</v>
      </c>
      <c r="H211" s="958">
        <v>0</v>
      </c>
      <c r="I211" s="863" t="s">
        <v>664</v>
      </c>
      <c r="J211" s="857">
        <f t="shared" si="12"/>
        <v>0</v>
      </c>
      <c r="K211" s="340" t="s">
        <v>670</v>
      </c>
      <c r="L211" s="319"/>
      <c r="M211" s="112"/>
      <c r="N211" s="112"/>
      <c r="O211" s="112"/>
      <c r="P211" s="112"/>
      <c r="Q211" s="112"/>
      <c r="R211" s="112"/>
      <c r="S211" s="112"/>
      <c r="T211" s="112"/>
      <c r="U211" s="112"/>
      <c r="V211" s="112"/>
      <c r="W211" s="112"/>
    </row>
    <row r="212" spans="1:23" s="112" customFormat="1" ht="15" customHeight="1" x14ac:dyDescent="0.2">
      <c r="A212" s="458"/>
      <c r="B212" s="799">
        <v>5</v>
      </c>
      <c r="C212" s="800" t="s">
        <v>121</v>
      </c>
      <c r="D212" s="552" t="s">
        <v>533</v>
      </c>
      <c r="E212" s="553" t="s">
        <v>143</v>
      </c>
      <c r="F212" s="535" t="b">
        <f>IF(総括表!$B$4=総括表!$Q$4,基礎データ貼付用シート!E2210)</f>
        <v>0</v>
      </c>
      <c r="G212" s="596" t="s">
        <v>117</v>
      </c>
      <c r="H212" s="856">
        <v>0.27800000000000002</v>
      </c>
      <c r="I212" s="596" t="s">
        <v>664</v>
      </c>
      <c r="J212" s="598">
        <f t="shared" si="12"/>
        <v>0</v>
      </c>
      <c r="K212" s="340" t="s">
        <v>556</v>
      </c>
      <c r="L212" s="319"/>
    </row>
    <row r="213" spans="1:23" s="112" customFormat="1" ht="15" customHeight="1" x14ac:dyDescent="0.2">
      <c r="A213" s="458"/>
      <c r="B213" s="341"/>
      <c r="C213" s="342"/>
      <c r="D213" s="552" t="s">
        <v>668</v>
      </c>
      <c r="E213" s="553" t="s">
        <v>142</v>
      </c>
      <c r="F213" s="535" t="b">
        <f>IF(総括表!$B$4=総括表!$Q$5,基礎データ貼付用シート!E2210)</f>
        <v>0</v>
      </c>
      <c r="G213" s="596" t="s">
        <v>117</v>
      </c>
      <c r="H213" s="958">
        <v>0</v>
      </c>
      <c r="I213" s="863" t="s">
        <v>664</v>
      </c>
      <c r="J213" s="857">
        <f t="shared" si="12"/>
        <v>0</v>
      </c>
      <c r="K213" s="340" t="s">
        <v>534</v>
      </c>
      <c r="L213" s="319"/>
    </row>
    <row r="214" spans="1:23" s="112" customFormat="1" ht="15" customHeight="1" x14ac:dyDescent="0.2">
      <c r="A214" s="458"/>
      <c r="B214" s="799">
        <v>6</v>
      </c>
      <c r="C214" s="800" t="s">
        <v>120</v>
      </c>
      <c r="D214" s="552" t="s">
        <v>533</v>
      </c>
      <c r="E214" s="553" t="s">
        <v>143</v>
      </c>
      <c r="F214" s="535" t="b">
        <f>IF(総括表!$B$4=総括表!$Q$4,基礎データ貼付用シート!E2213)</f>
        <v>0</v>
      </c>
      <c r="G214" s="596" t="s">
        <v>117</v>
      </c>
      <c r="H214" s="856">
        <v>0.27300000000000002</v>
      </c>
      <c r="I214" s="596" t="s">
        <v>664</v>
      </c>
      <c r="J214" s="598">
        <f>ROUND(F214*H214,0)</f>
        <v>0</v>
      </c>
      <c r="K214" s="340" t="s">
        <v>555</v>
      </c>
      <c r="L214" s="319"/>
    </row>
    <row r="215" spans="1:23" s="112" customFormat="1" ht="15" customHeight="1" x14ac:dyDescent="0.2">
      <c r="A215" s="458"/>
      <c r="B215" s="341"/>
      <c r="C215" s="342"/>
      <c r="D215" s="552" t="s">
        <v>668</v>
      </c>
      <c r="E215" s="553" t="s">
        <v>142</v>
      </c>
      <c r="F215" s="535" t="b">
        <f>IF(総括表!$B$4=総括表!$Q$5,基礎データ貼付用シート!E2213)</f>
        <v>0</v>
      </c>
      <c r="G215" s="596" t="s">
        <v>117</v>
      </c>
      <c r="H215" s="958">
        <v>0.17699999999999999</v>
      </c>
      <c r="I215" s="863" t="s">
        <v>664</v>
      </c>
      <c r="J215" s="857">
        <f>ROUND(F215*H215,0)</f>
        <v>0</v>
      </c>
      <c r="K215" s="340" t="s">
        <v>264</v>
      </c>
      <c r="L215" s="319"/>
    </row>
    <row r="216" spans="1:23" s="112" customFormat="1" ht="15" customHeight="1" x14ac:dyDescent="0.2">
      <c r="A216" s="458"/>
      <c r="B216" s="799">
        <v>7</v>
      </c>
      <c r="C216" s="800" t="s">
        <v>475</v>
      </c>
      <c r="D216" s="552" t="s">
        <v>533</v>
      </c>
      <c r="E216" s="553" t="s">
        <v>143</v>
      </c>
      <c r="F216" s="535" t="b">
        <f>IF(総括表!$B$4=総括表!$Q$4,基礎データ貼付用シート!E2216)</f>
        <v>0</v>
      </c>
      <c r="G216" s="596" t="s">
        <v>117</v>
      </c>
      <c r="H216" s="856">
        <v>0.28599999999999998</v>
      </c>
      <c r="I216" s="596" t="s">
        <v>664</v>
      </c>
      <c r="J216" s="598">
        <f t="shared" si="12"/>
        <v>0</v>
      </c>
      <c r="K216" s="340" t="s">
        <v>554</v>
      </c>
      <c r="L216" s="319"/>
    </row>
    <row r="217" spans="1:23" s="112" customFormat="1" ht="15" customHeight="1" x14ac:dyDescent="0.2">
      <c r="A217" s="458"/>
      <c r="B217" s="341"/>
      <c r="C217" s="342"/>
      <c r="D217" s="552" t="s">
        <v>668</v>
      </c>
      <c r="E217" s="553" t="s">
        <v>142</v>
      </c>
      <c r="F217" s="535" t="b">
        <f>IF(総括表!$B$4=総括表!$Q$5,基礎データ貼付用シート!E2216)</f>
        <v>0</v>
      </c>
      <c r="G217" s="596" t="s">
        <v>117</v>
      </c>
      <c r="H217" s="958">
        <v>0.214</v>
      </c>
      <c r="I217" s="863" t="s">
        <v>664</v>
      </c>
      <c r="J217" s="857">
        <f t="shared" si="12"/>
        <v>0</v>
      </c>
      <c r="K217" s="340" t="s">
        <v>262</v>
      </c>
      <c r="L217" s="319"/>
    </row>
    <row r="218" spans="1:23" s="112" customFormat="1" ht="15" customHeight="1" x14ac:dyDescent="0.2">
      <c r="A218" s="458"/>
      <c r="B218" s="799">
        <v>8</v>
      </c>
      <c r="C218" s="800" t="s">
        <v>512</v>
      </c>
      <c r="D218" s="552" t="s">
        <v>533</v>
      </c>
      <c r="E218" s="553" t="s">
        <v>143</v>
      </c>
      <c r="F218" s="535" t="b">
        <f>IF(総括表!$B$4=総括表!$Q$4,基礎データ貼付用シート!E2219)</f>
        <v>0</v>
      </c>
      <c r="G218" s="596" t="s">
        <v>117</v>
      </c>
      <c r="H218" s="856">
        <v>0.308</v>
      </c>
      <c r="I218" s="596" t="s">
        <v>664</v>
      </c>
      <c r="J218" s="598">
        <f t="shared" si="12"/>
        <v>0</v>
      </c>
      <c r="K218" s="340" t="s">
        <v>671</v>
      </c>
      <c r="L218" s="319"/>
    </row>
    <row r="219" spans="1:23" s="112" customFormat="1" ht="15" customHeight="1" x14ac:dyDescent="0.2">
      <c r="A219" s="458"/>
      <c r="B219" s="341"/>
      <c r="C219" s="342"/>
      <c r="D219" s="552" t="s">
        <v>668</v>
      </c>
      <c r="E219" s="553" t="s">
        <v>142</v>
      </c>
      <c r="F219" s="535" t="b">
        <f>IF(総括表!$B$4=総括表!$Q$5,基礎データ貼付用シート!E2219)</f>
        <v>0</v>
      </c>
      <c r="G219" s="596" t="s">
        <v>117</v>
      </c>
      <c r="H219" s="958">
        <v>0.24399999999999999</v>
      </c>
      <c r="I219" s="863" t="s">
        <v>664</v>
      </c>
      <c r="J219" s="857">
        <f t="shared" si="12"/>
        <v>0</v>
      </c>
      <c r="K219" s="340" t="s">
        <v>569</v>
      </c>
      <c r="L219" s="319"/>
    </row>
    <row r="220" spans="1:23" s="112" customFormat="1" ht="15" customHeight="1" x14ac:dyDescent="0.2">
      <c r="A220" s="458"/>
      <c r="B220" s="799">
        <v>9</v>
      </c>
      <c r="C220" s="800" t="s">
        <v>619</v>
      </c>
      <c r="D220" s="552" t="s">
        <v>533</v>
      </c>
      <c r="E220" s="553" t="s">
        <v>143</v>
      </c>
      <c r="F220" s="535" t="b">
        <f>IF(総括表!$B$4=総括表!$Q$4,基礎データ貼付用シート!E2222)</f>
        <v>0</v>
      </c>
      <c r="G220" s="596" t="s">
        <v>117</v>
      </c>
      <c r="H220" s="856">
        <v>0.33</v>
      </c>
      <c r="I220" s="596" t="s">
        <v>664</v>
      </c>
      <c r="J220" s="598">
        <f t="shared" si="12"/>
        <v>0</v>
      </c>
      <c r="K220" s="340" t="s">
        <v>672</v>
      </c>
      <c r="L220" s="319"/>
    </row>
    <row r="221" spans="1:23" s="112" customFormat="1" ht="15" customHeight="1" x14ac:dyDescent="0.2">
      <c r="A221" s="458"/>
      <c r="B221" s="1740"/>
      <c r="C221" s="1741"/>
      <c r="D221" s="552" t="s">
        <v>668</v>
      </c>
      <c r="E221" s="553" t="s">
        <v>142</v>
      </c>
      <c r="F221" s="535" t="b">
        <f>IF(総括表!$B$4=総括表!$Q$5,基礎データ貼付用シート!E2222)</f>
        <v>0</v>
      </c>
      <c r="G221" s="596" t="s">
        <v>117</v>
      </c>
      <c r="H221" s="958">
        <v>0.27400000000000002</v>
      </c>
      <c r="I221" s="863" t="s">
        <v>664</v>
      </c>
      <c r="J221" s="857">
        <f t="shared" si="12"/>
        <v>0</v>
      </c>
      <c r="K221" s="340" t="s">
        <v>673</v>
      </c>
      <c r="L221" s="319"/>
    </row>
    <row r="222" spans="1:23" s="112" customFormat="1" ht="15" customHeight="1" x14ac:dyDescent="0.2">
      <c r="A222" s="458"/>
      <c r="B222" s="799">
        <v>10</v>
      </c>
      <c r="C222" s="800" t="s">
        <v>710</v>
      </c>
      <c r="D222" s="552" t="s">
        <v>533</v>
      </c>
      <c r="E222" s="553" t="s">
        <v>143</v>
      </c>
      <c r="F222" s="535" t="b">
        <f>IF(総括表!$B$4=総括表!$Q$4,基礎データ貼付用シート!E2225)</f>
        <v>0</v>
      </c>
      <c r="G222" s="596" t="s">
        <v>117</v>
      </c>
      <c r="H222" s="856">
        <v>0.35299999999999998</v>
      </c>
      <c r="I222" s="596" t="s">
        <v>664</v>
      </c>
      <c r="J222" s="598">
        <f t="shared" si="12"/>
        <v>0</v>
      </c>
      <c r="K222" s="340" t="s">
        <v>566</v>
      </c>
      <c r="L222" s="319"/>
    </row>
    <row r="223" spans="1:23" s="112" customFormat="1" ht="15" customHeight="1" x14ac:dyDescent="0.2">
      <c r="A223" s="458"/>
      <c r="B223" s="1740"/>
      <c r="C223" s="1741"/>
      <c r="D223" s="552" t="s">
        <v>668</v>
      </c>
      <c r="E223" s="553" t="s">
        <v>142</v>
      </c>
      <c r="F223" s="535" t="b">
        <f>IF(総括表!$B$4=総括表!$Q$5,基礎データ貼付用シート!E2225)</f>
        <v>0</v>
      </c>
      <c r="G223" s="596" t="s">
        <v>117</v>
      </c>
      <c r="H223" s="958">
        <v>0.30199999999999999</v>
      </c>
      <c r="I223" s="863" t="s">
        <v>664</v>
      </c>
      <c r="J223" s="857">
        <f t="shared" si="12"/>
        <v>0</v>
      </c>
      <c r="K223" s="340" t="s">
        <v>965</v>
      </c>
      <c r="L223" s="319"/>
    </row>
    <row r="224" spans="1:23" s="112" customFormat="1" ht="15" customHeight="1" x14ac:dyDescent="0.2">
      <c r="A224" s="458"/>
      <c r="B224" s="799">
        <v>11</v>
      </c>
      <c r="C224" s="800" t="s">
        <v>741</v>
      </c>
      <c r="D224" s="552" t="s">
        <v>533</v>
      </c>
      <c r="E224" s="553" t="s">
        <v>143</v>
      </c>
      <c r="F224" s="535" t="b">
        <f>IF(総括表!$B$4=総括表!$Q$4,基礎データ貼付用シート!E2228)</f>
        <v>0</v>
      </c>
      <c r="G224" s="596" t="s">
        <v>117</v>
      </c>
      <c r="H224" s="856">
        <v>0.376</v>
      </c>
      <c r="I224" s="596" t="s">
        <v>664</v>
      </c>
      <c r="J224" s="598">
        <f>ROUND(F224*H224,0)</f>
        <v>0</v>
      </c>
      <c r="K224" s="340" t="s">
        <v>564</v>
      </c>
      <c r="L224" s="319"/>
    </row>
    <row r="225" spans="1:12" s="112" customFormat="1" ht="15" customHeight="1" x14ac:dyDescent="0.2">
      <c r="A225" s="458"/>
      <c r="B225" s="1740"/>
      <c r="C225" s="1741"/>
      <c r="D225" s="552" t="s">
        <v>668</v>
      </c>
      <c r="E225" s="553" t="s">
        <v>142</v>
      </c>
      <c r="F225" s="535" t="b">
        <f>IF(総括表!$B$4=総括表!$Q$5,基礎データ貼付用シート!E2228)</f>
        <v>0</v>
      </c>
      <c r="G225" s="596" t="s">
        <v>117</v>
      </c>
      <c r="H225" s="958">
        <v>0.33300000000000002</v>
      </c>
      <c r="I225" s="863" t="s">
        <v>664</v>
      </c>
      <c r="J225" s="857">
        <f>ROUND(F225*H225,0)</f>
        <v>0</v>
      </c>
      <c r="K225" s="340" t="s">
        <v>879</v>
      </c>
      <c r="L225" s="319"/>
    </row>
    <row r="226" spans="1:12" s="112" customFormat="1" ht="15" customHeight="1" x14ac:dyDescent="0.2">
      <c r="A226" s="458"/>
      <c r="B226" s="799">
        <v>12</v>
      </c>
      <c r="C226" s="800" t="s">
        <v>808</v>
      </c>
      <c r="D226" s="552" t="s">
        <v>533</v>
      </c>
      <c r="E226" s="553" t="s">
        <v>143</v>
      </c>
      <c r="F226" s="535" t="b">
        <f>IF(総括表!$B$4=総括表!$Q$4,基礎データ貼付用シート!E2231)</f>
        <v>0</v>
      </c>
      <c r="G226" s="596" t="s">
        <v>117</v>
      </c>
      <c r="H226" s="856">
        <v>0.39800000000000002</v>
      </c>
      <c r="I226" s="596" t="s">
        <v>664</v>
      </c>
      <c r="J226" s="598">
        <f t="shared" si="12"/>
        <v>0</v>
      </c>
      <c r="K226" s="340" t="s">
        <v>562</v>
      </c>
      <c r="L226" s="319"/>
    </row>
    <row r="227" spans="1:12" s="112" customFormat="1" ht="15" customHeight="1" x14ac:dyDescent="0.2">
      <c r="A227" s="458"/>
      <c r="B227" s="1740"/>
      <c r="C227" s="1741"/>
      <c r="D227" s="552" t="s">
        <v>668</v>
      </c>
      <c r="E227" s="553" t="s">
        <v>142</v>
      </c>
      <c r="F227" s="535" t="b">
        <f>IF(総括表!$B$4=総括表!$Q$5,基礎データ貼付用シート!E2231)</f>
        <v>0</v>
      </c>
      <c r="G227" s="596" t="s">
        <v>117</v>
      </c>
      <c r="H227" s="958">
        <v>0.36299999999999999</v>
      </c>
      <c r="I227" s="863" t="s">
        <v>664</v>
      </c>
      <c r="J227" s="857">
        <f t="shared" si="12"/>
        <v>0</v>
      </c>
      <c r="K227" s="340" t="s">
        <v>980</v>
      </c>
      <c r="L227" s="319"/>
    </row>
    <row r="228" spans="1:12" s="112" customFormat="1" ht="15" customHeight="1" x14ac:dyDescent="0.2">
      <c r="A228" s="458"/>
      <c r="B228" s="799">
        <v>13</v>
      </c>
      <c r="C228" s="800" t="s">
        <v>884</v>
      </c>
      <c r="D228" s="552" t="s">
        <v>533</v>
      </c>
      <c r="E228" s="553" t="s">
        <v>143</v>
      </c>
      <c r="F228" s="535" t="b">
        <f>IF(総括表!$B$4=総括表!$Q$4,基礎データ貼付用シート!E2234)</f>
        <v>0</v>
      </c>
      <c r="G228" s="596" t="s">
        <v>117</v>
      </c>
      <c r="H228" s="856">
        <v>0.42</v>
      </c>
      <c r="I228" s="596" t="s">
        <v>664</v>
      </c>
      <c r="J228" s="598">
        <f t="shared" si="12"/>
        <v>0</v>
      </c>
      <c r="K228" s="340" t="s">
        <v>674</v>
      </c>
      <c r="L228" s="319"/>
    </row>
    <row r="229" spans="1:12" s="112" customFormat="1" ht="15" customHeight="1" x14ac:dyDescent="0.2">
      <c r="A229" s="458"/>
      <c r="B229" s="1740"/>
      <c r="C229" s="1741"/>
      <c r="D229" s="552" t="s">
        <v>668</v>
      </c>
      <c r="E229" s="553" t="s">
        <v>142</v>
      </c>
      <c r="F229" s="535" t="b">
        <f>IF(総括表!$B$4=総括表!$Q$5,基礎データ貼付用シート!E2234)</f>
        <v>0</v>
      </c>
      <c r="G229" s="596" t="s">
        <v>117</v>
      </c>
      <c r="H229" s="958">
        <v>0.39200000000000002</v>
      </c>
      <c r="I229" s="863" t="s">
        <v>664</v>
      </c>
      <c r="J229" s="857">
        <f t="shared" si="12"/>
        <v>0</v>
      </c>
      <c r="K229" s="340" t="s">
        <v>740</v>
      </c>
      <c r="L229" s="319"/>
    </row>
    <row r="230" spans="1:12" s="112" customFormat="1" ht="15" customHeight="1" x14ac:dyDescent="0.2">
      <c r="A230" s="458"/>
      <c r="B230" s="799">
        <v>14</v>
      </c>
      <c r="C230" s="800" t="s">
        <v>915</v>
      </c>
      <c r="D230" s="552" t="s">
        <v>533</v>
      </c>
      <c r="E230" s="553" t="s">
        <v>143</v>
      </c>
      <c r="F230" s="535" t="b">
        <f>IF(総括表!$B$4=総括表!$Q$4,基礎データ貼付用シート!E2237)</f>
        <v>0</v>
      </c>
      <c r="G230" s="596" t="s">
        <v>117</v>
      </c>
      <c r="H230" s="856">
        <v>0.443</v>
      </c>
      <c r="I230" s="596" t="s">
        <v>664</v>
      </c>
      <c r="J230" s="598">
        <f t="shared" si="12"/>
        <v>0</v>
      </c>
      <c r="K230" s="340" t="s">
        <v>580</v>
      </c>
      <c r="L230" s="319"/>
    </row>
    <row r="231" spans="1:12" s="112" customFormat="1" ht="15" customHeight="1" x14ac:dyDescent="0.2">
      <c r="A231" s="458"/>
      <c r="B231" s="1740"/>
      <c r="C231" s="1741"/>
      <c r="D231" s="552" t="s">
        <v>668</v>
      </c>
      <c r="E231" s="553" t="s">
        <v>142</v>
      </c>
      <c r="F231" s="535" t="b">
        <f>IF(総括表!$B$4=総括表!$Q$5,基礎データ貼付用シート!E2237)</f>
        <v>0</v>
      </c>
      <c r="G231" s="596" t="s">
        <v>117</v>
      </c>
      <c r="H231" s="958">
        <v>0.42099999999999999</v>
      </c>
      <c r="I231" s="863" t="s">
        <v>664</v>
      </c>
      <c r="J231" s="857">
        <f t="shared" si="12"/>
        <v>0</v>
      </c>
      <c r="K231" s="340" t="s">
        <v>1095</v>
      </c>
      <c r="L231" s="319"/>
    </row>
    <row r="232" spans="1:12" s="112" customFormat="1" ht="15" customHeight="1" x14ac:dyDescent="0.2">
      <c r="A232" s="458"/>
      <c r="B232" s="799">
        <f>B230+1</f>
        <v>15</v>
      </c>
      <c r="C232" s="800" t="s">
        <v>1067</v>
      </c>
      <c r="D232" s="552" t="s">
        <v>533</v>
      </c>
      <c r="E232" s="553" t="s">
        <v>143</v>
      </c>
      <c r="F232" s="535" t="b">
        <f>IF(総括表!$B$4=総括表!$Q$4,基礎データ貼付用シート!E2240)</f>
        <v>0</v>
      </c>
      <c r="G232" s="596" t="s">
        <v>117</v>
      </c>
      <c r="H232" s="856">
        <v>0.46600000000000003</v>
      </c>
      <c r="I232" s="596" t="s">
        <v>664</v>
      </c>
      <c r="J232" s="598">
        <f t="shared" si="12"/>
        <v>0</v>
      </c>
      <c r="K232" s="340" t="s">
        <v>880</v>
      </c>
      <c r="L232" s="319"/>
    </row>
    <row r="233" spans="1:12" s="112" customFormat="1" ht="15" customHeight="1" x14ac:dyDescent="0.2">
      <c r="A233" s="458"/>
      <c r="B233" s="774"/>
      <c r="C233" s="956"/>
      <c r="D233" s="552" t="s">
        <v>668</v>
      </c>
      <c r="E233" s="553" t="s">
        <v>142</v>
      </c>
      <c r="F233" s="535" t="b">
        <f>IF(総括表!$B$4=総括表!$Q$5,基礎データ貼付用シート!E2240)</f>
        <v>0</v>
      </c>
      <c r="G233" s="596" t="s">
        <v>117</v>
      </c>
      <c r="H233" s="958">
        <v>0.45200000000000001</v>
      </c>
      <c r="I233" s="863" t="s">
        <v>664</v>
      </c>
      <c r="J233" s="857">
        <f t="shared" si="12"/>
        <v>0</v>
      </c>
      <c r="K233" s="340" t="s">
        <v>577</v>
      </c>
      <c r="L233" s="319"/>
    </row>
    <row r="234" spans="1:12" s="112" customFormat="1" ht="15" customHeight="1" x14ac:dyDescent="0.2">
      <c r="A234" s="458"/>
      <c r="B234" s="335">
        <f>B232+1</f>
        <v>16</v>
      </c>
      <c r="C234" s="336" t="s">
        <v>1259</v>
      </c>
      <c r="D234" s="337" t="s">
        <v>4895</v>
      </c>
      <c r="E234" s="338" t="s">
        <v>143</v>
      </c>
      <c r="F234" s="535" t="b">
        <f>IF(総括表!$B$4=総括表!$Q$4,基礎データ貼付用シート!E2243)</f>
        <v>0</v>
      </c>
      <c r="G234" s="353" t="s">
        <v>4916</v>
      </c>
      <c r="H234" s="513">
        <v>0.48299999999999998</v>
      </c>
      <c r="I234" s="353" t="s">
        <v>4917</v>
      </c>
      <c r="J234" s="354">
        <f t="shared" si="12"/>
        <v>0</v>
      </c>
      <c r="K234" s="340" t="s">
        <v>4918</v>
      </c>
      <c r="L234" s="319"/>
    </row>
    <row r="235" spans="1:12" s="112" customFormat="1" ht="15" customHeight="1" x14ac:dyDescent="0.2">
      <c r="A235" s="458"/>
      <c r="B235" s="774"/>
      <c r="C235" s="956"/>
      <c r="D235" s="337" t="s">
        <v>4896</v>
      </c>
      <c r="E235" s="338" t="s">
        <v>142</v>
      </c>
      <c r="F235" s="535" t="b">
        <f>IF(総括表!$B$4=総括表!$Q$5,基礎データ貼付用シート!E2243)</f>
        <v>0</v>
      </c>
      <c r="G235" s="353" t="s">
        <v>4916</v>
      </c>
      <c r="H235" s="690">
        <v>0.47599999999999998</v>
      </c>
      <c r="I235" s="355" t="s">
        <v>4917</v>
      </c>
      <c r="J235" s="683">
        <f t="shared" si="12"/>
        <v>0</v>
      </c>
      <c r="K235" s="340" t="s">
        <v>4919</v>
      </c>
      <c r="L235" s="319"/>
    </row>
    <row r="236" spans="1:12" s="112" customFormat="1" ht="15" customHeight="1" x14ac:dyDescent="0.2">
      <c r="A236" s="458"/>
      <c r="B236" s="335">
        <f>B234+1</f>
        <v>17</v>
      </c>
      <c r="C236" s="336" t="s">
        <v>5215</v>
      </c>
      <c r="D236" s="337" t="s">
        <v>533</v>
      </c>
      <c r="E236" s="338" t="s">
        <v>143</v>
      </c>
      <c r="F236" s="535" t="b">
        <f>IF(総括表!$B$4=総括表!$Q$4,基礎データ貼付用シート!E2246)</f>
        <v>0</v>
      </c>
      <c r="G236" s="353" t="s">
        <v>532</v>
      </c>
      <c r="H236" s="513">
        <v>0.5</v>
      </c>
      <c r="I236" s="353" t="s">
        <v>531</v>
      </c>
      <c r="J236" s="354">
        <f t="shared" ref="J236:J241" si="13">ROUND(F236*H236,0)</f>
        <v>0</v>
      </c>
      <c r="K236" s="340" t="s">
        <v>574</v>
      </c>
      <c r="L236" s="319"/>
    </row>
    <row r="237" spans="1:12" s="112" customFormat="1" ht="15" customHeight="1" x14ac:dyDescent="0.2">
      <c r="A237" s="458"/>
      <c r="B237" s="774"/>
      <c r="C237" s="956"/>
      <c r="D237" s="337" t="s">
        <v>529</v>
      </c>
      <c r="E237" s="338" t="s">
        <v>142</v>
      </c>
      <c r="F237" s="535" t="b">
        <f>IF(総括表!$B$4=総括表!$Q$5,基礎データ貼付用シート!E2246)</f>
        <v>0</v>
      </c>
      <c r="G237" s="353" t="s">
        <v>532</v>
      </c>
      <c r="H237" s="690">
        <v>0.5</v>
      </c>
      <c r="I237" s="355" t="s">
        <v>531</v>
      </c>
      <c r="J237" s="683">
        <f t="shared" si="13"/>
        <v>0</v>
      </c>
      <c r="K237" s="340" t="s">
        <v>5261</v>
      </c>
      <c r="L237" s="319"/>
    </row>
    <row r="238" spans="1:12" s="112" customFormat="1" ht="15" customHeight="1" x14ac:dyDescent="0.2">
      <c r="A238" s="458"/>
      <c r="B238" s="335">
        <f>B236+1</f>
        <v>18</v>
      </c>
      <c r="C238" s="336" t="s">
        <v>5612</v>
      </c>
      <c r="D238" s="337" t="s">
        <v>533</v>
      </c>
      <c r="E238" s="338" t="s">
        <v>143</v>
      </c>
      <c r="F238" s="535" t="b">
        <f>IF(総括表!$B$4=総括表!$Q$4,基礎データ貼付用シート!E2249)</f>
        <v>0</v>
      </c>
      <c r="G238" s="353" t="s">
        <v>117</v>
      </c>
      <c r="H238" s="513">
        <v>0.5</v>
      </c>
      <c r="I238" s="353" t="s">
        <v>119</v>
      </c>
      <c r="J238" s="354">
        <f t="shared" si="13"/>
        <v>0</v>
      </c>
      <c r="K238" s="340" t="s">
        <v>588</v>
      </c>
      <c r="L238" s="319"/>
    </row>
    <row r="239" spans="1:12" s="112" customFormat="1" ht="15" customHeight="1" x14ac:dyDescent="0.2">
      <c r="A239" s="458"/>
      <c r="B239" s="774"/>
      <c r="C239" s="956"/>
      <c r="D239" s="337" t="s">
        <v>529</v>
      </c>
      <c r="E239" s="338" t="s">
        <v>142</v>
      </c>
      <c r="F239" s="535" t="b">
        <f>IF(総括表!$B$4=総括表!$Q$5,基礎データ貼付用シート!E2249)</f>
        <v>0</v>
      </c>
      <c r="G239" s="353" t="s">
        <v>117</v>
      </c>
      <c r="H239" s="690">
        <v>0.5</v>
      </c>
      <c r="I239" s="355" t="s">
        <v>119</v>
      </c>
      <c r="J239" s="683">
        <f t="shared" si="13"/>
        <v>0</v>
      </c>
      <c r="K239" s="340" t="s">
        <v>587</v>
      </c>
      <c r="L239" s="319"/>
    </row>
    <row r="240" spans="1:12" s="202" customFormat="1" ht="15" customHeight="1" x14ac:dyDescent="0.2">
      <c r="A240" s="458"/>
      <c r="B240" s="335">
        <f>B238+1</f>
        <v>19</v>
      </c>
      <c r="C240" s="336" t="s">
        <v>6145</v>
      </c>
      <c r="D240" s="337" t="s">
        <v>533</v>
      </c>
      <c r="E240" s="338" t="s">
        <v>143</v>
      </c>
      <c r="F240" s="599" t="b">
        <f>IF(総括表!$B$4=総括表!$Q$4,基礎データ貼付用シート!E2252)</f>
        <v>0</v>
      </c>
      <c r="G240" s="353" t="s">
        <v>117</v>
      </c>
      <c r="H240" s="513">
        <v>0.5</v>
      </c>
      <c r="I240" s="353" t="s">
        <v>119</v>
      </c>
      <c r="J240" s="354">
        <f t="shared" si="13"/>
        <v>0</v>
      </c>
      <c r="K240" s="340" t="s">
        <v>613</v>
      </c>
      <c r="L240" s="947"/>
    </row>
    <row r="241" spans="1:23" s="202" customFormat="1" ht="15" customHeight="1" x14ac:dyDescent="0.2">
      <c r="A241" s="458"/>
      <c r="B241" s="774"/>
      <c r="C241" s="956"/>
      <c r="D241" s="337" t="s">
        <v>529</v>
      </c>
      <c r="E241" s="338" t="s">
        <v>142</v>
      </c>
      <c r="F241" s="599" t="b">
        <f>IF(総括表!$B$4=総括表!$Q$5,基礎データ貼付用シート!E2252)</f>
        <v>0</v>
      </c>
      <c r="G241" s="353" t="s">
        <v>117</v>
      </c>
      <c r="H241" s="690">
        <v>0.5</v>
      </c>
      <c r="I241" s="355" t="s">
        <v>119</v>
      </c>
      <c r="J241" s="683">
        <f t="shared" si="13"/>
        <v>0</v>
      </c>
      <c r="K241" s="340" t="s">
        <v>612</v>
      </c>
      <c r="L241" s="947"/>
    </row>
    <row r="242" spans="1:23" s="202" customFormat="1" ht="15" customHeight="1" x14ac:dyDescent="0.2">
      <c r="A242" s="458"/>
      <c r="B242" s="1240">
        <f>B240+1</f>
        <v>20</v>
      </c>
      <c r="C242" s="336" t="s">
        <v>6622</v>
      </c>
      <c r="D242" s="337" t="s">
        <v>533</v>
      </c>
      <c r="E242" s="338" t="s">
        <v>143</v>
      </c>
      <c r="F242" s="599" t="b">
        <f>IF(総括表!$B$4=総括表!$Q$4,基礎データ貼付用シート!E2255)</f>
        <v>0</v>
      </c>
      <c r="G242" s="353" t="s">
        <v>117</v>
      </c>
      <c r="H242" s="513">
        <v>0.5</v>
      </c>
      <c r="I242" s="353" t="s">
        <v>119</v>
      </c>
      <c r="J242" s="354">
        <f t="shared" ref="J242:J243" si="14">ROUND(F242*H242,0)</f>
        <v>0</v>
      </c>
      <c r="K242" s="340" t="s">
        <v>631</v>
      </c>
      <c r="L242" s="947"/>
    </row>
    <row r="243" spans="1:23" s="202" customFormat="1" ht="15" customHeight="1" thickBot="1" x14ac:dyDescent="0.25">
      <c r="A243" s="458"/>
      <c r="B243" s="774"/>
      <c r="C243" s="1243"/>
      <c r="D243" s="337" t="s">
        <v>529</v>
      </c>
      <c r="E243" s="338" t="s">
        <v>142</v>
      </c>
      <c r="F243" s="599" t="b">
        <f>IF(総括表!$B$4=総括表!$Q$5,基礎データ貼付用シート!E2255)</f>
        <v>0</v>
      </c>
      <c r="G243" s="353" t="s">
        <v>117</v>
      </c>
      <c r="H243" s="690">
        <v>0.5</v>
      </c>
      <c r="I243" s="355" t="s">
        <v>119</v>
      </c>
      <c r="J243" s="683">
        <f t="shared" si="14"/>
        <v>0</v>
      </c>
      <c r="K243" s="340" t="s">
        <v>630</v>
      </c>
      <c r="L243" s="947"/>
    </row>
    <row r="244" spans="1:23" s="112" customFormat="1" ht="15" customHeight="1" x14ac:dyDescent="0.2">
      <c r="A244" s="458"/>
      <c r="B244" s="344"/>
      <c r="C244" s="345"/>
      <c r="D244" s="344"/>
      <c r="E244" s="344"/>
      <c r="F244" s="58"/>
      <c r="G244" s="494"/>
      <c r="H244" s="1683" t="s">
        <v>6345</v>
      </c>
      <c r="I244" s="1684"/>
      <c r="J244" s="346"/>
      <c r="K244" s="340"/>
      <c r="L244" s="319"/>
    </row>
    <row r="245" spans="1:23" s="112" customFormat="1" ht="15" customHeight="1" thickBot="1" x14ac:dyDescent="0.25">
      <c r="A245" s="458"/>
      <c r="B245" s="340"/>
      <c r="C245" s="340"/>
      <c r="D245" s="340"/>
      <c r="E245" s="340"/>
      <c r="F245" s="554"/>
      <c r="G245" s="340"/>
      <c r="H245" s="1727" t="s">
        <v>118</v>
      </c>
      <c r="I245" s="1728"/>
      <c r="J245" s="539">
        <f>SUM(J206:J243)</f>
        <v>0</v>
      </c>
      <c r="K245" s="340" t="s">
        <v>4921</v>
      </c>
      <c r="L245" s="376" t="s">
        <v>4894</v>
      </c>
    </row>
    <row r="246" spans="1:23" s="112" customFormat="1" ht="15" customHeight="1" x14ac:dyDescent="0.2">
      <c r="A246" s="458"/>
      <c r="B246" s="458"/>
      <c r="C246" s="458"/>
      <c r="D246" s="458"/>
      <c r="E246" s="458"/>
      <c r="F246" s="518"/>
      <c r="G246" s="458"/>
      <c r="H246" s="458"/>
      <c r="I246" s="458"/>
      <c r="J246" s="518"/>
      <c r="K246" s="458"/>
      <c r="L246" s="319"/>
    </row>
    <row r="247" spans="1:23" s="112" customFormat="1" ht="15" customHeight="1" x14ac:dyDescent="0.2">
      <c r="A247" s="468" t="s">
        <v>1238</v>
      </c>
      <c r="B247" s="458" t="s">
        <v>364</v>
      </c>
      <c r="C247" s="467"/>
      <c r="D247" s="467"/>
      <c r="E247" s="467"/>
      <c r="F247" s="517"/>
      <c r="G247" s="467"/>
      <c r="H247" s="467"/>
      <c r="I247" s="467"/>
      <c r="J247" s="517"/>
      <c r="K247" s="467"/>
      <c r="L247" s="315"/>
    </row>
    <row r="248" spans="1:23" s="112" customFormat="1" ht="15" customHeight="1" x14ac:dyDescent="0.2">
      <c r="A248" s="470"/>
      <c r="B248" s="467" t="s">
        <v>365</v>
      </c>
      <c r="C248" s="467"/>
      <c r="D248" s="467"/>
      <c r="E248" s="467"/>
      <c r="F248" s="517"/>
      <c r="G248" s="467"/>
      <c r="H248" s="467"/>
      <c r="I248" s="467"/>
      <c r="J248" s="517"/>
      <c r="K248" s="467"/>
      <c r="L248" s="315"/>
    </row>
    <row r="249" spans="1:23" s="112" customFormat="1" ht="15" customHeight="1" x14ac:dyDescent="0.2">
      <c r="A249" s="470"/>
      <c r="B249" s="1861" t="s">
        <v>181</v>
      </c>
      <c r="C249" s="1804"/>
      <c r="D249" s="1861" t="s">
        <v>139</v>
      </c>
      <c r="E249" s="1804"/>
      <c r="F249" s="795" t="s">
        <v>180</v>
      </c>
      <c r="G249" s="796"/>
      <c r="H249" s="796" t="s">
        <v>137</v>
      </c>
      <c r="I249" s="796"/>
      <c r="J249" s="795" t="s">
        <v>89</v>
      </c>
      <c r="K249" s="340"/>
      <c r="L249" s="315"/>
      <c r="M249" s="106"/>
      <c r="N249" s="106"/>
      <c r="O249" s="106"/>
      <c r="P249" s="106"/>
      <c r="Q249" s="106"/>
      <c r="R249" s="106"/>
      <c r="S249" s="106"/>
      <c r="T249" s="106"/>
      <c r="U249" s="106"/>
      <c r="V249" s="106"/>
      <c r="W249" s="106"/>
    </row>
    <row r="250" spans="1:23" s="112" customFormat="1" ht="15" customHeight="1" x14ac:dyDescent="0.2">
      <c r="A250" s="470"/>
      <c r="B250" s="523"/>
      <c r="C250" s="479"/>
      <c r="D250" s="480"/>
      <c r="E250" s="342"/>
      <c r="F250" s="524"/>
      <c r="G250" s="482"/>
      <c r="H250" s="482"/>
      <c r="I250" s="482"/>
      <c r="J250" s="525" t="s">
        <v>1187</v>
      </c>
      <c r="K250" s="340"/>
      <c r="L250" s="315"/>
      <c r="M250" s="106"/>
      <c r="N250" s="106"/>
      <c r="O250" s="106"/>
      <c r="P250" s="106"/>
      <c r="Q250" s="106"/>
      <c r="R250" s="106"/>
      <c r="S250" s="106"/>
      <c r="T250" s="106"/>
      <c r="U250" s="106"/>
      <c r="V250" s="106"/>
      <c r="W250" s="106"/>
    </row>
    <row r="251" spans="1:23" s="112" customFormat="1" ht="15" customHeight="1" x14ac:dyDescent="0.2">
      <c r="A251" s="458"/>
      <c r="B251" s="799">
        <v>1</v>
      </c>
      <c r="C251" s="800" t="s">
        <v>122</v>
      </c>
      <c r="D251" s="552" t="s">
        <v>1188</v>
      </c>
      <c r="E251" s="553" t="s">
        <v>143</v>
      </c>
      <c r="F251" s="535" t="b">
        <f>IF(総括表!$B$4=総括表!$Q$4,基礎データ貼付用シート!E2209)</f>
        <v>0</v>
      </c>
      <c r="G251" s="596" t="s">
        <v>1184</v>
      </c>
      <c r="H251" s="856">
        <v>0.26</v>
      </c>
      <c r="I251" s="596" t="s">
        <v>1186</v>
      </c>
      <c r="J251" s="598">
        <f t="shared" ref="J251:J276" si="15">ROUND(F251*H251,0)</f>
        <v>0</v>
      </c>
      <c r="K251" s="340" t="s">
        <v>1191</v>
      </c>
      <c r="L251" s="319"/>
      <c r="M251" s="106"/>
      <c r="N251" s="106"/>
      <c r="O251" s="106"/>
      <c r="P251" s="106"/>
      <c r="Q251" s="106"/>
      <c r="R251" s="106"/>
      <c r="S251" s="106"/>
      <c r="T251" s="106"/>
      <c r="U251" s="106"/>
      <c r="V251" s="106"/>
      <c r="W251" s="106"/>
    </row>
    <row r="252" spans="1:23" s="112" customFormat="1" ht="15" customHeight="1" x14ac:dyDescent="0.2">
      <c r="A252" s="458"/>
      <c r="B252" s="341"/>
      <c r="C252" s="342"/>
      <c r="D252" s="552" t="s">
        <v>1193</v>
      </c>
      <c r="E252" s="553" t="s">
        <v>142</v>
      </c>
      <c r="F252" s="535" t="b">
        <f>IF(総括表!$B$4=総括表!$Q$5,基礎データ貼付用シート!E2209)</f>
        <v>0</v>
      </c>
      <c r="G252" s="596" t="s">
        <v>1184</v>
      </c>
      <c r="H252" s="958">
        <v>0</v>
      </c>
      <c r="I252" s="863" t="s">
        <v>1186</v>
      </c>
      <c r="J252" s="857">
        <f t="shared" si="15"/>
        <v>0</v>
      </c>
      <c r="K252" s="340" t="s">
        <v>1192</v>
      </c>
      <c r="L252" s="319"/>
      <c r="M252" s="106"/>
      <c r="N252" s="106"/>
      <c r="O252" s="106"/>
      <c r="P252" s="106"/>
      <c r="Q252" s="106"/>
      <c r="R252" s="106"/>
      <c r="S252" s="106"/>
      <c r="T252" s="106"/>
      <c r="U252" s="106"/>
      <c r="V252" s="106"/>
      <c r="W252" s="106"/>
    </row>
    <row r="253" spans="1:23" s="112" customFormat="1" ht="15" customHeight="1" x14ac:dyDescent="0.2">
      <c r="A253" s="458"/>
      <c r="B253" s="799">
        <v>2</v>
      </c>
      <c r="C253" s="800" t="s">
        <v>121</v>
      </c>
      <c r="D253" s="552" t="s">
        <v>1188</v>
      </c>
      <c r="E253" s="553" t="s">
        <v>143</v>
      </c>
      <c r="F253" s="535" t="b">
        <f>IF(総括表!$B$4=総括表!$Q$4,基礎データ貼付用シート!E2212)</f>
        <v>0</v>
      </c>
      <c r="G253" s="596" t="s">
        <v>1184</v>
      </c>
      <c r="H253" s="856">
        <v>0.27800000000000002</v>
      </c>
      <c r="I253" s="596" t="s">
        <v>1186</v>
      </c>
      <c r="J253" s="598">
        <f t="shared" si="15"/>
        <v>0</v>
      </c>
      <c r="K253" s="340" t="s">
        <v>1194</v>
      </c>
      <c r="L253" s="319"/>
    </row>
    <row r="254" spans="1:23" ht="15" customHeight="1" x14ac:dyDescent="0.2">
      <c r="A254" s="458"/>
      <c r="B254" s="341"/>
      <c r="C254" s="342"/>
      <c r="D254" s="552" t="s">
        <v>1193</v>
      </c>
      <c r="E254" s="553" t="s">
        <v>142</v>
      </c>
      <c r="F254" s="535" t="b">
        <f>IF(総括表!$B$4=総括表!$Q$5,基礎データ貼付用シート!E2212)</f>
        <v>0</v>
      </c>
      <c r="G254" s="596" t="s">
        <v>1184</v>
      </c>
      <c r="H254" s="958">
        <v>0</v>
      </c>
      <c r="I254" s="863" t="s">
        <v>1186</v>
      </c>
      <c r="J254" s="857">
        <f t="shared" si="15"/>
        <v>0</v>
      </c>
      <c r="K254" s="340" t="s">
        <v>1195</v>
      </c>
      <c r="L254" s="319"/>
      <c r="M254" s="112"/>
      <c r="N254" s="112"/>
      <c r="O254" s="112"/>
      <c r="P254" s="112"/>
      <c r="Q254" s="112"/>
      <c r="R254" s="112"/>
      <c r="S254" s="112"/>
      <c r="T254" s="112"/>
      <c r="U254" s="112"/>
      <c r="V254" s="112"/>
      <c r="W254" s="112"/>
    </row>
    <row r="255" spans="1:23" ht="15" customHeight="1" x14ac:dyDescent="0.2">
      <c r="A255" s="458"/>
      <c r="B255" s="799">
        <v>3</v>
      </c>
      <c r="C255" s="800" t="s">
        <v>120</v>
      </c>
      <c r="D255" s="552" t="s">
        <v>1188</v>
      </c>
      <c r="E255" s="553" t="s">
        <v>143</v>
      </c>
      <c r="F255" s="535" t="b">
        <f>IF(総括表!$B$4=総括表!$Q$4,基礎データ貼付用シート!E2215)</f>
        <v>0</v>
      </c>
      <c r="G255" s="596" t="s">
        <v>1184</v>
      </c>
      <c r="H255" s="856">
        <v>0.27300000000000002</v>
      </c>
      <c r="I255" s="596" t="s">
        <v>1186</v>
      </c>
      <c r="J255" s="598">
        <f>ROUND(F255*H255,0)</f>
        <v>0</v>
      </c>
      <c r="K255" s="340" t="s">
        <v>1196</v>
      </c>
      <c r="L255" s="319"/>
      <c r="M255" s="112"/>
      <c r="N255" s="112"/>
      <c r="O255" s="112"/>
      <c r="P255" s="112"/>
      <c r="Q255" s="112"/>
      <c r="R255" s="112"/>
      <c r="S255" s="112"/>
      <c r="T255" s="112"/>
      <c r="U255" s="112"/>
      <c r="V255" s="112"/>
      <c r="W255" s="112"/>
    </row>
    <row r="256" spans="1:23" ht="15" customHeight="1" x14ac:dyDescent="0.2">
      <c r="A256" s="458"/>
      <c r="B256" s="341"/>
      <c r="C256" s="342"/>
      <c r="D256" s="552" t="s">
        <v>1193</v>
      </c>
      <c r="E256" s="553" t="s">
        <v>142</v>
      </c>
      <c r="F256" s="535" t="b">
        <f>IF(総括表!$B$4=総括表!$Q$5,基礎データ貼付用シート!E2215)</f>
        <v>0</v>
      </c>
      <c r="G256" s="596" t="s">
        <v>1184</v>
      </c>
      <c r="H256" s="958">
        <v>0.17699999999999999</v>
      </c>
      <c r="I256" s="863" t="s">
        <v>1186</v>
      </c>
      <c r="J256" s="857">
        <f>ROUND(F256*H256,0)</f>
        <v>0</v>
      </c>
      <c r="K256" s="340" t="s">
        <v>1201</v>
      </c>
      <c r="L256" s="319"/>
      <c r="M256" s="112"/>
      <c r="N256" s="112"/>
      <c r="O256" s="112"/>
      <c r="P256" s="112"/>
      <c r="Q256" s="112"/>
      <c r="R256" s="112"/>
      <c r="S256" s="112"/>
      <c r="T256" s="112"/>
      <c r="U256" s="112"/>
      <c r="V256" s="112"/>
      <c r="W256" s="112"/>
    </row>
    <row r="257" spans="1:23" ht="15" customHeight="1" x14ac:dyDescent="0.2">
      <c r="A257" s="458"/>
      <c r="B257" s="799">
        <v>4</v>
      </c>
      <c r="C257" s="800" t="s">
        <v>475</v>
      </c>
      <c r="D257" s="552" t="s">
        <v>1188</v>
      </c>
      <c r="E257" s="553" t="s">
        <v>143</v>
      </c>
      <c r="F257" s="535" t="b">
        <f>IF(総括表!$B$4=総括表!$Q$4,基礎データ貼付用シート!E2218)</f>
        <v>0</v>
      </c>
      <c r="G257" s="596" t="s">
        <v>1184</v>
      </c>
      <c r="H257" s="856">
        <v>0.28599999999999998</v>
      </c>
      <c r="I257" s="596" t="s">
        <v>1186</v>
      </c>
      <c r="J257" s="598">
        <f t="shared" si="15"/>
        <v>0</v>
      </c>
      <c r="K257" s="340" t="s">
        <v>1198</v>
      </c>
      <c r="L257" s="319"/>
      <c r="M257" s="112"/>
      <c r="N257" s="112"/>
      <c r="O257" s="112"/>
      <c r="P257" s="112"/>
      <c r="Q257" s="112"/>
      <c r="R257" s="112"/>
      <c r="S257" s="112"/>
      <c r="T257" s="112"/>
      <c r="U257" s="112"/>
      <c r="V257" s="112"/>
      <c r="W257" s="112"/>
    </row>
    <row r="258" spans="1:23" s="112" customFormat="1" ht="15" customHeight="1" x14ac:dyDescent="0.2">
      <c r="A258" s="458"/>
      <c r="B258" s="341"/>
      <c r="C258" s="342"/>
      <c r="D258" s="552" t="s">
        <v>1193</v>
      </c>
      <c r="E258" s="553" t="s">
        <v>142</v>
      </c>
      <c r="F258" s="535" t="b">
        <f>IF(総括表!$B$4=総括表!$Q$5,基礎データ貼付用シート!E2218)</f>
        <v>0</v>
      </c>
      <c r="G258" s="596" t="s">
        <v>1184</v>
      </c>
      <c r="H258" s="958">
        <v>0.214</v>
      </c>
      <c r="I258" s="863" t="s">
        <v>1186</v>
      </c>
      <c r="J258" s="857">
        <f t="shared" si="15"/>
        <v>0</v>
      </c>
      <c r="K258" s="340" t="s">
        <v>1202</v>
      </c>
      <c r="L258" s="319"/>
    </row>
    <row r="259" spans="1:23" s="112" customFormat="1" ht="15" customHeight="1" x14ac:dyDescent="0.2">
      <c r="A259" s="458"/>
      <c r="B259" s="799">
        <v>5</v>
      </c>
      <c r="C259" s="800" t="s">
        <v>512</v>
      </c>
      <c r="D259" s="552" t="s">
        <v>1188</v>
      </c>
      <c r="E259" s="553" t="s">
        <v>143</v>
      </c>
      <c r="F259" s="535" t="b">
        <f>IF(総括表!$B$4=総括表!$Q$4,基礎データ貼付用シート!E2221)</f>
        <v>0</v>
      </c>
      <c r="G259" s="596" t="s">
        <v>1184</v>
      </c>
      <c r="H259" s="856">
        <v>0.308</v>
      </c>
      <c r="I259" s="596" t="s">
        <v>1186</v>
      </c>
      <c r="J259" s="598">
        <f t="shared" si="15"/>
        <v>0</v>
      </c>
      <c r="K259" s="340" t="s">
        <v>1203</v>
      </c>
      <c r="L259" s="319"/>
    </row>
    <row r="260" spans="1:23" s="112" customFormat="1" ht="15" customHeight="1" x14ac:dyDescent="0.2">
      <c r="A260" s="458"/>
      <c r="B260" s="341"/>
      <c r="C260" s="342"/>
      <c r="D260" s="552" t="s">
        <v>1193</v>
      </c>
      <c r="E260" s="553" t="s">
        <v>142</v>
      </c>
      <c r="F260" s="535" t="b">
        <f>IF(総括表!$B$4=総括表!$Q$5,基礎データ貼付用シート!E2221)</f>
        <v>0</v>
      </c>
      <c r="G260" s="596" t="s">
        <v>1184</v>
      </c>
      <c r="H260" s="958">
        <v>0.24399999999999999</v>
      </c>
      <c r="I260" s="863" t="s">
        <v>1186</v>
      </c>
      <c r="J260" s="857">
        <f t="shared" si="15"/>
        <v>0</v>
      </c>
      <c r="K260" s="340" t="s">
        <v>1204</v>
      </c>
      <c r="L260" s="319"/>
    </row>
    <row r="261" spans="1:23" s="112" customFormat="1" ht="15" customHeight="1" x14ac:dyDescent="0.2">
      <c r="A261" s="458"/>
      <c r="B261" s="799">
        <v>6</v>
      </c>
      <c r="C261" s="800" t="s">
        <v>619</v>
      </c>
      <c r="D261" s="552" t="s">
        <v>1188</v>
      </c>
      <c r="E261" s="553" t="s">
        <v>143</v>
      </c>
      <c r="F261" s="535" t="b">
        <f>IF(総括表!$B$4=総括表!$Q$4,基礎データ貼付用シート!E2224)</f>
        <v>0</v>
      </c>
      <c r="G261" s="596" t="s">
        <v>1184</v>
      </c>
      <c r="H261" s="856">
        <v>0.33</v>
      </c>
      <c r="I261" s="596" t="s">
        <v>1186</v>
      </c>
      <c r="J261" s="598">
        <f t="shared" si="15"/>
        <v>0</v>
      </c>
      <c r="K261" s="340" t="s">
        <v>1205</v>
      </c>
      <c r="L261" s="319"/>
    </row>
    <row r="262" spans="1:23" s="112" customFormat="1" ht="15" customHeight="1" x14ac:dyDescent="0.2">
      <c r="A262" s="458"/>
      <c r="B262" s="1740"/>
      <c r="C262" s="1741"/>
      <c r="D262" s="552" t="s">
        <v>1193</v>
      </c>
      <c r="E262" s="553" t="s">
        <v>142</v>
      </c>
      <c r="F262" s="535" t="b">
        <f>IF(総括表!$B$4=総括表!$Q$5,基礎データ貼付用シート!E2224)</f>
        <v>0</v>
      </c>
      <c r="G262" s="596" t="s">
        <v>1184</v>
      </c>
      <c r="H262" s="958">
        <v>0.27400000000000002</v>
      </c>
      <c r="I262" s="863" t="s">
        <v>1186</v>
      </c>
      <c r="J262" s="857">
        <f t="shared" si="15"/>
        <v>0</v>
      </c>
      <c r="K262" s="340" t="s">
        <v>262</v>
      </c>
      <c r="L262" s="319"/>
    </row>
    <row r="263" spans="1:23" s="112" customFormat="1" ht="15" customHeight="1" x14ac:dyDescent="0.2">
      <c r="A263" s="458"/>
      <c r="B263" s="799">
        <v>7</v>
      </c>
      <c r="C263" s="800" t="s">
        <v>710</v>
      </c>
      <c r="D263" s="552" t="s">
        <v>1188</v>
      </c>
      <c r="E263" s="553" t="s">
        <v>143</v>
      </c>
      <c r="F263" s="535" t="b">
        <f>IF(総括表!$B$4=総括表!$Q$4,基礎データ貼付用シート!E2227)</f>
        <v>0</v>
      </c>
      <c r="G263" s="596" t="s">
        <v>1184</v>
      </c>
      <c r="H263" s="856">
        <v>0.35299999999999998</v>
      </c>
      <c r="I263" s="596" t="s">
        <v>1186</v>
      </c>
      <c r="J263" s="598">
        <f t="shared" si="15"/>
        <v>0</v>
      </c>
      <c r="K263" s="340" t="s">
        <v>1207</v>
      </c>
      <c r="L263" s="319"/>
    </row>
    <row r="264" spans="1:23" s="112" customFormat="1" ht="15" customHeight="1" x14ac:dyDescent="0.2">
      <c r="A264" s="458"/>
      <c r="B264" s="1740"/>
      <c r="C264" s="1741"/>
      <c r="D264" s="552" t="s">
        <v>1193</v>
      </c>
      <c r="E264" s="553" t="s">
        <v>142</v>
      </c>
      <c r="F264" s="535" t="b">
        <f>IF(総括表!$B$4=総括表!$Q$5,基礎データ貼付用シート!E2227)</f>
        <v>0</v>
      </c>
      <c r="G264" s="596" t="s">
        <v>1184</v>
      </c>
      <c r="H264" s="958">
        <v>0.30199999999999999</v>
      </c>
      <c r="I264" s="863" t="s">
        <v>1186</v>
      </c>
      <c r="J264" s="857">
        <f t="shared" si="15"/>
        <v>0</v>
      </c>
      <c r="K264" s="340" t="s">
        <v>1239</v>
      </c>
      <c r="L264" s="319"/>
    </row>
    <row r="265" spans="1:23" s="112" customFormat="1" ht="15" customHeight="1" x14ac:dyDescent="0.2">
      <c r="A265" s="458"/>
      <c r="B265" s="799">
        <v>8</v>
      </c>
      <c r="C265" s="800" t="s">
        <v>741</v>
      </c>
      <c r="D265" s="552" t="s">
        <v>1188</v>
      </c>
      <c r="E265" s="553" t="s">
        <v>143</v>
      </c>
      <c r="F265" s="535" t="b">
        <f>IF(総括表!$B$4=総括表!$Q$4,基礎データ貼付用シート!E2230)</f>
        <v>0</v>
      </c>
      <c r="G265" s="596" t="s">
        <v>1184</v>
      </c>
      <c r="H265" s="856">
        <v>0.376</v>
      </c>
      <c r="I265" s="596" t="s">
        <v>1186</v>
      </c>
      <c r="J265" s="598">
        <f>ROUND(F265*H265,0)</f>
        <v>0</v>
      </c>
      <c r="K265" s="340" t="s">
        <v>1209</v>
      </c>
      <c r="L265" s="319"/>
    </row>
    <row r="266" spans="1:23" s="112" customFormat="1" ht="15" customHeight="1" x14ac:dyDescent="0.2">
      <c r="A266" s="458"/>
      <c r="B266" s="1740"/>
      <c r="C266" s="1741"/>
      <c r="D266" s="552" t="s">
        <v>1193</v>
      </c>
      <c r="E266" s="553" t="s">
        <v>142</v>
      </c>
      <c r="F266" s="535" t="b">
        <f>IF(総括表!$B$4=総括表!$Q$5,基礎データ貼付用シート!E2230)</f>
        <v>0</v>
      </c>
      <c r="G266" s="596" t="s">
        <v>1184</v>
      </c>
      <c r="H266" s="958">
        <v>0.33300000000000002</v>
      </c>
      <c r="I266" s="863" t="s">
        <v>1186</v>
      </c>
      <c r="J266" s="857">
        <f>ROUND(F266*H266,0)</f>
        <v>0</v>
      </c>
      <c r="K266" s="340" t="s">
        <v>1240</v>
      </c>
      <c r="L266" s="319"/>
    </row>
    <row r="267" spans="1:23" s="112" customFormat="1" ht="15" customHeight="1" x14ac:dyDescent="0.2">
      <c r="A267" s="458"/>
      <c r="B267" s="799">
        <v>9</v>
      </c>
      <c r="C267" s="800" t="s">
        <v>808</v>
      </c>
      <c r="D267" s="552" t="s">
        <v>1188</v>
      </c>
      <c r="E267" s="553" t="s">
        <v>143</v>
      </c>
      <c r="F267" s="535" t="b">
        <f>IF(総括表!$B$4=総括表!$Q$4,基礎データ貼付用シート!E2233)</f>
        <v>0</v>
      </c>
      <c r="G267" s="596" t="s">
        <v>1184</v>
      </c>
      <c r="H267" s="856">
        <v>0.39800000000000002</v>
      </c>
      <c r="I267" s="596" t="s">
        <v>1186</v>
      </c>
      <c r="J267" s="598">
        <f t="shared" si="15"/>
        <v>0</v>
      </c>
      <c r="K267" s="340" t="s">
        <v>1211</v>
      </c>
      <c r="L267" s="319"/>
    </row>
    <row r="268" spans="1:23" s="112" customFormat="1" ht="15" customHeight="1" x14ac:dyDescent="0.2">
      <c r="A268" s="458"/>
      <c r="B268" s="1740"/>
      <c r="C268" s="1741"/>
      <c r="D268" s="552" t="s">
        <v>1193</v>
      </c>
      <c r="E268" s="553" t="s">
        <v>142</v>
      </c>
      <c r="F268" s="535" t="b">
        <f>IF(総括表!$B$4=総括表!$Q$5,基礎データ貼付用シート!E2233)</f>
        <v>0</v>
      </c>
      <c r="G268" s="596" t="s">
        <v>1184</v>
      </c>
      <c r="H268" s="958">
        <v>0.36299999999999999</v>
      </c>
      <c r="I268" s="863" t="s">
        <v>1186</v>
      </c>
      <c r="J268" s="857">
        <f t="shared" si="15"/>
        <v>0</v>
      </c>
      <c r="K268" s="340" t="s">
        <v>1225</v>
      </c>
      <c r="L268" s="319"/>
    </row>
    <row r="269" spans="1:23" s="112" customFormat="1" ht="15" customHeight="1" x14ac:dyDescent="0.2">
      <c r="A269" s="458"/>
      <c r="B269" s="799">
        <v>10</v>
      </c>
      <c r="C269" s="800" t="s">
        <v>884</v>
      </c>
      <c r="D269" s="552" t="s">
        <v>1188</v>
      </c>
      <c r="E269" s="553" t="s">
        <v>143</v>
      </c>
      <c r="F269" s="535" t="b">
        <f>IF(総括表!$B$4=総括表!$Q$4,基礎データ貼付用シート!E2236)</f>
        <v>0</v>
      </c>
      <c r="G269" s="596" t="s">
        <v>1184</v>
      </c>
      <c r="H269" s="856">
        <v>0.42</v>
      </c>
      <c r="I269" s="596" t="s">
        <v>1186</v>
      </c>
      <c r="J269" s="598">
        <f t="shared" si="15"/>
        <v>0</v>
      </c>
      <c r="K269" s="340" t="s">
        <v>1213</v>
      </c>
      <c r="L269" s="319"/>
    </row>
    <row r="270" spans="1:23" s="112" customFormat="1" ht="15" customHeight="1" x14ac:dyDescent="0.2">
      <c r="A270" s="458"/>
      <c r="B270" s="1740"/>
      <c r="C270" s="1741"/>
      <c r="D270" s="552" t="s">
        <v>1193</v>
      </c>
      <c r="E270" s="553" t="s">
        <v>142</v>
      </c>
      <c r="F270" s="535" t="b">
        <f>IF(総括表!$B$4=総括表!$Q$5,基礎データ貼付用シート!E2236)</f>
        <v>0</v>
      </c>
      <c r="G270" s="596" t="s">
        <v>1184</v>
      </c>
      <c r="H270" s="958">
        <v>0.39200000000000002</v>
      </c>
      <c r="I270" s="863" t="s">
        <v>1186</v>
      </c>
      <c r="J270" s="857">
        <f t="shared" si="15"/>
        <v>0</v>
      </c>
      <c r="K270" s="340" t="s">
        <v>1214</v>
      </c>
      <c r="L270" s="319"/>
    </row>
    <row r="271" spans="1:23" s="112" customFormat="1" ht="15" customHeight="1" x14ac:dyDescent="0.2">
      <c r="A271" s="458"/>
      <c r="B271" s="799">
        <v>11</v>
      </c>
      <c r="C271" s="800" t="s">
        <v>915</v>
      </c>
      <c r="D271" s="552" t="s">
        <v>1188</v>
      </c>
      <c r="E271" s="553" t="s">
        <v>143</v>
      </c>
      <c r="F271" s="535" t="b">
        <f>IF(総括表!$B$4=総括表!$Q$4,基礎データ貼付用シート!E2239)</f>
        <v>0</v>
      </c>
      <c r="G271" s="596" t="s">
        <v>1184</v>
      </c>
      <c r="H271" s="856">
        <v>0.443</v>
      </c>
      <c r="I271" s="596" t="s">
        <v>1186</v>
      </c>
      <c r="J271" s="598">
        <f t="shared" si="15"/>
        <v>0</v>
      </c>
      <c r="K271" s="340" t="s">
        <v>1215</v>
      </c>
      <c r="L271" s="319"/>
    </row>
    <row r="272" spans="1:23" s="112" customFormat="1" ht="15" customHeight="1" x14ac:dyDescent="0.2">
      <c r="A272" s="458"/>
      <c r="B272" s="1740"/>
      <c r="C272" s="1741"/>
      <c r="D272" s="552" t="s">
        <v>1193</v>
      </c>
      <c r="E272" s="553" t="s">
        <v>142</v>
      </c>
      <c r="F272" s="535" t="b">
        <f>IF(総括表!$B$4=総括表!$Q$5,基礎データ貼付用シート!E2239)</f>
        <v>0</v>
      </c>
      <c r="G272" s="596" t="s">
        <v>1184</v>
      </c>
      <c r="H272" s="958">
        <v>0.42099999999999999</v>
      </c>
      <c r="I272" s="863" t="s">
        <v>1186</v>
      </c>
      <c r="J272" s="857">
        <f t="shared" si="15"/>
        <v>0</v>
      </c>
      <c r="K272" s="340" t="s">
        <v>1241</v>
      </c>
      <c r="L272" s="319"/>
    </row>
    <row r="273" spans="1:12" s="112" customFormat="1" ht="15" customHeight="1" x14ac:dyDescent="0.2">
      <c r="A273" s="458"/>
      <c r="B273" s="799">
        <f>B271+1</f>
        <v>12</v>
      </c>
      <c r="C273" s="800" t="s">
        <v>1067</v>
      </c>
      <c r="D273" s="552" t="s">
        <v>533</v>
      </c>
      <c r="E273" s="553" t="s">
        <v>143</v>
      </c>
      <c r="F273" s="535" t="b">
        <f>IF(総括表!$B$4=総括表!$Q$4,基礎データ貼付用シート!E2242)</f>
        <v>0</v>
      </c>
      <c r="G273" s="596" t="s">
        <v>117</v>
      </c>
      <c r="H273" s="856">
        <v>0.46600000000000003</v>
      </c>
      <c r="I273" s="596" t="s">
        <v>664</v>
      </c>
      <c r="J273" s="598">
        <f t="shared" si="15"/>
        <v>0</v>
      </c>
      <c r="K273" s="340" t="s">
        <v>674</v>
      </c>
      <c r="L273" s="319"/>
    </row>
    <row r="274" spans="1:12" s="112" customFormat="1" ht="15" customHeight="1" x14ac:dyDescent="0.2">
      <c r="A274" s="458"/>
      <c r="B274" s="774"/>
      <c r="C274" s="956"/>
      <c r="D274" s="552" t="s">
        <v>668</v>
      </c>
      <c r="E274" s="553" t="s">
        <v>142</v>
      </c>
      <c r="F274" s="535" t="b">
        <f>IF(総括表!$B$4=総括表!$Q$5,基礎データ貼付用シート!E2242)</f>
        <v>0</v>
      </c>
      <c r="G274" s="596" t="s">
        <v>117</v>
      </c>
      <c r="H274" s="958">
        <v>0.45200000000000001</v>
      </c>
      <c r="I274" s="863" t="s">
        <v>664</v>
      </c>
      <c r="J274" s="857">
        <f t="shared" si="15"/>
        <v>0</v>
      </c>
      <c r="K274" s="340" t="s">
        <v>740</v>
      </c>
      <c r="L274" s="319"/>
    </row>
    <row r="275" spans="1:12" s="112" customFormat="1" ht="15" customHeight="1" x14ac:dyDescent="0.2">
      <c r="A275" s="458"/>
      <c r="B275" s="335">
        <f>B273+1</f>
        <v>13</v>
      </c>
      <c r="C275" s="336" t="s">
        <v>1259</v>
      </c>
      <c r="D275" s="337" t="s">
        <v>4895</v>
      </c>
      <c r="E275" s="338" t="s">
        <v>143</v>
      </c>
      <c r="F275" s="535" t="b">
        <f>IF(総括表!$B$4=総括表!$Q$4,基礎データ貼付用シート!E2245)</f>
        <v>0</v>
      </c>
      <c r="G275" s="353" t="s">
        <v>4916</v>
      </c>
      <c r="H275" s="513">
        <v>0.48299999999999998</v>
      </c>
      <c r="I275" s="353" t="s">
        <v>4917</v>
      </c>
      <c r="J275" s="354">
        <f t="shared" si="15"/>
        <v>0</v>
      </c>
      <c r="K275" s="340" t="s">
        <v>4922</v>
      </c>
      <c r="L275" s="319"/>
    </row>
    <row r="276" spans="1:12" s="112" customFormat="1" ht="15" customHeight="1" x14ac:dyDescent="0.2">
      <c r="A276" s="458"/>
      <c r="B276" s="774"/>
      <c r="C276" s="956"/>
      <c r="D276" s="337" t="s">
        <v>4896</v>
      </c>
      <c r="E276" s="338" t="s">
        <v>142</v>
      </c>
      <c r="F276" s="535" t="b">
        <f>IF(総括表!$B$4=総括表!$Q$5,基礎データ貼付用シート!E2245)</f>
        <v>0</v>
      </c>
      <c r="G276" s="353" t="s">
        <v>4916</v>
      </c>
      <c r="H276" s="690">
        <v>0.47599999999999998</v>
      </c>
      <c r="I276" s="355" t="s">
        <v>4917</v>
      </c>
      <c r="J276" s="683">
        <f t="shared" si="15"/>
        <v>0</v>
      </c>
      <c r="K276" s="340" t="s">
        <v>4923</v>
      </c>
      <c r="L276" s="319"/>
    </row>
    <row r="277" spans="1:12" s="112" customFormat="1" ht="15" customHeight="1" x14ac:dyDescent="0.2">
      <c r="A277" s="458"/>
      <c r="B277" s="335">
        <f>B275+1</f>
        <v>14</v>
      </c>
      <c r="C277" s="336" t="s">
        <v>5215</v>
      </c>
      <c r="D277" s="337" t="s">
        <v>533</v>
      </c>
      <c r="E277" s="338" t="s">
        <v>143</v>
      </c>
      <c r="F277" s="535" t="b">
        <f>IF(総括表!$B$4=総括表!$Q$4,基礎データ貼付用シート!E2248)</f>
        <v>0</v>
      </c>
      <c r="G277" s="353" t="s">
        <v>532</v>
      </c>
      <c r="H277" s="513">
        <v>0.5</v>
      </c>
      <c r="I277" s="353" t="s">
        <v>531</v>
      </c>
      <c r="J277" s="354">
        <f t="shared" ref="J277:J282" si="16">ROUND(F277*H277,0)</f>
        <v>0</v>
      </c>
      <c r="K277" s="340" t="s">
        <v>578</v>
      </c>
      <c r="L277" s="319"/>
    </row>
    <row r="278" spans="1:12" s="112" customFormat="1" ht="15" customHeight="1" x14ac:dyDescent="0.2">
      <c r="A278" s="458"/>
      <c r="B278" s="774"/>
      <c r="C278" s="956"/>
      <c r="D278" s="337" t="s">
        <v>529</v>
      </c>
      <c r="E278" s="338" t="s">
        <v>142</v>
      </c>
      <c r="F278" s="535" t="b">
        <f>IF(総括表!$B$4=総括表!$Q$5,基礎データ貼付用シート!E2248)</f>
        <v>0</v>
      </c>
      <c r="G278" s="353" t="s">
        <v>532</v>
      </c>
      <c r="H278" s="690">
        <v>0.5</v>
      </c>
      <c r="I278" s="355" t="s">
        <v>531</v>
      </c>
      <c r="J278" s="683">
        <f t="shared" si="16"/>
        <v>0</v>
      </c>
      <c r="K278" s="340" t="s">
        <v>5268</v>
      </c>
      <c r="L278" s="319"/>
    </row>
    <row r="279" spans="1:12" s="112" customFormat="1" ht="15" customHeight="1" x14ac:dyDescent="0.2">
      <c r="A279" s="458"/>
      <c r="B279" s="335">
        <f>B277+1</f>
        <v>15</v>
      </c>
      <c r="C279" s="336" t="s">
        <v>5612</v>
      </c>
      <c r="D279" s="337" t="s">
        <v>533</v>
      </c>
      <c r="E279" s="338" t="s">
        <v>143</v>
      </c>
      <c r="F279" s="535" t="b">
        <f>IF(総括表!$B$4=総括表!$Q$4,基礎データ貼付用シート!E2251)</f>
        <v>0</v>
      </c>
      <c r="G279" s="353" t="s">
        <v>117</v>
      </c>
      <c r="H279" s="513">
        <v>0.5</v>
      </c>
      <c r="I279" s="353" t="s">
        <v>119</v>
      </c>
      <c r="J279" s="354">
        <f t="shared" si="16"/>
        <v>0</v>
      </c>
      <c r="K279" s="340" t="s">
        <v>576</v>
      </c>
      <c r="L279" s="319"/>
    </row>
    <row r="280" spans="1:12" s="112" customFormat="1" ht="15" customHeight="1" x14ac:dyDescent="0.2">
      <c r="A280" s="458"/>
      <c r="B280" s="774"/>
      <c r="C280" s="956"/>
      <c r="D280" s="337" t="s">
        <v>529</v>
      </c>
      <c r="E280" s="338" t="s">
        <v>142</v>
      </c>
      <c r="F280" s="535" t="b">
        <f>IF(総括表!$B$4=総括表!$Q$5,基礎データ貼付用シート!E2251)</f>
        <v>0</v>
      </c>
      <c r="G280" s="353" t="s">
        <v>117</v>
      </c>
      <c r="H280" s="690">
        <v>0.5</v>
      </c>
      <c r="I280" s="355" t="s">
        <v>119</v>
      </c>
      <c r="J280" s="683">
        <f t="shared" si="16"/>
        <v>0</v>
      </c>
      <c r="K280" s="340" t="s">
        <v>575</v>
      </c>
      <c r="L280" s="319"/>
    </row>
    <row r="281" spans="1:12" s="202" customFormat="1" ht="15" customHeight="1" x14ac:dyDescent="0.2">
      <c r="A281" s="458"/>
      <c r="B281" s="335">
        <f>B279+1</f>
        <v>16</v>
      </c>
      <c r="C281" s="336" t="s">
        <v>6145</v>
      </c>
      <c r="D281" s="337" t="s">
        <v>533</v>
      </c>
      <c r="E281" s="338" t="s">
        <v>143</v>
      </c>
      <c r="F281" s="535" t="b">
        <f>IF(総括表!$B$4=総括表!$Q$4,基礎データ貼付用シート!E2254)</f>
        <v>0</v>
      </c>
      <c r="G281" s="353" t="s">
        <v>117</v>
      </c>
      <c r="H281" s="513">
        <v>0.5</v>
      </c>
      <c r="I281" s="353" t="s">
        <v>119</v>
      </c>
      <c r="J281" s="354">
        <f t="shared" si="16"/>
        <v>0</v>
      </c>
      <c r="K281" s="340" t="s">
        <v>574</v>
      </c>
      <c r="L281" s="947"/>
    </row>
    <row r="282" spans="1:12" s="202" customFormat="1" ht="15" customHeight="1" x14ac:dyDescent="0.2">
      <c r="A282" s="458"/>
      <c r="B282" s="774"/>
      <c r="C282" s="956"/>
      <c r="D282" s="337" t="s">
        <v>529</v>
      </c>
      <c r="E282" s="338" t="s">
        <v>142</v>
      </c>
      <c r="F282" s="535" t="b">
        <f>IF(総括表!$B$4=総括表!$Q$5,基礎データ貼付用シート!E2254)</f>
        <v>0</v>
      </c>
      <c r="G282" s="353" t="s">
        <v>117</v>
      </c>
      <c r="H282" s="690">
        <v>0.5</v>
      </c>
      <c r="I282" s="355" t="s">
        <v>119</v>
      </c>
      <c r="J282" s="683">
        <f t="shared" si="16"/>
        <v>0</v>
      </c>
      <c r="K282" s="340" t="s">
        <v>573</v>
      </c>
      <c r="L282" s="947"/>
    </row>
    <row r="283" spans="1:12" s="202" customFormat="1" ht="15" customHeight="1" x14ac:dyDescent="0.2">
      <c r="A283" s="458"/>
      <c r="B283" s="1240">
        <f>B281+1</f>
        <v>17</v>
      </c>
      <c r="C283" s="336" t="s">
        <v>6622</v>
      </c>
      <c r="D283" s="337" t="s">
        <v>533</v>
      </c>
      <c r="E283" s="338" t="s">
        <v>143</v>
      </c>
      <c r="F283" s="535" t="b">
        <f>IF(総括表!$B$4=総括表!$Q$4,基礎データ貼付用シート!E2257)</f>
        <v>0</v>
      </c>
      <c r="G283" s="353" t="s">
        <v>117</v>
      </c>
      <c r="H283" s="513">
        <v>0.5</v>
      </c>
      <c r="I283" s="353" t="s">
        <v>119</v>
      </c>
      <c r="J283" s="354">
        <f t="shared" ref="J283:J284" si="17">ROUND(F283*H283,0)</f>
        <v>0</v>
      </c>
      <c r="K283" s="340" t="s">
        <v>588</v>
      </c>
      <c r="L283" s="947"/>
    </row>
    <row r="284" spans="1:12" s="202" customFormat="1" ht="15" customHeight="1" thickBot="1" x14ac:dyDescent="0.25">
      <c r="A284" s="458"/>
      <c r="B284" s="774"/>
      <c r="C284" s="1243"/>
      <c r="D284" s="337" t="s">
        <v>529</v>
      </c>
      <c r="E284" s="338" t="s">
        <v>142</v>
      </c>
      <c r="F284" s="535" t="b">
        <f>IF(総括表!$B$4=総括表!$Q$5,基礎データ貼付用シート!E2257)</f>
        <v>0</v>
      </c>
      <c r="G284" s="353" t="s">
        <v>117</v>
      </c>
      <c r="H284" s="690">
        <v>0.5</v>
      </c>
      <c r="I284" s="355" t="s">
        <v>119</v>
      </c>
      <c r="J284" s="683">
        <f t="shared" si="17"/>
        <v>0</v>
      </c>
      <c r="K284" s="340" t="s">
        <v>587</v>
      </c>
      <c r="L284" s="947"/>
    </row>
    <row r="285" spans="1:12" s="112" customFormat="1" ht="15" customHeight="1" x14ac:dyDescent="0.2">
      <c r="A285" s="458"/>
      <c r="B285" s="344"/>
      <c r="C285" s="345"/>
      <c r="D285" s="344"/>
      <c r="E285" s="344"/>
      <c r="F285" s="58"/>
      <c r="G285" s="494"/>
      <c r="H285" s="1683" t="s">
        <v>5832</v>
      </c>
      <c r="I285" s="1684"/>
      <c r="J285" s="346"/>
      <c r="K285" s="340"/>
      <c r="L285" s="319"/>
    </row>
    <row r="286" spans="1:12" s="112" customFormat="1" ht="15" customHeight="1" thickBot="1" x14ac:dyDescent="0.25">
      <c r="A286" s="458"/>
      <c r="B286" s="340"/>
      <c r="C286" s="340"/>
      <c r="D286" s="340"/>
      <c r="E286" s="340"/>
      <c r="F286" s="554"/>
      <c r="G286" s="340"/>
      <c r="H286" s="1968" t="s">
        <v>118</v>
      </c>
      <c r="I286" s="1969"/>
      <c r="J286" s="946">
        <f>SUM(J251:J284)</f>
        <v>0</v>
      </c>
      <c r="K286" s="340" t="s">
        <v>4924</v>
      </c>
      <c r="L286" s="376" t="s">
        <v>4894</v>
      </c>
    </row>
    <row r="287" spans="1:12" s="112" customFormat="1" ht="15" customHeight="1" x14ac:dyDescent="0.2">
      <c r="A287" s="458"/>
      <c r="B287" s="458"/>
      <c r="C287" s="458"/>
      <c r="D287" s="458"/>
      <c r="E287" s="458"/>
      <c r="F287" s="518"/>
      <c r="G287" s="458"/>
      <c r="H287" s="458"/>
      <c r="I287" s="458"/>
      <c r="J287" s="518"/>
      <c r="K287" s="458"/>
      <c r="L287" s="319"/>
    </row>
    <row r="288" spans="1:12" s="112" customFormat="1" ht="15" customHeight="1" x14ac:dyDescent="0.2">
      <c r="A288" s="468">
        <v>10</v>
      </c>
      <c r="B288" s="458" t="s">
        <v>364</v>
      </c>
      <c r="C288" s="467"/>
      <c r="D288" s="467"/>
      <c r="E288" s="467"/>
      <c r="F288" s="517"/>
      <c r="G288" s="467"/>
      <c r="H288" s="467"/>
      <c r="I288" s="467"/>
      <c r="J288" s="517"/>
      <c r="K288" s="467"/>
      <c r="L288" s="315"/>
    </row>
    <row r="289" spans="1:23" s="112" customFormat="1" ht="15" customHeight="1" x14ac:dyDescent="0.2">
      <c r="A289" s="470"/>
      <c r="B289" s="467" t="s">
        <v>363</v>
      </c>
      <c r="C289" s="467"/>
      <c r="D289" s="467"/>
      <c r="E289" s="467"/>
      <c r="F289" s="517"/>
      <c r="G289" s="467"/>
      <c r="H289" s="467"/>
      <c r="I289" s="467"/>
      <c r="J289" s="517"/>
      <c r="K289" s="467"/>
      <c r="L289" s="315"/>
    </row>
    <row r="290" spans="1:23" s="112" customFormat="1" ht="15" customHeight="1" x14ac:dyDescent="0.2">
      <c r="A290" s="470"/>
      <c r="B290" s="1861" t="s">
        <v>181</v>
      </c>
      <c r="C290" s="1804"/>
      <c r="D290" s="1861" t="s">
        <v>139</v>
      </c>
      <c r="E290" s="1804"/>
      <c r="F290" s="795" t="s">
        <v>180</v>
      </c>
      <c r="G290" s="796"/>
      <c r="H290" s="796" t="s">
        <v>137</v>
      </c>
      <c r="I290" s="796"/>
      <c r="J290" s="795" t="s">
        <v>89</v>
      </c>
      <c r="K290" s="340"/>
      <c r="L290" s="315"/>
      <c r="M290" s="106"/>
      <c r="N290" s="106"/>
      <c r="O290" s="106"/>
      <c r="P290" s="106"/>
      <c r="Q290" s="106"/>
      <c r="R290" s="106"/>
      <c r="S290" s="106"/>
      <c r="T290" s="106"/>
      <c r="U290" s="106"/>
      <c r="V290" s="106"/>
      <c r="W290" s="106"/>
    </row>
    <row r="291" spans="1:23" s="112" customFormat="1" ht="15" customHeight="1" x14ac:dyDescent="0.2">
      <c r="A291" s="470"/>
      <c r="B291" s="523"/>
      <c r="C291" s="479"/>
      <c r="D291" s="480"/>
      <c r="E291" s="342"/>
      <c r="F291" s="524"/>
      <c r="G291" s="482"/>
      <c r="H291" s="482"/>
      <c r="I291" s="482"/>
      <c r="J291" s="525" t="s">
        <v>1187</v>
      </c>
      <c r="K291" s="340"/>
      <c r="L291" s="315"/>
      <c r="M291" s="106"/>
      <c r="N291" s="106"/>
      <c r="O291" s="106"/>
      <c r="P291" s="106"/>
      <c r="Q291" s="106"/>
      <c r="R291" s="106"/>
      <c r="S291" s="106"/>
      <c r="T291" s="106"/>
      <c r="U291" s="106"/>
      <c r="V291" s="106"/>
      <c r="W291" s="106"/>
    </row>
    <row r="292" spans="1:23" s="112" customFormat="1" ht="15" customHeight="1" x14ac:dyDescent="0.2">
      <c r="A292" s="458"/>
      <c r="B292" s="799">
        <v>1</v>
      </c>
      <c r="C292" s="800" t="s">
        <v>122</v>
      </c>
      <c r="D292" s="552" t="s">
        <v>1188</v>
      </c>
      <c r="E292" s="553" t="s">
        <v>143</v>
      </c>
      <c r="F292" s="535" t="b">
        <f>IF(総括表!$B$4=総括表!$Q$4,基礎データ貼付用シート!E2208)</f>
        <v>0</v>
      </c>
      <c r="G292" s="596" t="s">
        <v>1184</v>
      </c>
      <c r="H292" s="856">
        <v>0.20799999999999999</v>
      </c>
      <c r="I292" s="596" t="s">
        <v>1186</v>
      </c>
      <c r="J292" s="598">
        <f t="shared" ref="J292:J317" si="18">ROUND(F292*H292,0)</f>
        <v>0</v>
      </c>
      <c r="K292" s="340" t="s">
        <v>1191</v>
      </c>
      <c r="L292" s="319"/>
      <c r="M292" s="106"/>
      <c r="N292" s="106"/>
      <c r="O292" s="106"/>
      <c r="P292" s="106"/>
      <c r="Q292" s="106"/>
      <c r="R292" s="106"/>
      <c r="S292" s="106"/>
      <c r="T292" s="106"/>
      <c r="U292" s="106"/>
      <c r="V292" s="106"/>
      <c r="W292" s="106"/>
    </row>
    <row r="293" spans="1:23" s="112" customFormat="1" ht="15" customHeight="1" x14ac:dyDescent="0.2">
      <c r="A293" s="458"/>
      <c r="B293" s="341"/>
      <c r="C293" s="342"/>
      <c r="D293" s="552" t="s">
        <v>1193</v>
      </c>
      <c r="E293" s="553" t="s">
        <v>142</v>
      </c>
      <c r="F293" s="535" t="b">
        <f>IF(総括表!$B$4=総括表!$Q$5,基礎データ貼付用シート!E2208)</f>
        <v>0</v>
      </c>
      <c r="G293" s="596" t="s">
        <v>1184</v>
      </c>
      <c r="H293" s="958">
        <v>0</v>
      </c>
      <c r="I293" s="863" t="s">
        <v>1186</v>
      </c>
      <c r="J293" s="857">
        <f t="shared" si="18"/>
        <v>0</v>
      </c>
      <c r="K293" s="340" t="s">
        <v>1192</v>
      </c>
      <c r="L293" s="319"/>
      <c r="M293" s="106"/>
      <c r="N293" s="106"/>
      <c r="O293" s="106"/>
      <c r="P293" s="106"/>
      <c r="Q293" s="106"/>
      <c r="R293" s="106"/>
      <c r="S293" s="106"/>
      <c r="T293" s="106"/>
      <c r="U293" s="106"/>
      <c r="V293" s="106"/>
      <c r="W293" s="106"/>
    </row>
    <row r="294" spans="1:23" s="112" customFormat="1" ht="15" customHeight="1" x14ac:dyDescent="0.2">
      <c r="A294" s="458"/>
      <c r="B294" s="799">
        <v>2</v>
      </c>
      <c r="C294" s="800" t="s">
        <v>121</v>
      </c>
      <c r="D294" s="552" t="s">
        <v>1188</v>
      </c>
      <c r="E294" s="553" t="s">
        <v>143</v>
      </c>
      <c r="F294" s="535" t="b">
        <f>IF(総括表!$B$4=総括表!$Q$4,基礎データ貼付用シート!E2211)</f>
        <v>0</v>
      </c>
      <c r="G294" s="596" t="s">
        <v>1184</v>
      </c>
      <c r="H294" s="856">
        <v>0.222</v>
      </c>
      <c r="I294" s="596" t="s">
        <v>1186</v>
      </c>
      <c r="J294" s="598">
        <f t="shared" si="18"/>
        <v>0</v>
      </c>
      <c r="K294" s="340" t="s">
        <v>1194</v>
      </c>
      <c r="L294" s="319"/>
    </row>
    <row r="295" spans="1:23" ht="15" customHeight="1" x14ac:dyDescent="0.2">
      <c r="A295" s="458"/>
      <c r="B295" s="341"/>
      <c r="C295" s="342"/>
      <c r="D295" s="552" t="s">
        <v>1193</v>
      </c>
      <c r="E295" s="553" t="s">
        <v>142</v>
      </c>
      <c r="F295" s="535" t="b">
        <f>IF(総括表!$B$4=総括表!$Q$5,基礎データ貼付用シート!E2211)</f>
        <v>0</v>
      </c>
      <c r="G295" s="596" t="s">
        <v>1184</v>
      </c>
      <c r="H295" s="958">
        <v>0</v>
      </c>
      <c r="I295" s="863" t="s">
        <v>1186</v>
      </c>
      <c r="J295" s="857">
        <f t="shared" si="18"/>
        <v>0</v>
      </c>
      <c r="K295" s="340" t="s">
        <v>1195</v>
      </c>
      <c r="L295" s="319"/>
      <c r="M295" s="112"/>
      <c r="N295" s="112"/>
      <c r="O295" s="112"/>
      <c r="P295" s="112"/>
      <c r="Q295" s="112"/>
      <c r="R295" s="112"/>
      <c r="S295" s="112"/>
      <c r="T295" s="112"/>
      <c r="U295" s="112"/>
      <c r="V295" s="112"/>
      <c r="W295" s="112"/>
    </row>
    <row r="296" spans="1:23" ht="15" customHeight="1" x14ac:dyDescent="0.2">
      <c r="A296" s="458"/>
      <c r="B296" s="799">
        <v>3</v>
      </c>
      <c r="C296" s="800" t="s">
        <v>120</v>
      </c>
      <c r="D296" s="552" t="s">
        <v>1188</v>
      </c>
      <c r="E296" s="553" t="s">
        <v>143</v>
      </c>
      <c r="F296" s="535" t="b">
        <f>IF(総括表!$B$4=総括表!$Q$4,基礎データ貼付用シート!E2214)</f>
        <v>0</v>
      </c>
      <c r="G296" s="596" t="s">
        <v>1184</v>
      </c>
      <c r="H296" s="856">
        <v>0.218</v>
      </c>
      <c r="I296" s="596" t="s">
        <v>1186</v>
      </c>
      <c r="J296" s="598">
        <f>ROUND(F296*H296,0)</f>
        <v>0</v>
      </c>
      <c r="K296" s="340" t="s">
        <v>1196</v>
      </c>
      <c r="L296" s="319"/>
      <c r="M296" s="112"/>
      <c r="N296" s="112"/>
      <c r="O296" s="112"/>
      <c r="P296" s="112"/>
      <c r="Q296" s="112"/>
      <c r="R296" s="112"/>
      <c r="S296" s="112"/>
      <c r="T296" s="112"/>
      <c r="U296" s="112"/>
      <c r="V296" s="112"/>
      <c r="W296" s="112"/>
    </row>
    <row r="297" spans="1:23" ht="15" customHeight="1" x14ac:dyDescent="0.2">
      <c r="A297" s="458"/>
      <c r="B297" s="341"/>
      <c r="C297" s="342"/>
      <c r="D297" s="552" t="s">
        <v>1193</v>
      </c>
      <c r="E297" s="553" t="s">
        <v>142</v>
      </c>
      <c r="F297" s="535" t="b">
        <f>IF(総括表!$B$4=総括表!$Q$5,基礎データ貼付用シート!E2214)</f>
        <v>0</v>
      </c>
      <c r="G297" s="596" t="s">
        <v>1184</v>
      </c>
      <c r="H297" s="958">
        <v>0.14099999999999999</v>
      </c>
      <c r="I297" s="863" t="s">
        <v>1186</v>
      </c>
      <c r="J297" s="857">
        <f>ROUND(F297*H297,0)</f>
        <v>0</v>
      </c>
      <c r="K297" s="340" t="s">
        <v>1201</v>
      </c>
      <c r="L297" s="319"/>
      <c r="M297" s="112"/>
      <c r="N297" s="112"/>
      <c r="O297" s="112"/>
      <c r="P297" s="112"/>
      <c r="Q297" s="112"/>
      <c r="R297" s="112"/>
      <c r="S297" s="112"/>
      <c r="T297" s="112"/>
      <c r="U297" s="112"/>
      <c r="V297" s="112"/>
      <c r="W297" s="112"/>
    </row>
    <row r="298" spans="1:23" ht="15" customHeight="1" x14ac:dyDescent="0.2">
      <c r="A298" s="458"/>
      <c r="B298" s="799">
        <v>4</v>
      </c>
      <c r="C298" s="800" t="s">
        <v>475</v>
      </c>
      <c r="D298" s="552" t="s">
        <v>1188</v>
      </c>
      <c r="E298" s="553" t="s">
        <v>143</v>
      </c>
      <c r="F298" s="535" t="b">
        <f>IF(総括表!$B$4=総括表!$Q$4,基礎データ貼付用シート!E2217)</f>
        <v>0</v>
      </c>
      <c r="G298" s="596" t="s">
        <v>1184</v>
      </c>
      <c r="H298" s="856">
        <v>0.22800000000000001</v>
      </c>
      <c r="I298" s="596" t="s">
        <v>1186</v>
      </c>
      <c r="J298" s="598">
        <f t="shared" si="18"/>
        <v>0</v>
      </c>
      <c r="K298" s="340" t="s">
        <v>1198</v>
      </c>
      <c r="L298" s="319"/>
      <c r="M298" s="112"/>
      <c r="N298" s="112"/>
      <c r="O298" s="112"/>
      <c r="P298" s="112"/>
      <c r="Q298" s="112"/>
      <c r="R298" s="112"/>
      <c r="S298" s="112"/>
      <c r="T298" s="112"/>
      <c r="U298" s="112"/>
      <c r="V298" s="112"/>
      <c r="W298" s="112"/>
    </row>
    <row r="299" spans="1:23" s="112" customFormat="1" ht="15" customHeight="1" x14ac:dyDescent="0.2">
      <c r="A299" s="458"/>
      <c r="B299" s="341"/>
      <c r="C299" s="342"/>
      <c r="D299" s="552" t="s">
        <v>1193</v>
      </c>
      <c r="E299" s="553" t="s">
        <v>142</v>
      </c>
      <c r="F299" s="535" t="b">
        <f>IF(総括表!$B$4=総括表!$Q$5,基礎データ貼付用シート!E2217)</f>
        <v>0</v>
      </c>
      <c r="G299" s="596" t="s">
        <v>1184</v>
      </c>
      <c r="H299" s="958">
        <v>0.17100000000000001</v>
      </c>
      <c r="I299" s="863" t="s">
        <v>1186</v>
      </c>
      <c r="J299" s="857">
        <f t="shared" si="18"/>
        <v>0</v>
      </c>
      <c r="K299" s="340" t="s">
        <v>1202</v>
      </c>
      <c r="L299" s="319"/>
    </row>
    <row r="300" spans="1:23" s="112" customFormat="1" ht="15" customHeight="1" x14ac:dyDescent="0.2">
      <c r="A300" s="458"/>
      <c r="B300" s="799">
        <v>5</v>
      </c>
      <c r="C300" s="800" t="s">
        <v>512</v>
      </c>
      <c r="D300" s="552" t="s">
        <v>1188</v>
      </c>
      <c r="E300" s="553" t="s">
        <v>143</v>
      </c>
      <c r="F300" s="535" t="b">
        <f>IF(総括表!$B$4=総括表!$Q$4,基礎データ貼付用シート!E2220)</f>
        <v>0</v>
      </c>
      <c r="G300" s="596" t="s">
        <v>1184</v>
      </c>
      <c r="H300" s="856">
        <v>0.246</v>
      </c>
      <c r="I300" s="596" t="s">
        <v>1186</v>
      </c>
      <c r="J300" s="598">
        <f t="shared" si="18"/>
        <v>0</v>
      </c>
      <c r="K300" s="340" t="s">
        <v>1203</v>
      </c>
      <c r="L300" s="319"/>
    </row>
    <row r="301" spans="1:23" s="112" customFormat="1" ht="15" customHeight="1" x14ac:dyDescent="0.2">
      <c r="A301" s="458"/>
      <c r="B301" s="341"/>
      <c r="C301" s="342"/>
      <c r="D301" s="552" t="s">
        <v>1193</v>
      </c>
      <c r="E301" s="553" t="s">
        <v>142</v>
      </c>
      <c r="F301" s="535" t="b">
        <f>IF(総括表!$B$4=総括表!$Q$5,基礎データ貼付用シート!E2220)</f>
        <v>0</v>
      </c>
      <c r="G301" s="596" t="s">
        <v>1184</v>
      </c>
      <c r="H301" s="958">
        <v>0.19500000000000001</v>
      </c>
      <c r="I301" s="863" t="s">
        <v>1186</v>
      </c>
      <c r="J301" s="857">
        <f t="shared" si="18"/>
        <v>0</v>
      </c>
      <c r="K301" s="340" t="s">
        <v>1204</v>
      </c>
      <c r="L301" s="319"/>
    </row>
    <row r="302" spans="1:23" s="112" customFormat="1" ht="15" customHeight="1" x14ac:dyDescent="0.2">
      <c r="A302" s="458"/>
      <c r="B302" s="799">
        <v>6</v>
      </c>
      <c r="C302" s="800" t="s">
        <v>619</v>
      </c>
      <c r="D302" s="552" t="s">
        <v>1188</v>
      </c>
      <c r="E302" s="553" t="s">
        <v>143</v>
      </c>
      <c r="F302" s="535" t="b">
        <f>IF(総括表!$B$4=総括表!$Q$4,基礎データ貼付用シート!E2223)</f>
        <v>0</v>
      </c>
      <c r="G302" s="596" t="s">
        <v>1184</v>
      </c>
      <c r="H302" s="856">
        <v>0.26400000000000001</v>
      </c>
      <c r="I302" s="596" t="s">
        <v>1186</v>
      </c>
      <c r="J302" s="598">
        <f t="shared" si="18"/>
        <v>0</v>
      </c>
      <c r="K302" s="340" t="s">
        <v>1205</v>
      </c>
      <c r="L302" s="319"/>
    </row>
    <row r="303" spans="1:23" s="112" customFormat="1" ht="15" customHeight="1" x14ac:dyDescent="0.2">
      <c r="A303" s="458"/>
      <c r="B303" s="1740"/>
      <c r="C303" s="1741"/>
      <c r="D303" s="552" t="s">
        <v>1193</v>
      </c>
      <c r="E303" s="553" t="s">
        <v>142</v>
      </c>
      <c r="F303" s="535" t="b">
        <f>IF(総括表!$B$4=総括表!$Q$5,基礎データ貼付用シート!E2223)</f>
        <v>0</v>
      </c>
      <c r="G303" s="596" t="s">
        <v>1184</v>
      </c>
      <c r="H303" s="958">
        <v>0.219</v>
      </c>
      <c r="I303" s="863" t="s">
        <v>1186</v>
      </c>
      <c r="J303" s="857">
        <f t="shared" si="18"/>
        <v>0</v>
      </c>
      <c r="K303" s="340" t="s">
        <v>262</v>
      </c>
      <c r="L303" s="319"/>
    </row>
    <row r="304" spans="1:23" s="112" customFormat="1" ht="15" customHeight="1" x14ac:dyDescent="0.2">
      <c r="A304" s="458"/>
      <c r="B304" s="799">
        <v>7</v>
      </c>
      <c r="C304" s="800" t="s">
        <v>710</v>
      </c>
      <c r="D304" s="552" t="s">
        <v>1188</v>
      </c>
      <c r="E304" s="553" t="s">
        <v>143</v>
      </c>
      <c r="F304" s="535" t="b">
        <f>IF(総括表!$B$4=総括表!$Q$4,基礎データ貼付用シート!E2226)</f>
        <v>0</v>
      </c>
      <c r="G304" s="596" t="s">
        <v>1184</v>
      </c>
      <c r="H304" s="856">
        <v>0.28199999999999997</v>
      </c>
      <c r="I304" s="596" t="s">
        <v>1186</v>
      </c>
      <c r="J304" s="598">
        <f t="shared" si="18"/>
        <v>0</v>
      </c>
      <c r="K304" s="340" t="s">
        <v>1207</v>
      </c>
      <c r="L304" s="319"/>
    </row>
    <row r="305" spans="1:12" s="112" customFormat="1" ht="15" customHeight="1" x14ac:dyDescent="0.2">
      <c r="A305" s="458"/>
      <c r="B305" s="1740"/>
      <c r="C305" s="1741"/>
      <c r="D305" s="552" t="s">
        <v>1193</v>
      </c>
      <c r="E305" s="553" t="s">
        <v>142</v>
      </c>
      <c r="F305" s="535" t="b">
        <f>IF(総括表!$B$4=総括表!$Q$5,基礎データ貼付用シート!E2226)</f>
        <v>0</v>
      </c>
      <c r="G305" s="596" t="s">
        <v>1184</v>
      </c>
      <c r="H305" s="958">
        <v>0.24199999999999999</v>
      </c>
      <c r="I305" s="863" t="s">
        <v>1186</v>
      </c>
      <c r="J305" s="857">
        <f t="shared" si="18"/>
        <v>0</v>
      </c>
      <c r="K305" s="340" t="s">
        <v>1239</v>
      </c>
      <c r="L305" s="319"/>
    </row>
    <row r="306" spans="1:12" s="112" customFormat="1" ht="15" customHeight="1" x14ac:dyDescent="0.2">
      <c r="A306" s="458"/>
      <c r="B306" s="799">
        <v>8</v>
      </c>
      <c r="C306" s="800" t="s">
        <v>741</v>
      </c>
      <c r="D306" s="552" t="s">
        <v>1188</v>
      </c>
      <c r="E306" s="553" t="s">
        <v>143</v>
      </c>
      <c r="F306" s="535" t="b">
        <f>IF(総括表!$B$4=総括表!$Q$4,基礎データ貼付用シート!E2229)</f>
        <v>0</v>
      </c>
      <c r="G306" s="596" t="s">
        <v>1184</v>
      </c>
      <c r="H306" s="856">
        <v>0.3</v>
      </c>
      <c r="I306" s="596" t="s">
        <v>1186</v>
      </c>
      <c r="J306" s="598">
        <f>ROUND(F306*H306,0)</f>
        <v>0</v>
      </c>
      <c r="K306" s="340" t="s">
        <v>1209</v>
      </c>
      <c r="L306" s="319"/>
    </row>
    <row r="307" spans="1:12" s="112" customFormat="1" ht="15" customHeight="1" x14ac:dyDescent="0.2">
      <c r="A307" s="458"/>
      <c r="B307" s="1740"/>
      <c r="C307" s="1741"/>
      <c r="D307" s="552" t="s">
        <v>1193</v>
      </c>
      <c r="E307" s="553" t="s">
        <v>142</v>
      </c>
      <c r="F307" s="535" t="b">
        <f>IF(総括表!$B$4=総括表!$Q$5,基礎データ貼付用シート!E2229)</f>
        <v>0</v>
      </c>
      <c r="G307" s="596" t="s">
        <v>1184</v>
      </c>
      <c r="H307" s="958">
        <v>0.26600000000000001</v>
      </c>
      <c r="I307" s="863" t="s">
        <v>1186</v>
      </c>
      <c r="J307" s="857">
        <f>ROUND(F307*H307,0)</f>
        <v>0</v>
      </c>
      <c r="K307" s="340" t="s">
        <v>1240</v>
      </c>
      <c r="L307" s="319"/>
    </row>
    <row r="308" spans="1:12" s="112" customFormat="1" ht="15" customHeight="1" x14ac:dyDescent="0.2">
      <c r="A308" s="458"/>
      <c r="B308" s="799">
        <v>9</v>
      </c>
      <c r="C308" s="800" t="s">
        <v>808</v>
      </c>
      <c r="D308" s="552" t="s">
        <v>1188</v>
      </c>
      <c r="E308" s="553" t="s">
        <v>143</v>
      </c>
      <c r="F308" s="535" t="b">
        <f>IF(総括表!$B$4=総括表!$Q$4,基礎データ貼付用シート!E2232)</f>
        <v>0</v>
      </c>
      <c r="G308" s="596" t="s">
        <v>1184</v>
      </c>
      <c r="H308" s="856">
        <v>0.31900000000000001</v>
      </c>
      <c r="I308" s="596" t="s">
        <v>1186</v>
      </c>
      <c r="J308" s="598">
        <f t="shared" si="18"/>
        <v>0</v>
      </c>
      <c r="K308" s="340" t="s">
        <v>1211</v>
      </c>
      <c r="L308" s="319"/>
    </row>
    <row r="309" spans="1:12" s="112" customFormat="1" ht="15" customHeight="1" x14ac:dyDescent="0.2">
      <c r="A309" s="458"/>
      <c r="B309" s="1740"/>
      <c r="C309" s="1741"/>
      <c r="D309" s="552" t="s">
        <v>1193</v>
      </c>
      <c r="E309" s="553" t="s">
        <v>142</v>
      </c>
      <c r="F309" s="535" t="b">
        <f>IF(総括表!$B$4=総括表!$Q$5,基礎データ貼付用シート!E2232)</f>
        <v>0</v>
      </c>
      <c r="G309" s="596" t="s">
        <v>1184</v>
      </c>
      <c r="H309" s="958">
        <v>0.28999999999999998</v>
      </c>
      <c r="I309" s="863" t="s">
        <v>1186</v>
      </c>
      <c r="J309" s="857">
        <f t="shared" si="18"/>
        <v>0</v>
      </c>
      <c r="K309" s="340" t="s">
        <v>1225</v>
      </c>
      <c r="L309" s="319"/>
    </row>
    <row r="310" spans="1:12" s="112" customFormat="1" ht="15" customHeight="1" x14ac:dyDescent="0.2">
      <c r="A310" s="458"/>
      <c r="B310" s="799">
        <v>10</v>
      </c>
      <c r="C310" s="800" t="s">
        <v>884</v>
      </c>
      <c r="D310" s="552" t="s">
        <v>1188</v>
      </c>
      <c r="E310" s="553" t="s">
        <v>143</v>
      </c>
      <c r="F310" s="535" t="b">
        <f>IF(総括表!$B$4=総括表!$Q$4,基礎データ貼付用シート!E2235)</f>
        <v>0</v>
      </c>
      <c r="G310" s="596" t="s">
        <v>1184</v>
      </c>
      <c r="H310" s="856">
        <v>0.33600000000000002</v>
      </c>
      <c r="I310" s="596" t="s">
        <v>1186</v>
      </c>
      <c r="J310" s="598">
        <f t="shared" si="18"/>
        <v>0</v>
      </c>
      <c r="K310" s="340" t="s">
        <v>1213</v>
      </c>
      <c r="L310" s="319"/>
    </row>
    <row r="311" spans="1:12" s="112" customFormat="1" ht="15" customHeight="1" x14ac:dyDescent="0.2">
      <c r="A311" s="458"/>
      <c r="B311" s="1740"/>
      <c r="C311" s="1741"/>
      <c r="D311" s="552" t="s">
        <v>1193</v>
      </c>
      <c r="E311" s="553" t="s">
        <v>142</v>
      </c>
      <c r="F311" s="535" t="b">
        <f>IF(総括表!$B$4=総括表!$Q$5,基礎データ貼付用シート!E2235)</f>
        <v>0</v>
      </c>
      <c r="G311" s="596" t="s">
        <v>1184</v>
      </c>
      <c r="H311" s="958">
        <v>0.313</v>
      </c>
      <c r="I311" s="863" t="s">
        <v>1186</v>
      </c>
      <c r="J311" s="857">
        <f t="shared" si="18"/>
        <v>0</v>
      </c>
      <c r="K311" s="340" t="s">
        <v>1242</v>
      </c>
      <c r="L311" s="319"/>
    </row>
    <row r="312" spans="1:12" s="112" customFormat="1" ht="15" customHeight="1" x14ac:dyDescent="0.2">
      <c r="A312" s="458"/>
      <c r="B312" s="799">
        <v>11</v>
      </c>
      <c r="C312" s="800" t="s">
        <v>915</v>
      </c>
      <c r="D312" s="552" t="s">
        <v>1188</v>
      </c>
      <c r="E312" s="553" t="s">
        <v>143</v>
      </c>
      <c r="F312" s="535" t="b">
        <f>IF(総括表!$B$4=総括表!$Q$4,基礎データ貼付用シート!E2238)</f>
        <v>0</v>
      </c>
      <c r="G312" s="596" t="s">
        <v>1184</v>
      </c>
      <c r="H312" s="856">
        <v>0.35399999999999998</v>
      </c>
      <c r="I312" s="596" t="s">
        <v>1186</v>
      </c>
      <c r="J312" s="598">
        <f t="shared" si="18"/>
        <v>0</v>
      </c>
      <c r="K312" s="340" t="s">
        <v>1215</v>
      </c>
      <c r="L312" s="319"/>
    </row>
    <row r="313" spans="1:12" s="112" customFormat="1" ht="15" customHeight="1" x14ac:dyDescent="0.2">
      <c r="A313" s="458"/>
      <c r="B313" s="1740"/>
      <c r="C313" s="1741"/>
      <c r="D313" s="552" t="s">
        <v>1193</v>
      </c>
      <c r="E313" s="553" t="s">
        <v>142</v>
      </c>
      <c r="F313" s="535" t="b">
        <f>IF(総括表!$B$4=総括表!$Q$5,基礎データ貼付用シート!E2238)</f>
        <v>0</v>
      </c>
      <c r="G313" s="596" t="s">
        <v>1184</v>
      </c>
      <c r="H313" s="958">
        <v>0.33700000000000002</v>
      </c>
      <c r="I313" s="863" t="s">
        <v>1186</v>
      </c>
      <c r="J313" s="857">
        <f t="shared" si="18"/>
        <v>0</v>
      </c>
      <c r="K313" s="340" t="s">
        <v>1241</v>
      </c>
      <c r="L313" s="319"/>
    </row>
    <row r="314" spans="1:12" s="112" customFormat="1" ht="15" customHeight="1" x14ac:dyDescent="0.2">
      <c r="A314" s="458"/>
      <c r="B314" s="799">
        <f>B312+1</f>
        <v>12</v>
      </c>
      <c r="C314" s="800" t="s">
        <v>1067</v>
      </c>
      <c r="D314" s="552" t="s">
        <v>533</v>
      </c>
      <c r="E314" s="553" t="s">
        <v>143</v>
      </c>
      <c r="F314" s="535" t="b">
        <f>IF(総括表!$B$4=総括表!$Q$4,基礎データ貼付用シート!E2241)</f>
        <v>0</v>
      </c>
      <c r="G314" s="596" t="s">
        <v>117</v>
      </c>
      <c r="H314" s="856">
        <v>0.373</v>
      </c>
      <c r="I314" s="596" t="s">
        <v>664</v>
      </c>
      <c r="J314" s="598">
        <f t="shared" si="18"/>
        <v>0</v>
      </c>
      <c r="K314" s="340" t="s">
        <v>674</v>
      </c>
      <c r="L314" s="319"/>
    </row>
    <row r="315" spans="1:12" s="112" customFormat="1" ht="15" customHeight="1" x14ac:dyDescent="0.2">
      <c r="A315" s="458"/>
      <c r="B315" s="774"/>
      <c r="C315" s="956"/>
      <c r="D315" s="552" t="s">
        <v>668</v>
      </c>
      <c r="E315" s="553" t="s">
        <v>142</v>
      </c>
      <c r="F315" s="535" t="b">
        <f>IF(総括表!$B$4=総括表!$Q$5,基礎データ貼付用シート!E2241)</f>
        <v>0</v>
      </c>
      <c r="G315" s="596" t="s">
        <v>117</v>
      </c>
      <c r="H315" s="958">
        <v>0.36099999999999999</v>
      </c>
      <c r="I315" s="863" t="s">
        <v>664</v>
      </c>
      <c r="J315" s="857">
        <f t="shared" si="18"/>
        <v>0</v>
      </c>
      <c r="K315" s="340" t="s">
        <v>740</v>
      </c>
      <c r="L315" s="319"/>
    </row>
    <row r="316" spans="1:12" s="112" customFormat="1" ht="15" customHeight="1" x14ac:dyDescent="0.2">
      <c r="A316" s="458"/>
      <c r="B316" s="335">
        <f>B314+1</f>
        <v>13</v>
      </c>
      <c r="C316" s="336" t="s">
        <v>1259</v>
      </c>
      <c r="D316" s="337" t="s">
        <v>4895</v>
      </c>
      <c r="E316" s="338" t="s">
        <v>143</v>
      </c>
      <c r="F316" s="535" t="b">
        <f>IF(総括表!$B$4=総括表!$Q$4,基礎データ貼付用シート!E2244)</f>
        <v>0</v>
      </c>
      <c r="G316" s="353" t="s">
        <v>4916</v>
      </c>
      <c r="H316" s="513">
        <v>0.38600000000000001</v>
      </c>
      <c r="I316" s="353" t="s">
        <v>4917</v>
      </c>
      <c r="J316" s="354">
        <f t="shared" si="18"/>
        <v>0</v>
      </c>
      <c r="K316" s="340" t="s">
        <v>4922</v>
      </c>
      <c r="L316" s="319"/>
    </row>
    <row r="317" spans="1:12" s="112" customFormat="1" ht="15" customHeight="1" x14ac:dyDescent="0.2">
      <c r="A317" s="458"/>
      <c r="B317" s="774"/>
      <c r="C317" s="956"/>
      <c r="D317" s="337" t="s">
        <v>4896</v>
      </c>
      <c r="E317" s="338" t="s">
        <v>142</v>
      </c>
      <c r="F317" s="535" t="b">
        <f>IF(総括表!$B$4=総括表!$Q$5,基礎データ貼付用シート!E2244)</f>
        <v>0</v>
      </c>
      <c r="G317" s="353" t="s">
        <v>4916</v>
      </c>
      <c r="H317" s="690">
        <v>0.38100000000000001</v>
      </c>
      <c r="I317" s="355" t="s">
        <v>4917</v>
      </c>
      <c r="J317" s="683">
        <f t="shared" si="18"/>
        <v>0</v>
      </c>
      <c r="K317" s="340" t="s">
        <v>4923</v>
      </c>
      <c r="L317" s="319"/>
    </row>
    <row r="318" spans="1:12" s="112" customFormat="1" ht="15" customHeight="1" x14ac:dyDescent="0.2">
      <c r="A318" s="458"/>
      <c r="B318" s="335">
        <f>B316+1</f>
        <v>14</v>
      </c>
      <c r="C318" s="336" t="s">
        <v>5215</v>
      </c>
      <c r="D318" s="337" t="s">
        <v>533</v>
      </c>
      <c r="E318" s="338" t="s">
        <v>143</v>
      </c>
      <c r="F318" s="535" t="b">
        <f>IF(総括表!$B$4=総括表!$Q$4,基礎データ貼付用シート!E2247)</f>
        <v>0</v>
      </c>
      <c r="G318" s="353" t="s">
        <v>532</v>
      </c>
      <c r="H318" s="513">
        <v>0.4</v>
      </c>
      <c r="I318" s="353" t="s">
        <v>531</v>
      </c>
      <c r="J318" s="354">
        <f t="shared" ref="J318:J323" si="19">ROUND(F318*H318,0)</f>
        <v>0</v>
      </c>
      <c r="K318" s="340" t="s">
        <v>578</v>
      </c>
      <c r="L318" s="319"/>
    </row>
    <row r="319" spans="1:12" s="112" customFormat="1" ht="15" customHeight="1" x14ac:dyDescent="0.2">
      <c r="A319" s="458"/>
      <c r="B319" s="774"/>
      <c r="C319" s="956"/>
      <c r="D319" s="337" t="s">
        <v>529</v>
      </c>
      <c r="E319" s="338" t="s">
        <v>142</v>
      </c>
      <c r="F319" s="535" t="b">
        <f>IF(総括表!$B$4=総括表!$Q$5,基礎データ貼付用シート!E2247)</f>
        <v>0</v>
      </c>
      <c r="G319" s="353" t="s">
        <v>532</v>
      </c>
      <c r="H319" s="690">
        <v>0.4</v>
      </c>
      <c r="I319" s="355" t="s">
        <v>531</v>
      </c>
      <c r="J319" s="683">
        <f t="shared" si="19"/>
        <v>0</v>
      </c>
      <c r="K319" s="340" t="s">
        <v>5268</v>
      </c>
      <c r="L319" s="319"/>
    </row>
    <row r="320" spans="1:12" s="112" customFormat="1" ht="15" customHeight="1" x14ac:dyDescent="0.2">
      <c r="A320" s="458"/>
      <c r="B320" s="335">
        <f>B318+1</f>
        <v>15</v>
      </c>
      <c r="C320" s="336" t="s">
        <v>5612</v>
      </c>
      <c r="D320" s="337" t="s">
        <v>533</v>
      </c>
      <c r="E320" s="338" t="s">
        <v>143</v>
      </c>
      <c r="F320" s="535" t="b">
        <f>IF(総括表!$B$4=総括表!$Q$4,基礎データ貼付用シート!E2250)</f>
        <v>0</v>
      </c>
      <c r="G320" s="353" t="s">
        <v>117</v>
      </c>
      <c r="H320" s="513">
        <v>0.4</v>
      </c>
      <c r="I320" s="353" t="s">
        <v>119</v>
      </c>
      <c r="J320" s="354">
        <f t="shared" si="19"/>
        <v>0</v>
      </c>
      <c r="K320" s="340" t="s">
        <v>576</v>
      </c>
      <c r="L320" s="319"/>
    </row>
    <row r="321" spans="1:23" s="112" customFormat="1" ht="15" customHeight="1" x14ac:dyDescent="0.2">
      <c r="A321" s="458"/>
      <c r="B321" s="774"/>
      <c r="C321" s="956"/>
      <c r="D321" s="337" t="s">
        <v>529</v>
      </c>
      <c r="E321" s="338" t="s">
        <v>142</v>
      </c>
      <c r="F321" s="535" t="b">
        <f>IF(総括表!$B$4=総括表!$Q$5,基礎データ貼付用シート!E2250)</f>
        <v>0</v>
      </c>
      <c r="G321" s="353" t="s">
        <v>117</v>
      </c>
      <c r="H321" s="690">
        <v>0.4</v>
      </c>
      <c r="I321" s="355" t="s">
        <v>119</v>
      </c>
      <c r="J321" s="683">
        <f t="shared" si="19"/>
        <v>0</v>
      </c>
      <c r="K321" s="340" t="s">
        <v>575</v>
      </c>
      <c r="L321" s="319"/>
    </row>
    <row r="322" spans="1:23" s="202" customFormat="1" ht="15" customHeight="1" x14ac:dyDescent="0.2">
      <c r="A322" s="458"/>
      <c r="B322" s="335">
        <f>B320+1</f>
        <v>16</v>
      </c>
      <c r="C322" s="336" t="s">
        <v>6145</v>
      </c>
      <c r="D322" s="337" t="s">
        <v>533</v>
      </c>
      <c r="E322" s="338" t="s">
        <v>143</v>
      </c>
      <c r="F322" s="535" t="b">
        <f>IF(総括表!$B$4=総括表!$Q$4,基礎データ貼付用シート!E2253)</f>
        <v>0</v>
      </c>
      <c r="G322" s="353" t="s">
        <v>117</v>
      </c>
      <c r="H322" s="513">
        <v>0.4</v>
      </c>
      <c r="I322" s="353" t="s">
        <v>119</v>
      </c>
      <c r="J322" s="354">
        <f t="shared" si="19"/>
        <v>0</v>
      </c>
      <c r="K322" s="340" t="s">
        <v>574</v>
      </c>
      <c r="L322" s="947"/>
    </row>
    <row r="323" spans="1:23" s="202" customFormat="1" ht="15" customHeight="1" x14ac:dyDescent="0.2">
      <c r="A323" s="458"/>
      <c r="B323" s="774"/>
      <c r="C323" s="956"/>
      <c r="D323" s="337" t="s">
        <v>529</v>
      </c>
      <c r="E323" s="338" t="s">
        <v>142</v>
      </c>
      <c r="F323" s="535" t="b">
        <f>IF(総括表!$B$4=総括表!$Q$5,基礎データ貼付用シート!E2253)</f>
        <v>0</v>
      </c>
      <c r="G323" s="353" t="s">
        <v>117</v>
      </c>
      <c r="H323" s="690">
        <v>0.4</v>
      </c>
      <c r="I323" s="355" t="s">
        <v>119</v>
      </c>
      <c r="J323" s="683">
        <f t="shared" si="19"/>
        <v>0</v>
      </c>
      <c r="K323" s="340" t="s">
        <v>573</v>
      </c>
      <c r="L323" s="947"/>
    </row>
    <row r="324" spans="1:23" s="202" customFormat="1" ht="15" customHeight="1" x14ac:dyDescent="0.2">
      <c r="A324" s="458"/>
      <c r="B324" s="1240">
        <f>B322+1</f>
        <v>17</v>
      </c>
      <c r="C324" s="336" t="s">
        <v>6622</v>
      </c>
      <c r="D324" s="337" t="s">
        <v>533</v>
      </c>
      <c r="E324" s="338" t="s">
        <v>143</v>
      </c>
      <c r="F324" s="535" t="b">
        <f>IF(総括表!$B$4=総括表!$Q$4,基礎データ貼付用シート!E2256)</f>
        <v>0</v>
      </c>
      <c r="G324" s="353" t="s">
        <v>117</v>
      </c>
      <c r="H324" s="513">
        <v>0.4</v>
      </c>
      <c r="I324" s="353" t="s">
        <v>119</v>
      </c>
      <c r="J324" s="354">
        <f t="shared" ref="J324:J325" si="20">ROUND(F324*H324,0)</f>
        <v>0</v>
      </c>
      <c r="K324" s="340" t="s">
        <v>588</v>
      </c>
      <c r="L324" s="947"/>
    </row>
    <row r="325" spans="1:23" s="202" customFormat="1" ht="15" customHeight="1" thickBot="1" x14ac:dyDescent="0.25">
      <c r="A325" s="458"/>
      <c r="B325" s="774"/>
      <c r="C325" s="1243"/>
      <c r="D325" s="337" t="s">
        <v>529</v>
      </c>
      <c r="E325" s="338" t="s">
        <v>142</v>
      </c>
      <c r="F325" s="535" t="b">
        <f>IF(総括表!$B$4=総括表!$Q$5,基礎データ貼付用シート!E2256)</f>
        <v>0</v>
      </c>
      <c r="G325" s="353" t="s">
        <v>117</v>
      </c>
      <c r="H325" s="690">
        <v>0.4</v>
      </c>
      <c r="I325" s="355" t="s">
        <v>119</v>
      </c>
      <c r="J325" s="683">
        <f t="shared" si="20"/>
        <v>0</v>
      </c>
      <c r="K325" s="340" t="s">
        <v>587</v>
      </c>
      <c r="L325" s="947"/>
    </row>
    <row r="326" spans="1:23" s="112" customFormat="1" ht="15" customHeight="1" x14ac:dyDescent="0.2">
      <c r="A326" s="319"/>
      <c r="B326" s="365"/>
      <c r="C326" s="366"/>
      <c r="D326" s="365"/>
      <c r="E326" s="365"/>
      <c r="F326" s="117"/>
      <c r="G326" s="367"/>
      <c r="H326" s="1675" t="s">
        <v>5832</v>
      </c>
      <c r="I326" s="1676"/>
      <c r="J326" s="348"/>
      <c r="K326" s="322"/>
      <c r="L326" s="319"/>
    </row>
    <row r="327" spans="1:23" s="112" customFormat="1" ht="15" customHeight="1" thickBot="1" x14ac:dyDescent="0.25">
      <c r="A327" s="319"/>
      <c r="B327" s="322"/>
      <c r="C327" s="322"/>
      <c r="D327" s="322"/>
      <c r="E327" s="322"/>
      <c r="F327" s="368"/>
      <c r="G327" s="322"/>
      <c r="H327" s="1970" t="s">
        <v>118</v>
      </c>
      <c r="I327" s="1971"/>
      <c r="J327" s="964">
        <f>SUM(J292:J325)</f>
        <v>0</v>
      </c>
      <c r="K327" s="322" t="s">
        <v>4925</v>
      </c>
      <c r="L327" s="376" t="s">
        <v>4894</v>
      </c>
    </row>
    <row r="328" spans="1:23" s="112" customFormat="1" ht="15" customHeight="1" x14ac:dyDescent="0.2">
      <c r="A328" s="319"/>
      <c r="B328" s="319"/>
      <c r="C328" s="319"/>
      <c r="D328" s="319"/>
      <c r="E328" s="319"/>
      <c r="F328" s="347"/>
      <c r="G328" s="319"/>
      <c r="H328" s="947"/>
      <c r="I328" s="319"/>
      <c r="J328" s="347"/>
      <c r="K328" s="319"/>
      <c r="L328" s="319"/>
    </row>
    <row r="329" spans="1:23" s="112" customFormat="1" ht="15" customHeight="1" thickBot="1" x14ac:dyDescent="0.25">
      <c r="A329" s="319"/>
      <c r="B329" s="322"/>
      <c r="C329" s="322"/>
      <c r="D329" s="322"/>
      <c r="E329" s="322"/>
      <c r="F329" s="368"/>
      <c r="G329" s="369"/>
      <c r="H329" s="682"/>
      <c r="I329" s="367"/>
      <c r="J329" s="117"/>
      <c r="K329" s="322"/>
      <c r="L329" s="319"/>
    </row>
    <row r="330" spans="1:23" s="112" customFormat="1" ht="15" customHeight="1" x14ac:dyDescent="0.2">
      <c r="A330" s="319"/>
      <c r="B330" s="322"/>
      <c r="C330" s="322"/>
      <c r="D330" s="322"/>
      <c r="E330" s="322"/>
      <c r="F330" s="368"/>
      <c r="G330" s="369"/>
      <c r="H330" s="1788" t="s">
        <v>1243</v>
      </c>
      <c r="I330" s="1789"/>
      <c r="J330" s="727"/>
      <c r="K330" s="322"/>
      <c r="L330" s="319"/>
    </row>
    <row r="331" spans="1:23" s="112" customFormat="1" ht="15" customHeight="1" thickBot="1" x14ac:dyDescent="0.25">
      <c r="A331" s="315"/>
      <c r="B331" s="315"/>
      <c r="C331" s="315"/>
      <c r="D331" s="315"/>
      <c r="E331" s="315"/>
      <c r="F331" s="357"/>
      <c r="G331" s="315"/>
      <c r="H331" s="1702" t="s">
        <v>362</v>
      </c>
      <c r="I331" s="1703"/>
      <c r="J331" s="356">
        <f>SUMIF(L47:L327,"*",J47:J327)</f>
        <v>0</v>
      </c>
      <c r="K331" s="322" t="s">
        <v>1244</v>
      </c>
      <c r="L331" s="315"/>
    </row>
    <row r="332" spans="1:23" s="112" customFormat="1" ht="15" customHeight="1" x14ac:dyDescent="0.2">
      <c r="A332" s="315"/>
      <c r="B332" s="315"/>
      <c r="C332" s="315"/>
      <c r="D332" s="315"/>
      <c r="E332" s="315"/>
      <c r="F332" s="357"/>
      <c r="G332" s="315"/>
      <c r="H332" s="957"/>
      <c r="I332" s="315"/>
      <c r="J332" s="357"/>
      <c r="K332" s="315"/>
      <c r="L332" s="315"/>
    </row>
    <row r="333" spans="1:23" s="112" customFormat="1" ht="15" customHeight="1" x14ac:dyDescent="0.2">
      <c r="A333" s="315"/>
      <c r="B333" s="315"/>
      <c r="C333" s="315"/>
      <c r="D333" s="315"/>
      <c r="E333" s="315"/>
      <c r="F333" s="357"/>
      <c r="G333" s="315"/>
      <c r="H333" s="957"/>
      <c r="I333" s="315"/>
      <c r="J333" s="357"/>
      <c r="K333" s="315"/>
      <c r="L333" s="315"/>
      <c r="M333" s="106"/>
      <c r="N333" s="106"/>
      <c r="O333" s="106"/>
      <c r="P333" s="106"/>
      <c r="Q333" s="106"/>
      <c r="R333" s="106"/>
      <c r="S333" s="106"/>
      <c r="T333" s="106"/>
      <c r="U333" s="106"/>
      <c r="V333" s="106"/>
      <c r="W333" s="106"/>
    </row>
    <row r="334" spans="1:23" s="112" customFormat="1" ht="18.75" customHeight="1" x14ac:dyDescent="0.2">
      <c r="A334" s="106"/>
      <c r="B334" s="106"/>
      <c r="C334" s="106"/>
      <c r="D334" s="106"/>
      <c r="E334" s="106"/>
      <c r="F334" s="119"/>
      <c r="G334" s="106"/>
      <c r="H334" s="199"/>
      <c r="I334" s="106"/>
      <c r="J334" s="119"/>
      <c r="K334" s="106"/>
      <c r="L334" s="106"/>
      <c r="M334" s="106"/>
      <c r="N334" s="106"/>
      <c r="O334" s="106"/>
      <c r="P334" s="106"/>
      <c r="Q334" s="106"/>
      <c r="R334" s="106"/>
      <c r="S334" s="106"/>
      <c r="T334" s="106"/>
      <c r="U334" s="106"/>
      <c r="V334" s="106"/>
      <c r="W334" s="106"/>
    </row>
    <row r="335" spans="1:23" s="112" customFormat="1" ht="18.75" customHeight="1" x14ac:dyDescent="0.2">
      <c r="A335" s="106"/>
      <c r="B335" s="106"/>
      <c r="C335" s="106"/>
      <c r="D335" s="106"/>
      <c r="E335" s="106"/>
      <c r="F335" s="119"/>
      <c r="G335" s="106"/>
      <c r="H335" s="199"/>
      <c r="I335" s="106"/>
      <c r="J335" s="119"/>
      <c r="K335" s="106"/>
      <c r="L335" s="106"/>
      <c r="M335" s="106"/>
      <c r="N335" s="106"/>
      <c r="O335" s="106"/>
      <c r="P335" s="106"/>
      <c r="Q335" s="106"/>
      <c r="R335" s="106"/>
      <c r="S335" s="106"/>
      <c r="T335" s="106"/>
      <c r="U335" s="106"/>
      <c r="V335" s="106"/>
      <c r="W335" s="106"/>
    </row>
    <row r="336" spans="1:23" s="112" customFormat="1" ht="18.75" customHeight="1" x14ac:dyDescent="0.2">
      <c r="A336" s="106"/>
      <c r="B336" s="106"/>
      <c r="C336" s="106"/>
      <c r="D336" s="106"/>
      <c r="E336" s="106"/>
      <c r="F336" s="119"/>
      <c r="G336" s="106"/>
      <c r="H336" s="199"/>
      <c r="I336" s="106"/>
      <c r="J336" s="119"/>
      <c r="K336" s="106"/>
      <c r="L336" s="106"/>
      <c r="M336" s="106"/>
      <c r="N336" s="106"/>
      <c r="O336" s="106"/>
      <c r="P336" s="106"/>
      <c r="Q336" s="106"/>
      <c r="R336" s="106"/>
      <c r="S336" s="106"/>
      <c r="T336" s="106"/>
      <c r="U336" s="106"/>
      <c r="V336" s="106"/>
      <c r="W336" s="106"/>
    </row>
    <row r="337" spans="1:23" s="112" customFormat="1" ht="18.75" customHeight="1" x14ac:dyDescent="0.2">
      <c r="A337" s="106"/>
      <c r="B337" s="106"/>
      <c r="C337" s="106"/>
      <c r="D337" s="106"/>
      <c r="E337" s="106"/>
      <c r="F337" s="119"/>
      <c r="G337" s="106"/>
      <c r="H337" s="199"/>
      <c r="I337" s="106"/>
      <c r="J337" s="119"/>
      <c r="K337" s="106"/>
      <c r="L337" s="106"/>
      <c r="M337" s="106"/>
      <c r="N337" s="106"/>
      <c r="O337" s="106"/>
      <c r="P337" s="106"/>
      <c r="Q337" s="106"/>
      <c r="R337" s="106"/>
      <c r="S337" s="106"/>
      <c r="T337" s="106"/>
      <c r="U337" s="106"/>
      <c r="V337" s="106"/>
      <c r="W337" s="106"/>
    </row>
  </sheetData>
  <sheetProtection autoFilter="0"/>
  <customSheetViews>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3"/>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4"/>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1"/>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2"/>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3"/>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4"/>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5"/>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6"/>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7"/>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8"/>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9"/>
      <headerFooter alignWithMargins="0"/>
    </customSheetView>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0"/>
      <headerFooter alignWithMargins="0"/>
    </customSheetView>
  </customSheetViews>
  <mergeCells count="100">
    <mergeCell ref="H331:I331"/>
    <mergeCell ref="B309:C309"/>
    <mergeCell ref="B311:C311"/>
    <mergeCell ref="B313:C313"/>
    <mergeCell ref="H326:I326"/>
    <mergeCell ref="H327:I327"/>
    <mergeCell ref="H330:I330"/>
    <mergeCell ref="H286:I286"/>
    <mergeCell ref="B290:C290"/>
    <mergeCell ref="D290:E290"/>
    <mergeCell ref="B303:C303"/>
    <mergeCell ref="B305:C305"/>
    <mergeCell ref="B307:C307"/>
    <mergeCell ref="B264:C264"/>
    <mergeCell ref="B266:C266"/>
    <mergeCell ref="B268:C268"/>
    <mergeCell ref="B270:C270"/>
    <mergeCell ref="B272:C272"/>
    <mergeCell ref="H285:I285"/>
    <mergeCell ref="B231:C231"/>
    <mergeCell ref="H244:I244"/>
    <mergeCell ref="H245:I245"/>
    <mergeCell ref="B249:C249"/>
    <mergeCell ref="D249:E249"/>
    <mergeCell ref="B262:C262"/>
    <mergeCell ref="B229:C229"/>
    <mergeCell ref="D186:E186"/>
    <mergeCell ref="H199:I199"/>
    <mergeCell ref="H200:I200"/>
    <mergeCell ref="B204:C204"/>
    <mergeCell ref="D204:E204"/>
    <mergeCell ref="D206:E206"/>
    <mergeCell ref="D207:E207"/>
    <mergeCell ref="B221:C221"/>
    <mergeCell ref="B223:C223"/>
    <mergeCell ref="B225:C225"/>
    <mergeCell ref="B227:C227"/>
    <mergeCell ref="D185:E185"/>
    <mergeCell ref="D132:E132"/>
    <mergeCell ref="H169:I169"/>
    <mergeCell ref="H170:I170"/>
    <mergeCell ref="B174:C174"/>
    <mergeCell ref="D174:E174"/>
    <mergeCell ref="D176:E176"/>
    <mergeCell ref="D177:E177"/>
    <mergeCell ref="H178:I178"/>
    <mergeCell ref="H179:I179"/>
    <mergeCell ref="B183:C183"/>
    <mergeCell ref="D183:E183"/>
    <mergeCell ref="B129:C129"/>
    <mergeCell ref="D129:E129"/>
    <mergeCell ref="D131:E131"/>
    <mergeCell ref="B114:C114"/>
    <mergeCell ref="D114:E114"/>
    <mergeCell ref="D116:E116"/>
    <mergeCell ref="D117:E117"/>
    <mergeCell ref="H124:I124"/>
    <mergeCell ref="H125:I125"/>
    <mergeCell ref="D100:E100"/>
    <mergeCell ref="B107:C107"/>
    <mergeCell ref="D107:E107"/>
    <mergeCell ref="B108:C110"/>
    <mergeCell ref="D108:E110"/>
    <mergeCell ref="B81:C81"/>
    <mergeCell ref="H92:I92"/>
    <mergeCell ref="H93:I93"/>
    <mergeCell ref="B97:C97"/>
    <mergeCell ref="D97:E97"/>
    <mergeCell ref="H47:I47"/>
    <mergeCell ref="H48:I48"/>
    <mergeCell ref="B52:C52"/>
    <mergeCell ref="D52:E52"/>
    <mergeCell ref="D54:E54"/>
    <mergeCell ref="D99:E99"/>
    <mergeCell ref="B38:C38"/>
    <mergeCell ref="B83:C83"/>
    <mergeCell ref="A1:B1"/>
    <mergeCell ref="C1:E1"/>
    <mergeCell ref="B30:C30"/>
    <mergeCell ref="B32:C32"/>
    <mergeCell ref="B34:C34"/>
    <mergeCell ref="B36:C36"/>
    <mergeCell ref="B69:C69"/>
    <mergeCell ref="B71:C71"/>
    <mergeCell ref="B73:C73"/>
    <mergeCell ref="B75:C75"/>
    <mergeCell ref="B77:C77"/>
    <mergeCell ref="B79:C79"/>
    <mergeCell ref="D55:E55"/>
    <mergeCell ref="I1:K1"/>
    <mergeCell ref="B5:C5"/>
    <mergeCell ref="D5:E5"/>
    <mergeCell ref="B26:C26"/>
    <mergeCell ref="B28:C28"/>
    <mergeCell ref="D7:E7"/>
    <mergeCell ref="D8:E8"/>
    <mergeCell ref="B18:C18"/>
    <mergeCell ref="B20:C20"/>
    <mergeCell ref="B22:C22"/>
    <mergeCell ref="B24:C24"/>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7" max="10" man="1"/>
    <brk id="111" max="10" man="1"/>
    <brk id="125" max="10" man="1"/>
    <brk id="170" max="10" man="1"/>
    <brk id="200" max="10" man="1"/>
    <brk id="245" max="10" man="1"/>
    <brk id="286"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771"/>
  <sheetViews>
    <sheetView view="pageBreakPreview" topLeftCell="A606" zoomScaleNormal="100" zoomScaleSheetLayoutView="100" workbookViewId="0">
      <selection activeCell="E612" sqref="E612"/>
    </sheetView>
  </sheetViews>
  <sheetFormatPr defaultColWidth="9" defaultRowHeight="18.75" customHeight="1" x14ac:dyDescent="0.2"/>
  <cols>
    <col min="1" max="1" width="3.90625" style="106" customWidth="1"/>
    <col min="2" max="2" width="5" style="106" customWidth="1"/>
    <col min="3" max="3" width="7.453125" style="106" bestFit="1" customWidth="1"/>
    <col min="4" max="4" width="3.90625" style="106" bestFit="1" customWidth="1"/>
    <col min="5" max="5" width="13.90625"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2" width="3" style="106" customWidth="1"/>
    <col min="13" max="13" width="9" style="106"/>
    <col min="14" max="14" width="9" style="144"/>
    <col min="15" max="16384" width="9" style="106"/>
  </cols>
  <sheetData>
    <row r="1" spans="1:14" ht="18.75" customHeight="1" x14ac:dyDescent="0.2">
      <c r="A1" s="1963" t="s">
        <v>154</v>
      </c>
      <c r="B1" s="1964"/>
      <c r="C1" s="1965" t="s">
        <v>389</v>
      </c>
      <c r="D1" s="1966"/>
      <c r="E1" s="1967"/>
      <c r="F1" s="517"/>
      <c r="G1" s="467"/>
      <c r="H1" s="663" t="s">
        <v>153</v>
      </c>
      <c r="I1" s="1785" t="str">
        <f>IF(総括表!H4=0,"",総括表!H4)</f>
        <v/>
      </c>
      <c r="J1" s="1785"/>
      <c r="K1" s="1785"/>
      <c r="L1" s="467"/>
      <c r="M1" s="467"/>
      <c r="N1" s="56"/>
    </row>
    <row r="2" spans="1:14" ht="18.75" customHeight="1" x14ac:dyDescent="0.2">
      <c r="A2" s="467"/>
      <c r="B2" s="467"/>
      <c r="C2" s="467"/>
      <c r="D2" s="467"/>
      <c r="E2" s="467"/>
      <c r="F2" s="517"/>
      <c r="G2" s="467"/>
      <c r="H2" s="467"/>
      <c r="I2" s="467"/>
      <c r="J2" s="664"/>
      <c r="K2" s="467"/>
      <c r="L2" s="467"/>
      <c r="M2" s="467"/>
      <c r="N2" s="56"/>
    </row>
    <row r="3" spans="1:14" ht="18.75" customHeight="1" x14ac:dyDescent="0.2">
      <c r="A3" s="467"/>
      <c r="B3" s="467"/>
      <c r="C3" s="467"/>
      <c r="D3" s="467"/>
      <c r="E3" s="467"/>
      <c r="F3" s="517"/>
      <c r="G3" s="467"/>
      <c r="H3" s="467"/>
      <c r="I3" s="467"/>
      <c r="J3" s="664"/>
      <c r="K3" s="467"/>
      <c r="L3" s="467"/>
      <c r="M3" s="467"/>
      <c r="N3" s="56"/>
    </row>
    <row r="4" spans="1:14" s="112" customFormat="1" ht="18.75" customHeight="1" x14ac:dyDescent="0.2">
      <c r="A4" s="458"/>
      <c r="B4" s="458"/>
      <c r="C4" s="458"/>
      <c r="D4" s="458"/>
      <c r="E4" s="458"/>
      <c r="F4" s="518"/>
      <c r="G4" s="458"/>
      <c r="H4" s="458"/>
      <c r="I4" s="458"/>
      <c r="J4" s="518"/>
      <c r="K4" s="458"/>
      <c r="L4" s="458"/>
      <c r="M4" s="458"/>
      <c r="N4" s="198"/>
    </row>
    <row r="5" spans="1:14" ht="18.75" customHeight="1" x14ac:dyDescent="0.2">
      <c r="A5" s="468">
        <v>1</v>
      </c>
      <c r="B5" s="768" t="s">
        <v>882</v>
      </c>
      <c r="C5" s="467"/>
      <c r="D5" s="467"/>
      <c r="E5" s="467"/>
      <c r="F5" s="517"/>
      <c r="G5" s="467"/>
      <c r="H5" s="467"/>
      <c r="I5" s="467"/>
      <c r="J5" s="517"/>
      <c r="K5" s="467"/>
      <c r="L5" s="467"/>
      <c r="M5" s="467"/>
      <c r="N5" s="198"/>
    </row>
    <row r="6" spans="1:14" ht="18.75" customHeight="1" x14ac:dyDescent="0.2">
      <c r="A6" s="470"/>
      <c r="B6" s="768" t="s">
        <v>5834</v>
      </c>
      <c r="C6" s="467"/>
      <c r="D6" s="467"/>
      <c r="E6" s="467"/>
      <c r="F6" s="517"/>
      <c r="G6" s="467"/>
      <c r="H6" s="467"/>
      <c r="I6" s="467"/>
      <c r="J6" s="517"/>
      <c r="K6" s="467"/>
      <c r="L6" s="467"/>
      <c r="M6" s="467"/>
      <c r="N6" s="198"/>
    </row>
    <row r="7" spans="1:14" ht="18.75" customHeight="1" x14ac:dyDescent="0.2">
      <c r="A7" s="470"/>
      <c r="B7" s="768" t="s">
        <v>5833</v>
      </c>
      <c r="C7" s="467"/>
      <c r="D7" s="467"/>
      <c r="E7" s="467"/>
      <c r="F7" s="517"/>
      <c r="G7" s="467"/>
      <c r="H7" s="467"/>
      <c r="I7" s="467"/>
      <c r="J7" s="517"/>
      <c r="K7" s="467"/>
      <c r="L7" s="467"/>
      <c r="M7" s="467"/>
      <c r="N7" s="198"/>
    </row>
    <row r="8" spans="1:14" ht="18.75" customHeight="1" x14ac:dyDescent="0.2">
      <c r="A8" s="470"/>
      <c r="B8" s="1861" t="s">
        <v>140</v>
      </c>
      <c r="C8" s="1804"/>
      <c r="D8" s="1861" t="s">
        <v>139</v>
      </c>
      <c r="E8" s="1804"/>
      <c r="F8" s="795" t="s">
        <v>138</v>
      </c>
      <c r="G8" s="796"/>
      <c r="H8" s="796" t="s">
        <v>137</v>
      </c>
      <c r="I8" s="796"/>
      <c r="J8" s="795" t="s">
        <v>89</v>
      </c>
      <c r="K8" s="340"/>
      <c r="L8" s="467"/>
      <c r="M8" s="467"/>
      <c r="N8" s="56"/>
    </row>
    <row r="9" spans="1:14" ht="15" customHeight="1" x14ac:dyDescent="0.2">
      <c r="A9" s="470"/>
      <c r="B9" s="523"/>
      <c r="C9" s="479"/>
      <c r="D9" s="480"/>
      <c r="E9" s="342"/>
      <c r="F9" s="524"/>
      <c r="G9" s="482"/>
      <c r="H9" s="482"/>
      <c r="I9" s="482"/>
      <c r="J9" s="525" t="s">
        <v>1245</v>
      </c>
      <c r="K9" s="340"/>
      <c r="L9" s="467"/>
      <c r="M9" s="467"/>
      <c r="N9" s="56"/>
    </row>
    <row r="10" spans="1:14" s="112" customFormat="1" ht="15" customHeight="1" x14ac:dyDescent="0.2">
      <c r="A10" s="458"/>
      <c r="B10" s="799">
        <v>1</v>
      </c>
      <c r="C10" s="800" t="s">
        <v>125</v>
      </c>
      <c r="D10" s="1725"/>
      <c r="E10" s="1726"/>
      <c r="F10" s="595">
        <f>+基礎データ貼付用シート!E1825</f>
        <v>0</v>
      </c>
      <c r="G10" s="596" t="s">
        <v>1246</v>
      </c>
      <c r="H10" s="513">
        <v>6.0000000000000001E-3</v>
      </c>
      <c r="I10" s="596" t="s">
        <v>1247</v>
      </c>
      <c r="J10" s="598">
        <f t="shared" ref="J10:J39" si="0">ROUND(F10*H10,0)</f>
        <v>0</v>
      </c>
      <c r="K10" s="340" t="s">
        <v>4897</v>
      </c>
      <c r="L10" s="458"/>
      <c r="M10" s="458"/>
      <c r="N10" s="56"/>
    </row>
    <row r="11" spans="1:14" s="112" customFormat="1" ht="15" customHeight="1" x14ac:dyDescent="0.2">
      <c r="A11" s="458"/>
      <c r="B11" s="799">
        <v>2</v>
      </c>
      <c r="C11" s="800" t="s">
        <v>124</v>
      </c>
      <c r="D11" s="1725"/>
      <c r="E11" s="1726"/>
      <c r="F11" s="595">
        <f>+基礎データ貼付用シート!E1828</f>
        <v>0</v>
      </c>
      <c r="G11" s="596" t="s">
        <v>1246</v>
      </c>
      <c r="H11" s="513">
        <v>6.0000000000000001E-3</v>
      </c>
      <c r="I11" s="596" t="s">
        <v>1247</v>
      </c>
      <c r="J11" s="598">
        <f t="shared" si="0"/>
        <v>0</v>
      </c>
      <c r="K11" s="340" t="s">
        <v>4898</v>
      </c>
      <c r="L11" s="458"/>
      <c r="M11" s="458"/>
      <c r="N11" s="47"/>
    </row>
    <row r="12" spans="1:14" s="112" customFormat="1" ht="15" customHeight="1" x14ac:dyDescent="0.2">
      <c r="A12" s="458"/>
      <c r="B12" s="799">
        <v>3</v>
      </c>
      <c r="C12" s="800" t="s">
        <v>123</v>
      </c>
      <c r="D12" s="552" t="s">
        <v>1248</v>
      </c>
      <c r="E12" s="553" t="s">
        <v>143</v>
      </c>
      <c r="F12" s="535" t="b">
        <f>IF(総括表!$B$4=総括表!$Q$4,基礎データ貼付用シート!E1831)</f>
        <v>0</v>
      </c>
      <c r="G12" s="596" t="s">
        <v>1246</v>
      </c>
      <c r="H12" s="513">
        <v>0.14499999999999999</v>
      </c>
      <c r="I12" s="596" t="s">
        <v>1247</v>
      </c>
      <c r="J12" s="598">
        <f t="shared" si="0"/>
        <v>0</v>
      </c>
      <c r="K12" s="340" t="s">
        <v>4899</v>
      </c>
      <c r="L12" s="458"/>
      <c r="M12" s="458"/>
      <c r="N12" s="47"/>
    </row>
    <row r="13" spans="1:14" s="112" customFormat="1" ht="15" customHeight="1" x14ac:dyDescent="0.2">
      <c r="A13" s="458"/>
      <c r="B13" s="341"/>
      <c r="C13" s="342"/>
      <c r="D13" s="552" t="s">
        <v>1249</v>
      </c>
      <c r="E13" s="553" t="s">
        <v>142</v>
      </c>
      <c r="F13" s="535" t="b">
        <f>IF(総括表!$B$4=総括表!$Q$5,基礎データ貼付用シート!E1831)</f>
        <v>0</v>
      </c>
      <c r="G13" s="596" t="s">
        <v>1246</v>
      </c>
      <c r="H13" s="513">
        <v>0</v>
      </c>
      <c r="I13" s="863" t="s">
        <v>1247</v>
      </c>
      <c r="J13" s="857">
        <f t="shared" si="0"/>
        <v>0</v>
      </c>
      <c r="K13" s="340" t="s">
        <v>4900</v>
      </c>
      <c r="L13" s="458"/>
      <c r="M13" s="458"/>
      <c r="N13" s="47"/>
    </row>
    <row r="14" spans="1:14" s="112" customFormat="1" ht="15" customHeight="1" x14ac:dyDescent="0.2">
      <c r="A14" s="458"/>
      <c r="B14" s="799">
        <v>4</v>
      </c>
      <c r="C14" s="800" t="s">
        <v>122</v>
      </c>
      <c r="D14" s="552" t="s">
        <v>1248</v>
      </c>
      <c r="E14" s="553" t="s">
        <v>143</v>
      </c>
      <c r="F14" s="535" t="b">
        <f>IF(総括表!$B$4=総括表!$Q$4,基礎データ貼付用シート!E1835)</f>
        <v>0</v>
      </c>
      <c r="G14" s="596" t="s">
        <v>1246</v>
      </c>
      <c r="H14" s="513">
        <v>0.156</v>
      </c>
      <c r="I14" s="596" t="s">
        <v>1247</v>
      </c>
      <c r="J14" s="598">
        <f t="shared" si="0"/>
        <v>0</v>
      </c>
      <c r="K14" s="340" t="s">
        <v>4901</v>
      </c>
      <c r="L14" s="458"/>
      <c r="M14" s="458"/>
      <c r="N14" s="47"/>
    </row>
    <row r="15" spans="1:14" s="112" customFormat="1" ht="15" customHeight="1" x14ac:dyDescent="0.2">
      <c r="A15" s="458"/>
      <c r="B15" s="341"/>
      <c r="C15" s="342"/>
      <c r="D15" s="552" t="s">
        <v>1249</v>
      </c>
      <c r="E15" s="553" t="s">
        <v>142</v>
      </c>
      <c r="F15" s="535" t="b">
        <f>IF(総括表!$B$4=総括表!$Q$5,基礎データ貼付用シート!E1835)</f>
        <v>0</v>
      </c>
      <c r="G15" s="596" t="s">
        <v>1246</v>
      </c>
      <c r="H15" s="513">
        <v>0</v>
      </c>
      <c r="I15" s="863" t="s">
        <v>1247</v>
      </c>
      <c r="J15" s="857">
        <f t="shared" si="0"/>
        <v>0</v>
      </c>
      <c r="K15" s="340" t="s">
        <v>4902</v>
      </c>
      <c r="L15" s="458"/>
      <c r="M15" s="458"/>
      <c r="N15" s="47"/>
    </row>
    <row r="16" spans="1:14" s="112" customFormat="1" ht="15" customHeight="1" x14ac:dyDescent="0.2">
      <c r="A16" s="458"/>
      <c r="B16" s="799">
        <v>5</v>
      </c>
      <c r="C16" s="800" t="s">
        <v>121</v>
      </c>
      <c r="D16" s="552" t="s">
        <v>1248</v>
      </c>
      <c r="E16" s="553" t="s">
        <v>143</v>
      </c>
      <c r="F16" s="535" t="b">
        <f>IF(総括表!$B$4=総括表!$Q$4,基礎データ貼付用シート!E1838)</f>
        <v>0</v>
      </c>
      <c r="G16" s="596" t="s">
        <v>1246</v>
      </c>
      <c r="H16" s="513">
        <v>0.16700000000000001</v>
      </c>
      <c r="I16" s="596" t="s">
        <v>1247</v>
      </c>
      <c r="J16" s="598">
        <f t="shared" si="0"/>
        <v>0</v>
      </c>
      <c r="K16" s="340" t="s">
        <v>4903</v>
      </c>
      <c r="L16" s="458"/>
      <c r="M16" s="458"/>
      <c r="N16" s="47"/>
    </row>
    <row r="17" spans="1:14" s="112" customFormat="1" ht="15" customHeight="1" x14ac:dyDescent="0.2">
      <c r="A17" s="458"/>
      <c r="B17" s="341"/>
      <c r="C17" s="342"/>
      <c r="D17" s="552" t="s">
        <v>1249</v>
      </c>
      <c r="E17" s="553" t="s">
        <v>142</v>
      </c>
      <c r="F17" s="535" t="b">
        <f>IF(総括表!$B$4=総括表!$Q$5,基礎データ貼付用シート!E1838)</f>
        <v>0</v>
      </c>
      <c r="G17" s="596" t="s">
        <v>1246</v>
      </c>
      <c r="H17" s="513">
        <v>0</v>
      </c>
      <c r="I17" s="863" t="s">
        <v>1247</v>
      </c>
      <c r="J17" s="857">
        <f t="shared" si="0"/>
        <v>0</v>
      </c>
      <c r="K17" s="340" t="s">
        <v>4904</v>
      </c>
      <c r="L17" s="458"/>
      <c r="M17" s="458"/>
      <c r="N17" s="47"/>
    </row>
    <row r="18" spans="1:14" s="112" customFormat="1" ht="15" customHeight="1" x14ac:dyDescent="0.2">
      <c r="A18" s="458"/>
      <c r="B18" s="799">
        <v>6</v>
      </c>
      <c r="C18" s="800" t="s">
        <v>120</v>
      </c>
      <c r="D18" s="552" t="s">
        <v>1248</v>
      </c>
      <c r="E18" s="553" t="s">
        <v>143</v>
      </c>
      <c r="F18" s="535" t="b">
        <f>IF(総括表!$B$4=総括表!$Q$4,基礎データ貼付用シート!E1841)</f>
        <v>0</v>
      </c>
      <c r="G18" s="596" t="s">
        <v>1246</v>
      </c>
      <c r="H18" s="513">
        <v>0.16400000000000001</v>
      </c>
      <c r="I18" s="596" t="s">
        <v>1247</v>
      </c>
      <c r="J18" s="598">
        <f t="shared" si="0"/>
        <v>0</v>
      </c>
      <c r="K18" s="340" t="s">
        <v>4905</v>
      </c>
      <c r="L18" s="458"/>
      <c r="M18" s="458"/>
      <c r="N18" s="47"/>
    </row>
    <row r="19" spans="1:14" s="112" customFormat="1" ht="15" customHeight="1" x14ac:dyDescent="0.2">
      <c r="A19" s="458"/>
      <c r="B19" s="341"/>
      <c r="C19" s="342"/>
      <c r="D19" s="552" t="s">
        <v>1249</v>
      </c>
      <c r="E19" s="553" t="s">
        <v>142</v>
      </c>
      <c r="F19" s="535" t="b">
        <f>IF(総括表!$B$4=総括表!$Q$5,基礎データ貼付用シート!E1841)</f>
        <v>0</v>
      </c>
      <c r="G19" s="596" t="s">
        <v>1246</v>
      </c>
      <c r="H19" s="513">
        <v>0.106</v>
      </c>
      <c r="I19" s="863" t="s">
        <v>1247</v>
      </c>
      <c r="J19" s="857">
        <f t="shared" si="0"/>
        <v>0</v>
      </c>
      <c r="K19" s="340" t="s">
        <v>4906</v>
      </c>
      <c r="L19" s="458"/>
      <c r="M19" s="458"/>
      <c r="N19" s="47"/>
    </row>
    <row r="20" spans="1:14" s="112" customFormat="1" ht="15" customHeight="1" x14ac:dyDescent="0.2">
      <c r="A20" s="458"/>
      <c r="B20" s="799">
        <v>7</v>
      </c>
      <c r="C20" s="800" t="s">
        <v>475</v>
      </c>
      <c r="D20" s="552" t="s">
        <v>1248</v>
      </c>
      <c r="E20" s="553" t="s">
        <v>143</v>
      </c>
      <c r="F20" s="535" t="b">
        <f>IF(総括表!$B$4=総括表!$Q$4,基礎データ貼付用シート!E1844)</f>
        <v>0</v>
      </c>
      <c r="G20" s="596" t="s">
        <v>1246</v>
      </c>
      <c r="H20" s="513">
        <v>0.17100000000000001</v>
      </c>
      <c r="I20" s="596" t="s">
        <v>1247</v>
      </c>
      <c r="J20" s="598">
        <f t="shared" si="0"/>
        <v>0</v>
      </c>
      <c r="K20" s="340" t="s">
        <v>4907</v>
      </c>
      <c r="L20" s="458"/>
      <c r="M20" s="458"/>
      <c r="N20" s="47"/>
    </row>
    <row r="21" spans="1:14" s="112" customFormat="1" ht="15" customHeight="1" x14ac:dyDescent="0.2">
      <c r="A21" s="458"/>
      <c r="B21" s="341"/>
      <c r="C21" s="342"/>
      <c r="D21" s="552" t="s">
        <v>1249</v>
      </c>
      <c r="E21" s="553" t="s">
        <v>142</v>
      </c>
      <c r="F21" s="535" t="b">
        <f>IF(総括表!$B$4=総括表!$Q$5,基礎データ貼付用シート!E1844)</f>
        <v>0</v>
      </c>
      <c r="G21" s="596" t="s">
        <v>1246</v>
      </c>
      <c r="H21" s="513">
        <v>0.128</v>
      </c>
      <c r="I21" s="863" t="s">
        <v>1247</v>
      </c>
      <c r="J21" s="857">
        <f t="shared" si="0"/>
        <v>0</v>
      </c>
      <c r="K21" s="340" t="s">
        <v>4908</v>
      </c>
      <c r="L21" s="458"/>
      <c r="M21" s="458"/>
      <c r="N21" s="47"/>
    </row>
    <row r="22" spans="1:14" s="112" customFormat="1" ht="15" customHeight="1" x14ac:dyDescent="0.2">
      <c r="A22" s="458"/>
      <c r="B22" s="799">
        <v>8</v>
      </c>
      <c r="C22" s="800" t="s">
        <v>512</v>
      </c>
      <c r="D22" s="552" t="s">
        <v>1248</v>
      </c>
      <c r="E22" s="553" t="s">
        <v>143</v>
      </c>
      <c r="F22" s="535" t="b">
        <f>IF(総括表!$B$4=総括表!$Q$4,基礎データ貼付用シート!E1848)</f>
        <v>0</v>
      </c>
      <c r="G22" s="596" t="s">
        <v>1246</v>
      </c>
      <c r="H22" s="513">
        <v>0.185</v>
      </c>
      <c r="I22" s="596" t="s">
        <v>1247</v>
      </c>
      <c r="J22" s="598">
        <f t="shared" si="0"/>
        <v>0</v>
      </c>
      <c r="K22" s="340" t="s">
        <v>4909</v>
      </c>
      <c r="L22" s="458"/>
      <c r="M22" s="458"/>
      <c r="N22" s="47"/>
    </row>
    <row r="23" spans="1:14" s="112" customFormat="1" ht="15" customHeight="1" x14ac:dyDescent="0.2">
      <c r="A23" s="458"/>
      <c r="B23" s="341"/>
      <c r="C23" s="342"/>
      <c r="D23" s="552" t="s">
        <v>1249</v>
      </c>
      <c r="E23" s="553" t="s">
        <v>142</v>
      </c>
      <c r="F23" s="535" t="b">
        <f>IF(総括表!$B$4=総括表!$Q$5,基礎データ貼付用シート!E1848)</f>
        <v>0</v>
      </c>
      <c r="G23" s="596" t="s">
        <v>1246</v>
      </c>
      <c r="H23" s="513">
        <v>0.14599999999999999</v>
      </c>
      <c r="I23" s="863" t="s">
        <v>1247</v>
      </c>
      <c r="J23" s="857">
        <f t="shared" si="0"/>
        <v>0</v>
      </c>
      <c r="K23" s="340" t="s">
        <v>4910</v>
      </c>
      <c r="L23" s="458"/>
      <c r="M23" s="458"/>
      <c r="N23" s="47"/>
    </row>
    <row r="24" spans="1:14" s="112" customFormat="1" ht="15" customHeight="1" x14ac:dyDescent="0.2">
      <c r="A24" s="458"/>
      <c r="B24" s="799">
        <v>9</v>
      </c>
      <c r="C24" s="800" t="s">
        <v>619</v>
      </c>
      <c r="D24" s="552" t="s">
        <v>1248</v>
      </c>
      <c r="E24" s="553" t="s">
        <v>143</v>
      </c>
      <c r="F24" s="535" t="b">
        <f>IF(総括表!$B$4=総括表!$Q$4,基礎データ貼付用シート!E1852)</f>
        <v>0</v>
      </c>
      <c r="G24" s="596" t="s">
        <v>1246</v>
      </c>
      <c r="H24" s="513">
        <v>0.19800000000000001</v>
      </c>
      <c r="I24" s="596" t="s">
        <v>1247</v>
      </c>
      <c r="J24" s="598">
        <f t="shared" si="0"/>
        <v>0</v>
      </c>
      <c r="K24" s="340" t="s">
        <v>4911</v>
      </c>
      <c r="L24" s="458"/>
      <c r="M24" s="458"/>
      <c r="N24" s="47"/>
    </row>
    <row r="25" spans="1:14" s="112" customFormat="1" ht="15" customHeight="1" x14ac:dyDescent="0.2">
      <c r="A25" s="458"/>
      <c r="B25" s="341"/>
      <c r="C25" s="342"/>
      <c r="D25" s="552" t="s">
        <v>1249</v>
      </c>
      <c r="E25" s="553" t="s">
        <v>142</v>
      </c>
      <c r="F25" s="535" t="b">
        <f>IF(総括表!$B$4=総括表!$Q$5,基礎データ貼付用シート!E1852)</f>
        <v>0</v>
      </c>
      <c r="G25" s="596" t="s">
        <v>1246</v>
      </c>
      <c r="H25" s="513">
        <v>0.16400000000000001</v>
      </c>
      <c r="I25" s="863" t="s">
        <v>1247</v>
      </c>
      <c r="J25" s="857">
        <f t="shared" si="0"/>
        <v>0</v>
      </c>
      <c r="K25" s="340" t="s">
        <v>4912</v>
      </c>
      <c r="L25" s="458"/>
      <c r="M25" s="458"/>
      <c r="N25" s="47"/>
    </row>
    <row r="26" spans="1:14" s="112" customFormat="1" ht="15" customHeight="1" x14ac:dyDescent="0.2">
      <c r="A26" s="458"/>
      <c r="B26" s="799">
        <v>10</v>
      </c>
      <c r="C26" s="800" t="s">
        <v>710</v>
      </c>
      <c r="D26" s="552" t="s">
        <v>1248</v>
      </c>
      <c r="E26" s="553" t="s">
        <v>143</v>
      </c>
      <c r="F26" s="535" t="b">
        <f>IF(総括表!$B$4=総括表!$Q$4,基礎データ貼付用シート!E1856)</f>
        <v>0</v>
      </c>
      <c r="G26" s="596" t="s">
        <v>1246</v>
      </c>
      <c r="H26" s="513">
        <v>0.21199999999999999</v>
      </c>
      <c r="I26" s="596" t="s">
        <v>1247</v>
      </c>
      <c r="J26" s="598">
        <f>ROUND(F26*H26,0)</f>
        <v>0</v>
      </c>
      <c r="K26" s="340" t="s">
        <v>4913</v>
      </c>
      <c r="L26" s="458"/>
      <c r="M26" s="458"/>
      <c r="N26" s="47"/>
    </row>
    <row r="27" spans="1:14" s="112" customFormat="1" ht="15" customHeight="1" x14ac:dyDescent="0.2">
      <c r="A27" s="458"/>
      <c r="B27" s="341"/>
      <c r="C27" s="342"/>
      <c r="D27" s="552" t="s">
        <v>1249</v>
      </c>
      <c r="E27" s="553" t="s">
        <v>142</v>
      </c>
      <c r="F27" s="535" t="b">
        <f>IF(総括表!$B$4=総括表!$Q$5,基礎データ貼付用シート!E1856)</f>
        <v>0</v>
      </c>
      <c r="G27" s="596" t="s">
        <v>1246</v>
      </c>
      <c r="H27" s="513">
        <v>0.18099999999999999</v>
      </c>
      <c r="I27" s="863" t="s">
        <v>1247</v>
      </c>
      <c r="J27" s="857">
        <f>ROUND(F27*H27,0)</f>
        <v>0</v>
      </c>
      <c r="K27" s="340" t="s">
        <v>4914</v>
      </c>
      <c r="L27" s="458"/>
      <c r="M27" s="458"/>
      <c r="N27" s="47"/>
    </row>
    <row r="28" spans="1:14" s="112" customFormat="1" ht="15" customHeight="1" x14ac:dyDescent="0.2">
      <c r="A28" s="458"/>
      <c r="B28" s="799">
        <v>11</v>
      </c>
      <c r="C28" s="800" t="s">
        <v>741</v>
      </c>
      <c r="D28" s="552" t="s">
        <v>1248</v>
      </c>
      <c r="E28" s="553" t="s">
        <v>143</v>
      </c>
      <c r="F28" s="535" t="b">
        <f>IF(総括表!$B$4=総括表!$Q$4,基礎データ貼付用シート!E1860)</f>
        <v>0</v>
      </c>
      <c r="G28" s="596" t="s">
        <v>1246</v>
      </c>
      <c r="H28" s="513">
        <v>0.16500000000000001</v>
      </c>
      <c r="I28" s="596" t="s">
        <v>1247</v>
      </c>
      <c r="J28" s="598">
        <f>ROUND(F28*H28,0)</f>
        <v>0</v>
      </c>
      <c r="K28" s="340" t="s">
        <v>4915</v>
      </c>
      <c r="L28" s="458"/>
      <c r="M28" s="458"/>
      <c r="N28" s="47"/>
    </row>
    <row r="29" spans="1:14" s="112" customFormat="1" ht="15" customHeight="1" x14ac:dyDescent="0.2">
      <c r="A29" s="458"/>
      <c r="B29" s="341"/>
      <c r="C29" s="342"/>
      <c r="D29" s="552" t="s">
        <v>1249</v>
      </c>
      <c r="E29" s="553" t="s">
        <v>142</v>
      </c>
      <c r="F29" s="535" t="b">
        <f>IF(総括表!$B$4=総括表!$Q$5,基礎データ貼付用シート!E1860)</f>
        <v>0</v>
      </c>
      <c r="G29" s="596" t="s">
        <v>1246</v>
      </c>
      <c r="H29" s="513">
        <v>0.2</v>
      </c>
      <c r="I29" s="863" t="s">
        <v>1247</v>
      </c>
      <c r="J29" s="857">
        <f>ROUND(F29*H29,0)</f>
        <v>0</v>
      </c>
      <c r="K29" s="340" t="s">
        <v>4940</v>
      </c>
      <c r="L29" s="458"/>
      <c r="M29" s="458"/>
      <c r="N29" s="47"/>
    </row>
    <row r="30" spans="1:14" s="112" customFormat="1" ht="15" customHeight="1" x14ac:dyDescent="0.2">
      <c r="A30" s="458"/>
      <c r="B30" s="799">
        <v>12</v>
      </c>
      <c r="C30" s="800" t="s">
        <v>808</v>
      </c>
      <c r="D30" s="552" t="s">
        <v>1248</v>
      </c>
      <c r="E30" s="553" t="s">
        <v>143</v>
      </c>
      <c r="F30" s="535" t="b">
        <f>IF(総括表!$B$4=総括表!$Q$4,基礎データ貼付用シート!E1864)</f>
        <v>0</v>
      </c>
      <c r="G30" s="596" t="s">
        <v>1246</v>
      </c>
      <c r="H30" s="513">
        <v>0.23899999999999999</v>
      </c>
      <c r="I30" s="596" t="s">
        <v>1247</v>
      </c>
      <c r="J30" s="598">
        <f t="shared" si="0"/>
        <v>0</v>
      </c>
      <c r="K30" s="340" t="s">
        <v>562</v>
      </c>
      <c r="L30" s="458"/>
      <c r="M30" s="458"/>
      <c r="N30" s="47"/>
    </row>
    <row r="31" spans="1:14" s="112" customFormat="1" ht="15" customHeight="1" x14ac:dyDescent="0.2">
      <c r="A31" s="458"/>
      <c r="B31" s="341"/>
      <c r="C31" s="342"/>
      <c r="D31" s="552" t="s">
        <v>1249</v>
      </c>
      <c r="E31" s="553" t="s">
        <v>142</v>
      </c>
      <c r="F31" s="535" t="b">
        <f>IF(総括表!$B$4=総括表!$Q$5,基礎データ貼付用シート!E1864)</f>
        <v>0</v>
      </c>
      <c r="G31" s="596" t="s">
        <v>1246</v>
      </c>
      <c r="H31" s="513">
        <v>0.218</v>
      </c>
      <c r="I31" s="863" t="s">
        <v>1247</v>
      </c>
      <c r="J31" s="857">
        <f t="shared" si="0"/>
        <v>0</v>
      </c>
      <c r="K31" s="340" t="s">
        <v>561</v>
      </c>
      <c r="L31" s="458"/>
      <c r="M31" s="458"/>
      <c r="N31" s="47"/>
    </row>
    <row r="32" spans="1:14" s="112" customFormat="1" ht="15" customHeight="1" x14ac:dyDescent="0.2">
      <c r="A32" s="458"/>
      <c r="B32" s="799">
        <v>13</v>
      </c>
      <c r="C32" s="800" t="s">
        <v>884</v>
      </c>
      <c r="D32" s="552" t="s">
        <v>1248</v>
      </c>
      <c r="E32" s="553" t="s">
        <v>143</v>
      </c>
      <c r="F32" s="535" t="b">
        <f>IF(総括表!$B$4=総括表!$Q$4,基礎データ貼付用シート!E1868)</f>
        <v>0</v>
      </c>
      <c r="G32" s="596" t="s">
        <v>1246</v>
      </c>
      <c r="H32" s="513">
        <v>0.252</v>
      </c>
      <c r="I32" s="596" t="s">
        <v>1247</v>
      </c>
      <c r="J32" s="598">
        <f t="shared" si="0"/>
        <v>0</v>
      </c>
      <c r="K32" s="340" t="s">
        <v>560</v>
      </c>
      <c r="L32" s="458"/>
      <c r="M32" s="458"/>
      <c r="N32" s="47"/>
    </row>
    <row r="33" spans="1:14" s="112" customFormat="1" ht="15" customHeight="1" x14ac:dyDescent="0.2">
      <c r="A33" s="458"/>
      <c r="B33" s="341"/>
      <c r="C33" s="342"/>
      <c r="D33" s="552" t="s">
        <v>1249</v>
      </c>
      <c r="E33" s="553" t="s">
        <v>142</v>
      </c>
      <c r="F33" s="535" t="b">
        <f>IF(総括表!$B$4=総括表!$Q$5,基礎データ貼付用シート!E1868)</f>
        <v>0</v>
      </c>
      <c r="G33" s="596" t="s">
        <v>1246</v>
      </c>
      <c r="H33" s="513">
        <v>0.23499999999999999</v>
      </c>
      <c r="I33" s="863" t="s">
        <v>1247</v>
      </c>
      <c r="J33" s="857">
        <f t="shared" si="0"/>
        <v>0</v>
      </c>
      <c r="K33" s="340" t="s">
        <v>559</v>
      </c>
      <c r="L33" s="458"/>
      <c r="M33" s="458"/>
      <c r="N33" s="47"/>
    </row>
    <row r="34" spans="1:14" s="112" customFormat="1" ht="15" customHeight="1" x14ac:dyDescent="0.2">
      <c r="A34" s="458"/>
      <c r="B34" s="799">
        <v>14</v>
      </c>
      <c r="C34" s="800" t="s">
        <v>915</v>
      </c>
      <c r="D34" s="552" t="s">
        <v>1248</v>
      </c>
      <c r="E34" s="553" t="s">
        <v>143</v>
      </c>
      <c r="F34" s="535" t="b">
        <f>IF(総括表!$B$4=総括表!$Q$4,基礎データ貼付用シート!E1872)</f>
        <v>0</v>
      </c>
      <c r="G34" s="596" t="s">
        <v>1246</v>
      </c>
      <c r="H34" s="513">
        <v>0.26600000000000001</v>
      </c>
      <c r="I34" s="596" t="s">
        <v>1247</v>
      </c>
      <c r="J34" s="598">
        <f t="shared" si="0"/>
        <v>0</v>
      </c>
      <c r="K34" s="340" t="s">
        <v>580</v>
      </c>
      <c r="L34" s="458"/>
      <c r="M34" s="458"/>
      <c r="N34" s="47"/>
    </row>
    <row r="35" spans="1:14" s="112" customFormat="1" ht="15" customHeight="1" x14ac:dyDescent="0.2">
      <c r="A35" s="458"/>
      <c r="B35" s="341"/>
      <c r="C35" s="342"/>
      <c r="D35" s="552" t="s">
        <v>1249</v>
      </c>
      <c r="E35" s="553" t="s">
        <v>142</v>
      </c>
      <c r="F35" s="535" t="b">
        <f>IF(総括表!$B$4=総括表!$Q$5,基礎データ貼付用シート!E1872)</f>
        <v>0</v>
      </c>
      <c r="G35" s="596" t="s">
        <v>1246</v>
      </c>
      <c r="H35" s="513">
        <v>0.253</v>
      </c>
      <c r="I35" s="863" t="s">
        <v>1247</v>
      </c>
      <c r="J35" s="857">
        <f t="shared" si="0"/>
        <v>0</v>
      </c>
      <c r="K35" s="340" t="s">
        <v>579</v>
      </c>
      <c r="L35" s="458"/>
      <c r="M35" s="458"/>
      <c r="N35" s="47"/>
    </row>
    <row r="36" spans="1:14" s="112" customFormat="1" ht="15" customHeight="1" x14ac:dyDescent="0.2">
      <c r="A36" s="458"/>
      <c r="B36" s="799">
        <f>B34+1</f>
        <v>15</v>
      </c>
      <c r="C36" s="800" t="s">
        <v>1067</v>
      </c>
      <c r="D36" s="552" t="s">
        <v>1248</v>
      </c>
      <c r="E36" s="553" t="s">
        <v>143</v>
      </c>
      <c r="F36" s="535" t="b">
        <f>IF(総括表!$B$4=総括表!$Q$4,基礎データ貼付用シート!E1876)</f>
        <v>0</v>
      </c>
      <c r="G36" s="596" t="s">
        <v>1246</v>
      </c>
      <c r="H36" s="513">
        <v>0.28000000000000003</v>
      </c>
      <c r="I36" s="596" t="s">
        <v>1247</v>
      </c>
      <c r="J36" s="598">
        <f t="shared" si="0"/>
        <v>0</v>
      </c>
      <c r="K36" s="340" t="s">
        <v>578</v>
      </c>
      <c r="L36" s="458"/>
      <c r="M36" s="458"/>
      <c r="N36" s="47"/>
    </row>
    <row r="37" spans="1:14" s="112" customFormat="1" ht="15" customHeight="1" x14ac:dyDescent="0.2">
      <c r="A37" s="458"/>
      <c r="B37" s="341"/>
      <c r="C37" s="342"/>
      <c r="D37" s="552" t="s">
        <v>1249</v>
      </c>
      <c r="E37" s="553" t="s">
        <v>142</v>
      </c>
      <c r="F37" s="535" t="b">
        <f>IF(総括表!$B$4=総括表!$Q$5,基礎データ貼付用シート!E1876)</f>
        <v>0</v>
      </c>
      <c r="G37" s="596" t="s">
        <v>1246</v>
      </c>
      <c r="H37" s="513">
        <v>0.27100000000000002</v>
      </c>
      <c r="I37" s="863" t="s">
        <v>1247</v>
      </c>
      <c r="J37" s="857">
        <f t="shared" si="0"/>
        <v>0</v>
      </c>
      <c r="K37" s="340" t="s">
        <v>577</v>
      </c>
      <c r="L37" s="458"/>
      <c r="M37" s="458"/>
      <c r="N37" s="47"/>
    </row>
    <row r="38" spans="1:14" s="112" customFormat="1" ht="15" customHeight="1" x14ac:dyDescent="0.2">
      <c r="A38" s="458"/>
      <c r="B38" s="335">
        <f>B36+1</f>
        <v>16</v>
      </c>
      <c r="C38" s="336" t="s">
        <v>1259</v>
      </c>
      <c r="D38" s="337" t="s">
        <v>4895</v>
      </c>
      <c r="E38" s="338" t="s">
        <v>143</v>
      </c>
      <c r="F38" s="535" t="b">
        <f>IF(総括表!$B$4=総括表!$Q$4,基礎データ貼付用シート!E1880)</f>
        <v>0</v>
      </c>
      <c r="G38" s="353" t="s">
        <v>4916</v>
      </c>
      <c r="H38" s="513">
        <v>0.28999999999999998</v>
      </c>
      <c r="I38" s="353" t="s">
        <v>4917</v>
      </c>
      <c r="J38" s="354">
        <f t="shared" si="0"/>
        <v>0</v>
      </c>
      <c r="K38" s="340" t="s">
        <v>576</v>
      </c>
      <c r="L38" s="458"/>
      <c r="M38" s="458"/>
      <c r="N38" s="47"/>
    </row>
    <row r="39" spans="1:14" s="112" customFormat="1" ht="15" customHeight="1" x14ac:dyDescent="0.2">
      <c r="A39" s="458"/>
      <c r="B39" s="341"/>
      <c r="C39" s="342"/>
      <c r="D39" s="337" t="s">
        <v>4896</v>
      </c>
      <c r="E39" s="338" t="s">
        <v>142</v>
      </c>
      <c r="F39" s="535" t="b">
        <f>IF(総括表!$B$4=総括表!$Q$5,基礎データ貼付用シート!E1880)</f>
        <v>0</v>
      </c>
      <c r="G39" s="353" t="s">
        <v>4916</v>
      </c>
      <c r="H39" s="513">
        <v>0.28499999999999998</v>
      </c>
      <c r="I39" s="355" t="s">
        <v>4917</v>
      </c>
      <c r="J39" s="683">
        <f t="shared" si="0"/>
        <v>0</v>
      </c>
      <c r="K39" s="340" t="s">
        <v>575</v>
      </c>
      <c r="L39" s="458"/>
      <c r="M39" s="458"/>
      <c r="N39" s="47"/>
    </row>
    <row r="40" spans="1:14" s="112" customFormat="1" ht="15" customHeight="1" x14ac:dyDescent="0.2">
      <c r="A40" s="458"/>
      <c r="B40" s="335">
        <f>B38+1</f>
        <v>17</v>
      </c>
      <c r="C40" s="336" t="s">
        <v>5215</v>
      </c>
      <c r="D40" s="337" t="s">
        <v>533</v>
      </c>
      <c r="E40" s="338" t="s">
        <v>143</v>
      </c>
      <c r="F40" s="535" t="b">
        <f>IF(総括表!$B$4=総括表!$Q$4,基礎データ貼付用シート!E1884)</f>
        <v>0</v>
      </c>
      <c r="G40" s="353" t="s">
        <v>532</v>
      </c>
      <c r="H40" s="513">
        <v>0.3</v>
      </c>
      <c r="I40" s="353" t="s">
        <v>531</v>
      </c>
      <c r="J40" s="354">
        <f t="shared" ref="J40:J45" si="1">ROUND(F40*H40,0)</f>
        <v>0</v>
      </c>
      <c r="K40" s="340" t="s">
        <v>5269</v>
      </c>
      <c r="L40" s="458"/>
      <c r="M40" s="458"/>
      <c r="N40" s="47"/>
    </row>
    <row r="41" spans="1:14" s="112" customFormat="1" ht="15" customHeight="1" x14ac:dyDescent="0.2">
      <c r="A41" s="458"/>
      <c r="B41" s="341"/>
      <c r="C41" s="342"/>
      <c r="D41" s="337" t="s">
        <v>529</v>
      </c>
      <c r="E41" s="338" t="s">
        <v>142</v>
      </c>
      <c r="F41" s="535" t="b">
        <f>IF(総括表!$B$4=総括表!$Q$5,基礎データ貼付用シート!E1884)</f>
        <v>0</v>
      </c>
      <c r="G41" s="353" t="s">
        <v>532</v>
      </c>
      <c r="H41" s="513">
        <v>0.3</v>
      </c>
      <c r="I41" s="355" t="s">
        <v>531</v>
      </c>
      <c r="J41" s="683">
        <f t="shared" si="1"/>
        <v>0</v>
      </c>
      <c r="K41" s="340" t="s">
        <v>5261</v>
      </c>
      <c r="L41" s="458"/>
      <c r="M41" s="458"/>
      <c r="N41" s="47"/>
    </row>
    <row r="42" spans="1:14" s="112" customFormat="1" ht="15" customHeight="1" x14ac:dyDescent="0.2">
      <c r="A42" s="458"/>
      <c r="B42" s="335">
        <f>B40+1</f>
        <v>18</v>
      </c>
      <c r="C42" s="336" t="s">
        <v>5612</v>
      </c>
      <c r="D42" s="337" t="s">
        <v>533</v>
      </c>
      <c r="E42" s="338" t="s">
        <v>143</v>
      </c>
      <c r="F42" s="535" t="b">
        <f>IF(総括表!$B$4=総括表!$Q$4,基礎データ貼付用シート!E1888)</f>
        <v>0</v>
      </c>
      <c r="G42" s="353" t="s">
        <v>117</v>
      </c>
      <c r="H42" s="513">
        <v>0.3</v>
      </c>
      <c r="I42" s="353" t="s">
        <v>119</v>
      </c>
      <c r="J42" s="354">
        <f t="shared" si="1"/>
        <v>0</v>
      </c>
      <c r="K42" s="340" t="s">
        <v>588</v>
      </c>
      <c r="L42" s="458"/>
      <c r="M42" s="458"/>
      <c r="N42" s="47"/>
    </row>
    <row r="43" spans="1:14" s="112" customFormat="1" ht="15" customHeight="1" x14ac:dyDescent="0.2">
      <c r="A43" s="458"/>
      <c r="B43" s="341"/>
      <c r="C43" s="342"/>
      <c r="D43" s="337" t="s">
        <v>529</v>
      </c>
      <c r="E43" s="338" t="s">
        <v>142</v>
      </c>
      <c r="F43" s="535" t="b">
        <f>IF(総括表!$B$4=総括表!$Q$5,基礎データ貼付用シート!E1888)</f>
        <v>0</v>
      </c>
      <c r="G43" s="353" t="s">
        <v>117</v>
      </c>
      <c r="H43" s="513">
        <v>0.3</v>
      </c>
      <c r="I43" s="355" t="s">
        <v>119</v>
      </c>
      <c r="J43" s="683">
        <f t="shared" si="1"/>
        <v>0</v>
      </c>
      <c r="K43" s="340" t="s">
        <v>587</v>
      </c>
      <c r="L43" s="458"/>
      <c r="M43" s="458"/>
      <c r="N43" s="47"/>
    </row>
    <row r="44" spans="1:14" s="202" customFormat="1" ht="15" customHeight="1" x14ac:dyDescent="0.2">
      <c r="A44" s="458"/>
      <c r="B44" s="335">
        <f>B42+1</f>
        <v>19</v>
      </c>
      <c r="C44" s="336" t="s">
        <v>6145</v>
      </c>
      <c r="D44" s="337" t="s">
        <v>533</v>
      </c>
      <c r="E44" s="338" t="s">
        <v>143</v>
      </c>
      <c r="F44" s="535" t="b">
        <f>IF(総括表!$B$4=総括表!$Q$4,基礎データ貼付用シート!E1892)</f>
        <v>0</v>
      </c>
      <c r="G44" s="353" t="s">
        <v>117</v>
      </c>
      <c r="H44" s="513">
        <v>0.3</v>
      </c>
      <c r="I44" s="353" t="s">
        <v>119</v>
      </c>
      <c r="J44" s="354">
        <f t="shared" si="1"/>
        <v>0</v>
      </c>
      <c r="K44" s="340" t="s">
        <v>613</v>
      </c>
      <c r="L44" s="458"/>
      <c r="M44" s="458"/>
      <c r="N44" s="47"/>
    </row>
    <row r="45" spans="1:14" s="202" customFormat="1" ht="15" customHeight="1" x14ac:dyDescent="0.2">
      <c r="A45" s="458"/>
      <c r="B45" s="341"/>
      <c r="C45" s="342"/>
      <c r="D45" s="337" t="s">
        <v>529</v>
      </c>
      <c r="E45" s="338" t="s">
        <v>142</v>
      </c>
      <c r="F45" s="535" t="b">
        <f>IF(総括表!$B$4=総括表!$Q$5,基礎データ貼付用シート!E1892)</f>
        <v>0</v>
      </c>
      <c r="G45" s="353" t="s">
        <v>117</v>
      </c>
      <c r="H45" s="513">
        <v>0.3</v>
      </c>
      <c r="I45" s="355" t="s">
        <v>119</v>
      </c>
      <c r="J45" s="683">
        <f t="shared" si="1"/>
        <v>0</v>
      </c>
      <c r="K45" s="340" t="s">
        <v>612</v>
      </c>
      <c r="L45" s="458"/>
      <c r="M45" s="458"/>
      <c r="N45" s="47"/>
    </row>
    <row r="46" spans="1:14" s="202" customFormat="1" ht="15" customHeight="1" x14ac:dyDescent="0.2">
      <c r="A46" s="458"/>
      <c r="B46" s="1240">
        <f>B44+1</f>
        <v>20</v>
      </c>
      <c r="C46" s="336" t="s">
        <v>6622</v>
      </c>
      <c r="D46" s="337" t="s">
        <v>533</v>
      </c>
      <c r="E46" s="338" t="s">
        <v>143</v>
      </c>
      <c r="F46" s="535" t="b">
        <f>IF(総括表!$B$4=総括表!$Q$4,基礎データ貼付用シート!E1896)</f>
        <v>0</v>
      </c>
      <c r="G46" s="353" t="s">
        <v>117</v>
      </c>
      <c r="H46" s="513">
        <v>0.3</v>
      </c>
      <c r="I46" s="353" t="s">
        <v>119</v>
      </c>
      <c r="J46" s="354">
        <f t="shared" ref="J46:J47" si="2">ROUND(F46*H46,0)</f>
        <v>0</v>
      </c>
      <c r="K46" s="340" t="s">
        <v>631</v>
      </c>
      <c r="L46" s="458"/>
      <c r="M46" s="458"/>
      <c r="N46" s="47"/>
    </row>
    <row r="47" spans="1:14" s="202" customFormat="1" ht="15" customHeight="1" thickBot="1" x14ac:dyDescent="0.25">
      <c r="A47" s="458"/>
      <c r="B47" s="341"/>
      <c r="C47" s="1236"/>
      <c r="D47" s="337" t="s">
        <v>529</v>
      </c>
      <c r="E47" s="338" t="s">
        <v>142</v>
      </c>
      <c r="F47" s="535" t="b">
        <f>IF(総括表!$B$4=総括表!$Q$5,基礎データ貼付用シート!E1896)</f>
        <v>0</v>
      </c>
      <c r="G47" s="353" t="s">
        <v>117</v>
      </c>
      <c r="H47" s="513">
        <v>0.3</v>
      </c>
      <c r="I47" s="355" t="s">
        <v>119</v>
      </c>
      <c r="J47" s="683">
        <f t="shared" si="2"/>
        <v>0</v>
      </c>
      <c r="K47" s="340" t="s">
        <v>630</v>
      </c>
      <c r="L47" s="458"/>
      <c r="M47" s="458"/>
      <c r="N47" s="47"/>
    </row>
    <row r="48" spans="1:14" s="112" customFormat="1" ht="15" customHeight="1" x14ac:dyDescent="0.2">
      <c r="A48" s="458"/>
      <c r="B48" s="344"/>
      <c r="C48" s="345"/>
      <c r="D48" s="344"/>
      <c r="E48" s="344"/>
      <c r="F48" s="58"/>
      <c r="G48" s="494"/>
      <c r="H48" s="1683" t="s">
        <v>6345</v>
      </c>
      <c r="I48" s="1684"/>
      <c r="J48" s="346"/>
      <c r="K48" s="340"/>
      <c r="L48" s="458"/>
      <c r="M48" s="458"/>
      <c r="N48" s="258"/>
    </row>
    <row r="49" spans="1:14" s="112" customFormat="1" ht="15" customHeight="1" thickBot="1" x14ac:dyDescent="0.25">
      <c r="A49" s="458"/>
      <c r="B49" s="340"/>
      <c r="C49" s="340"/>
      <c r="D49" s="340"/>
      <c r="E49" s="340"/>
      <c r="F49" s="554"/>
      <c r="G49" s="340"/>
      <c r="H49" s="1727" t="s">
        <v>118</v>
      </c>
      <c r="I49" s="1728"/>
      <c r="J49" s="539">
        <f>SUM(J10:J47)</f>
        <v>0</v>
      </c>
      <c r="K49" s="340" t="s">
        <v>527</v>
      </c>
      <c r="L49" s="458"/>
      <c r="M49" s="1006" t="s">
        <v>4894</v>
      </c>
      <c r="N49" s="56"/>
    </row>
    <row r="50" spans="1:14" s="112" customFormat="1" ht="18.75" customHeight="1" x14ac:dyDescent="0.2">
      <c r="A50" s="458"/>
      <c r="B50" s="458"/>
      <c r="C50" s="458"/>
      <c r="D50" s="458"/>
      <c r="E50" s="458"/>
      <c r="F50" s="518"/>
      <c r="G50" s="458"/>
      <c r="H50" s="458"/>
      <c r="I50" s="458"/>
      <c r="J50" s="518"/>
      <c r="K50" s="458"/>
      <c r="L50" s="458"/>
      <c r="M50" s="458"/>
      <c r="N50" s="56"/>
    </row>
    <row r="51" spans="1:14" ht="18.75" customHeight="1" x14ac:dyDescent="0.2">
      <c r="A51" s="468">
        <v>2</v>
      </c>
      <c r="B51" s="768" t="s">
        <v>883</v>
      </c>
      <c r="C51" s="467"/>
      <c r="D51" s="467"/>
      <c r="E51" s="467"/>
      <c r="F51" s="517"/>
      <c r="G51" s="467"/>
      <c r="H51" s="467"/>
      <c r="I51" s="467"/>
      <c r="J51" s="517"/>
      <c r="K51" s="467"/>
      <c r="L51" s="467"/>
      <c r="M51" s="467"/>
      <c r="N51" s="56"/>
    </row>
    <row r="52" spans="1:14" ht="18.75" customHeight="1" x14ac:dyDescent="0.2">
      <c r="A52" s="470"/>
      <c r="B52" s="768" t="s">
        <v>6137</v>
      </c>
      <c r="C52" s="467"/>
      <c r="D52" s="467"/>
      <c r="E52" s="467"/>
      <c r="F52" s="517"/>
      <c r="G52" s="467"/>
      <c r="H52" s="467"/>
      <c r="I52" s="467"/>
      <c r="J52" s="517"/>
      <c r="K52" s="467"/>
      <c r="L52" s="467"/>
      <c r="M52" s="467"/>
      <c r="N52" s="56"/>
    </row>
    <row r="53" spans="1:14" ht="18.75" customHeight="1" x14ac:dyDescent="0.2">
      <c r="A53" s="470"/>
      <c r="B53" s="768" t="s">
        <v>5835</v>
      </c>
      <c r="C53" s="467"/>
      <c r="D53" s="467"/>
      <c r="E53" s="467"/>
      <c r="F53" s="517"/>
      <c r="G53" s="467"/>
      <c r="H53" s="467"/>
      <c r="I53" s="467"/>
      <c r="J53" s="517"/>
      <c r="K53" s="467"/>
      <c r="L53" s="467"/>
      <c r="M53" s="467"/>
      <c r="N53" s="56"/>
    </row>
    <row r="54" spans="1:14" ht="18.75" customHeight="1" x14ac:dyDescent="0.2">
      <c r="A54" s="470"/>
      <c r="B54" s="1861" t="s">
        <v>140</v>
      </c>
      <c r="C54" s="1804"/>
      <c r="D54" s="1861" t="s">
        <v>139</v>
      </c>
      <c r="E54" s="1804"/>
      <c r="F54" s="795" t="s">
        <v>138</v>
      </c>
      <c r="G54" s="796"/>
      <c r="H54" s="796" t="s">
        <v>137</v>
      </c>
      <c r="I54" s="796"/>
      <c r="J54" s="795" t="s">
        <v>89</v>
      </c>
      <c r="K54" s="340"/>
      <c r="L54" s="467"/>
      <c r="M54" s="467"/>
      <c r="N54" s="198"/>
    </row>
    <row r="55" spans="1:14" ht="15" customHeight="1" x14ac:dyDescent="0.2">
      <c r="A55" s="470"/>
      <c r="B55" s="523"/>
      <c r="C55" s="479"/>
      <c r="D55" s="480"/>
      <c r="E55" s="342"/>
      <c r="F55" s="524"/>
      <c r="G55" s="482"/>
      <c r="H55" s="482"/>
      <c r="I55" s="482"/>
      <c r="J55" s="525" t="s">
        <v>1187</v>
      </c>
      <c r="K55" s="340"/>
      <c r="L55" s="467"/>
      <c r="M55" s="467"/>
      <c r="N55" s="198"/>
    </row>
    <row r="56" spans="1:14" s="112" customFormat="1" ht="15" customHeight="1" x14ac:dyDescent="0.2">
      <c r="A56" s="458"/>
      <c r="B56" s="799">
        <v>1</v>
      </c>
      <c r="C56" s="800" t="s">
        <v>123</v>
      </c>
      <c r="D56" s="552" t="s">
        <v>1188</v>
      </c>
      <c r="E56" s="553" t="s">
        <v>143</v>
      </c>
      <c r="F56" s="535" t="b">
        <f>IF(総括表!$B$4=総括表!$Q$4,基礎データ貼付用シート!E1832)</f>
        <v>0</v>
      </c>
      <c r="G56" s="596" t="s">
        <v>1184</v>
      </c>
      <c r="H56" s="513">
        <v>0.24099999999999999</v>
      </c>
      <c r="I56" s="596" t="s">
        <v>1186</v>
      </c>
      <c r="J56" s="598">
        <f t="shared" ref="J56:J83" si="3">ROUND(F56*H56,0)</f>
        <v>0</v>
      </c>
      <c r="K56" s="340" t="s">
        <v>134</v>
      </c>
      <c r="L56" s="458"/>
      <c r="M56" s="458"/>
      <c r="N56" s="198"/>
    </row>
    <row r="57" spans="1:14" s="112" customFormat="1" ht="15" customHeight="1" x14ac:dyDescent="0.2">
      <c r="A57" s="458"/>
      <c r="B57" s="341"/>
      <c r="C57" s="342"/>
      <c r="D57" s="552" t="s">
        <v>1193</v>
      </c>
      <c r="E57" s="553" t="s">
        <v>142</v>
      </c>
      <c r="F57" s="535" t="b">
        <f>IF(総括表!$B$4=総括表!$Q$5,基礎データ貼付用シート!E1832)</f>
        <v>0</v>
      </c>
      <c r="G57" s="596" t="s">
        <v>1184</v>
      </c>
      <c r="H57" s="513">
        <v>0</v>
      </c>
      <c r="I57" s="863" t="s">
        <v>1186</v>
      </c>
      <c r="J57" s="857">
        <f t="shared" si="3"/>
        <v>0</v>
      </c>
      <c r="K57" s="340" t="s">
        <v>132</v>
      </c>
      <c r="L57" s="458"/>
      <c r="M57" s="458"/>
      <c r="N57" s="47"/>
    </row>
    <row r="58" spans="1:14" s="112" customFormat="1" ht="15" customHeight="1" x14ac:dyDescent="0.2">
      <c r="A58" s="458"/>
      <c r="B58" s="799">
        <v>2</v>
      </c>
      <c r="C58" s="800" t="s">
        <v>122</v>
      </c>
      <c r="D58" s="552" t="s">
        <v>1188</v>
      </c>
      <c r="E58" s="553" t="s">
        <v>143</v>
      </c>
      <c r="F58" s="535" t="b">
        <f>IF(総括表!$B$4=総括表!$Q$4,基礎データ貼付用シート!E1836)</f>
        <v>0</v>
      </c>
      <c r="G58" s="596" t="s">
        <v>1184</v>
      </c>
      <c r="H58" s="513">
        <v>0.26</v>
      </c>
      <c r="I58" s="596" t="s">
        <v>1186</v>
      </c>
      <c r="J58" s="598">
        <f t="shared" si="3"/>
        <v>0</v>
      </c>
      <c r="K58" s="340" t="s">
        <v>130</v>
      </c>
      <c r="L58" s="458"/>
      <c r="M58" s="458"/>
      <c r="N58" s="47"/>
    </row>
    <row r="59" spans="1:14" s="112" customFormat="1" ht="15" customHeight="1" x14ac:dyDescent="0.2">
      <c r="A59" s="458"/>
      <c r="B59" s="341"/>
      <c r="C59" s="342"/>
      <c r="D59" s="552" t="s">
        <v>1193</v>
      </c>
      <c r="E59" s="553" t="s">
        <v>142</v>
      </c>
      <c r="F59" s="535" t="b">
        <f>IF(総括表!$B$4=総括表!$Q$5,基礎データ貼付用シート!E1836)</f>
        <v>0</v>
      </c>
      <c r="G59" s="596" t="s">
        <v>1184</v>
      </c>
      <c r="H59" s="513">
        <v>0</v>
      </c>
      <c r="I59" s="863" t="s">
        <v>1186</v>
      </c>
      <c r="J59" s="857">
        <f t="shared" si="3"/>
        <v>0</v>
      </c>
      <c r="K59" s="340" t="s">
        <v>538</v>
      </c>
      <c r="L59" s="458"/>
      <c r="M59" s="458"/>
      <c r="N59" s="47"/>
    </row>
    <row r="60" spans="1:14" s="112" customFormat="1" ht="15" customHeight="1" x14ac:dyDescent="0.2">
      <c r="A60" s="458"/>
      <c r="B60" s="799">
        <v>3</v>
      </c>
      <c r="C60" s="800" t="s">
        <v>121</v>
      </c>
      <c r="D60" s="552" t="s">
        <v>1188</v>
      </c>
      <c r="E60" s="553" t="s">
        <v>143</v>
      </c>
      <c r="F60" s="535" t="b">
        <f>IF(総括表!$B$4=総括表!$Q$4,基礎データ貼付用シート!E1839)</f>
        <v>0</v>
      </c>
      <c r="G60" s="596" t="s">
        <v>1184</v>
      </c>
      <c r="H60" s="513">
        <v>0.27800000000000002</v>
      </c>
      <c r="I60" s="596" t="s">
        <v>1186</v>
      </c>
      <c r="J60" s="598">
        <f t="shared" si="3"/>
        <v>0</v>
      </c>
      <c r="K60" s="340" t="s">
        <v>537</v>
      </c>
      <c r="L60" s="458"/>
      <c r="M60" s="458"/>
      <c r="N60" s="47"/>
    </row>
    <row r="61" spans="1:14" s="112" customFormat="1" ht="15" customHeight="1" x14ac:dyDescent="0.2">
      <c r="A61" s="458"/>
      <c r="B61" s="341"/>
      <c r="C61" s="342"/>
      <c r="D61" s="552" t="s">
        <v>1193</v>
      </c>
      <c r="E61" s="553" t="s">
        <v>142</v>
      </c>
      <c r="F61" s="535" t="b">
        <f>IF(総括表!$B$4=総括表!$Q$5,基礎データ貼付用シート!E1839)</f>
        <v>0</v>
      </c>
      <c r="G61" s="596" t="s">
        <v>1184</v>
      </c>
      <c r="H61" s="513">
        <v>0</v>
      </c>
      <c r="I61" s="863" t="s">
        <v>1186</v>
      </c>
      <c r="J61" s="857">
        <f t="shared" si="3"/>
        <v>0</v>
      </c>
      <c r="K61" s="340" t="s">
        <v>536</v>
      </c>
      <c r="L61" s="458"/>
      <c r="M61" s="458"/>
      <c r="N61" s="47"/>
    </row>
    <row r="62" spans="1:14" s="112" customFormat="1" ht="15" customHeight="1" x14ac:dyDescent="0.2">
      <c r="A62" s="458"/>
      <c r="B62" s="799">
        <v>4</v>
      </c>
      <c r="C62" s="800" t="s">
        <v>120</v>
      </c>
      <c r="D62" s="552" t="s">
        <v>1188</v>
      </c>
      <c r="E62" s="553" t="s">
        <v>143</v>
      </c>
      <c r="F62" s="535" t="b">
        <f>IF(総括表!$B$4=総括表!$Q$4,基礎データ貼付用シート!E1842)</f>
        <v>0</v>
      </c>
      <c r="G62" s="596" t="s">
        <v>1184</v>
      </c>
      <c r="H62" s="513">
        <v>0.27300000000000002</v>
      </c>
      <c r="I62" s="596" t="s">
        <v>1186</v>
      </c>
      <c r="J62" s="598">
        <f t="shared" si="3"/>
        <v>0</v>
      </c>
      <c r="K62" s="340" t="s">
        <v>535</v>
      </c>
      <c r="L62" s="458"/>
      <c r="M62" s="458"/>
      <c r="N62" s="47"/>
    </row>
    <row r="63" spans="1:14" s="112" customFormat="1" ht="15" customHeight="1" x14ac:dyDescent="0.2">
      <c r="A63" s="458"/>
      <c r="B63" s="341"/>
      <c r="C63" s="342"/>
      <c r="D63" s="552" t="s">
        <v>1193</v>
      </c>
      <c r="E63" s="553" t="s">
        <v>142</v>
      </c>
      <c r="F63" s="535" t="b">
        <f>IF(総括表!$B$4=総括表!$Q$5,基礎データ貼付用シート!E1842)</f>
        <v>0</v>
      </c>
      <c r="G63" s="596" t="s">
        <v>1184</v>
      </c>
      <c r="H63" s="513">
        <v>0.17699999999999999</v>
      </c>
      <c r="I63" s="863" t="s">
        <v>1186</v>
      </c>
      <c r="J63" s="857">
        <f t="shared" si="3"/>
        <v>0</v>
      </c>
      <c r="K63" s="340" t="s">
        <v>534</v>
      </c>
      <c r="L63" s="458"/>
      <c r="M63" s="458"/>
      <c r="N63" s="47"/>
    </row>
    <row r="64" spans="1:14" s="112" customFormat="1" ht="15" customHeight="1" x14ac:dyDescent="0.2">
      <c r="A64" s="458"/>
      <c r="B64" s="799">
        <v>5</v>
      </c>
      <c r="C64" s="800" t="s">
        <v>475</v>
      </c>
      <c r="D64" s="552" t="s">
        <v>1188</v>
      </c>
      <c r="E64" s="553" t="s">
        <v>143</v>
      </c>
      <c r="F64" s="535" t="b">
        <f>IF(総括表!$B$4=総括表!$Q$4,基礎データ貼付用シート!E1845)</f>
        <v>0</v>
      </c>
      <c r="G64" s="596" t="s">
        <v>1184</v>
      </c>
      <c r="H64" s="513">
        <v>0.28599999999999998</v>
      </c>
      <c r="I64" s="596" t="s">
        <v>1186</v>
      </c>
      <c r="J64" s="598">
        <f t="shared" si="3"/>
        <v>0</v>
      </c>
      <c r="K64" s="340" t="s">
        <v>530</v>
      </c>
      <c r="L64" s="458"/>
      <c r="M64" s="458"/>
      <c r="N64" s="47"/>
    </row>
    <row r="65" spans="1:14" s="112" customFormat="1" ht="15" customHeight="1" x14ac:dyDescent="0.2">
      <c r="A65" s="458"/>
      <c r="B65" s="341"/>
      <c r="C65" s="342"/>
      <c r="D65" s="552" t="s">
        <v>1193</v>
      </c>
      <c r="E65" s="553" t="s">
        <v>142</v>
      </c>
      <c r="F65" s="535" t="b">
        <f>IF(総括表!$B$4=総括表!$Q$5,基礎データ貼付用シート!E1845)</f>
        <v>0</v>
      </c>
      <c r="G65" s="596" t="s">
        <v>1184</v>
      </c>
      <c r="H65" s="513">
        <v>0.214</v>
      </c>
      <c r="I65" s="863" t="s">
        <v>1186</v>
      </c>
      <c r="J65" s="857">
        <f t="shared" si="3"/>
        <v>0</v>
      </c>
      <c r="K65" s="340" t="s">
        <v>528</v>
      </c>
      <c r="L65" s="458"/>
      <c r="M65" s="458"/>
      <c r="N65" s="47"/>
    </row>
    <row r="66" spans="1:14" s="112" customFormat="1" ht="15" customHeight="1" x14ac:dyDescent="0.2">
      <c r="A66" s="458"/>
      <c r="B66" s="799">
        <v>6</v>
      </c>
      <c r="C66" s="800" t="s">
        <v>512</v>
      </c>
      <c r="D66" s="552" t="s">
        <v>1188</v>
      </c>
      <c r="E66" s="553" t="s">
        <v>143</v>
      </c>
      <c r="F66" s="535" t="b">
        <f>IF(総括表!$B$4=総括表!$Q$4,基礎データ貼付用シート!E1849)</f>
        <v>0</v>
      </c>
      <c r="G66" s="596" t="s">
        <v>1184</v>
      </c>
      <c r="H66" s="513">
        <v>0.308</v>
      </c>
      <c r="I66" s="596" t="s">
        <v>1186</v>
      </c>
      <c r="J66" s="598">
        <f t="shared" si="3"/>
        <v>0</v>
      </c>
      <c r="K66" s="340" t="s">
        <v>554</v>
      </c>
      <c r="L66" s="458"/>
      <c r="M66" s="458"/>
      <c r="N66" s="47"/>
    </row>
    <row r="67" spans="1:14" s="112" customFormat="1" ht="15" customHeight="1" x14ac:dyDescent="0.2">
      <c r="A67" s="458"/>
      <c r="B67" s="341"/>
      <c r="C67" s="342"/>
      <c r="D67" s="552" t="s">
        <v>1193</v>
      </c>
      <c r="E67" s="553" t="s">
        <v>142</v>
      </c>
      <c r="F67" s="535" t="b">
        <f>IF(総括表!$B$4=総括表!$Q$5,基礎データ貼付用シート!E1849)</f>
        <v>0</v>
      </c>
      <c r="G67" s="596" t="s">
        <v>1184</v>
      </c>
      <c r="H67" s="513">
        <v>0.24399999999999999</v>
      </c>
      <c r="I67" s="863" t="s">
        <v>1186</v>
      </c>
      <c r="J67" s="857">
        <f t="shared" si="3"/>
        <v>0</v>
      </c>
      <c r="K67" s="340" t="s">
        <v>553</v>
      </c>
      <c r="L67" s="458"/>
      <c r="M67" s="458"/>
      <c r="N67" s="47"/>
    </row>
    <row r="68" spans="1:14" s="112" customFormat="1" ht="15" customHeight="1" x14ac:dyDescent="0.2">
      <c r="A68" s="458"/>
      <c r="B68" s="799">
        <v>7</v>
      </c>
      <c r="C68" s="800" t="s">
        <v>619</v>
      </c>
      <c r="D68" s="552" t="s">
        <v>1188</v>
      </c>
      <c r="E68" s="553" t="s">
        <v>143</v>
      </c>
      <c r="F68" s="535" t="b">
        <f>IF(総括表!$B$4=総括表!$Q$4,基礎データ貼付用シート!E1853)</f>
        <v>0</v>
      </c>
      <c r="G68" s="596" t="s">
        <v>1184</v>
      </c>
      <c r="H68" s="513">
        <v>0.33</v>
      </c>
      <c r="I68" s="596" t="s">
        <v>1186</v>
      </c>
      <c r="J68" s="598">
        <f t="shared" si="3"/>
        <v>0</v>
      </c>
      <c r="K68" s="340" t="s">
        <v>552</v>
      </c>
      <c r="L68" s="458"/>
      <c r="M68" s="458"/>
      <c r="N68" s="47"/>
    </row>
    <row r="69" spans="1:14" s="112" customFormat="1" ht="15" customHeight="1" x14ac:dyDescent="0.2">
      <c r="A69" s="458"/>
      <c r="B69" s="341"/>
      <c r="C69" s="342"/>
      <c r="D69" s="552" t="s">
        <v>1193</v>
      </c>
      <c r="E69" s="553" t="s">
        <v>142</v>
      </c>
      <c r="F69" s="535" t="b">
        <f>IF(総括表!$B$4=総括表!$Q$5,基礎データ貼付用シート!E1853)</f>
        <v>0</v>
      </c>
      <c r="G69" s="596" t="s">
        <v>1184</v>
      </c>
      <c r="H69" s="513">
        <v>0.27400000000000002</v>
      </c>
      <c r="I69" s="863" t="s">
        <v>1186</v>
      </c>
      <c r="J69" s="857">
        <f t="shared" si="3"/>
        <v>0</v>
      </c>
      <c r="K69" s="340" t="s">
        <v>569</v>
      </c>
      <c r="L69" s="458"/>
      <c r="M69" s="458"/>
      <c r="N69" s="47"/>
    </row>
    <row r="70" spans="1:14" s="112" customFormat="1" ht="15" customHeight="1" x14ac:dyDescent="0.2">
      <c r="A70" s="458"/>
      <c r="B70" s="799">
        <v>8</v>
      </c>
      <c r="C70" s="800" t="s">
        <v>710</v>
      </c>
      <c r="D70" s="552" t="s">
        <v>1188</v>
      </c>
      <c r="E70" s="553" t="s">
        <v>143</v>
      </c>
      <c r="F70" s="535" t="b">
        <f>IF(総括表!$B$4=総括表!$Q$4,基礎データ貼付用シート!E1857)</f>
        <v>0</v>
      </c>
      <c r="G70" s="596" t="s">
        <v>1184</v>
      </c>
      <c r="H70" s="513">
        <v>0.35299999999999998</v>
      </c>
      <c r="I70" s="596" t="s">
        <v>1186</v>
      </c>
      <c r="J70" s="598">
        <f>ROUND(F70*H70,0)</f>
        <v>0</v>
      </c>
      <c r="K70" s="340" t="s">
        <v>568</v>
      </c>
      <c r="L70" s="458"/>
      <c r="M70" s="458"/>
      <c r="N70" s="47"/>
    </row>
    <row r="71" spans="1:14" s="112" customFormat="1" ht="15" customHeight="1" x14ac:dyDescent="0.2">
      <c r="A71" s="458"/>
      <c r="B71" s="341"/>
      <c r="C71" s="342"/>
      <c r="D71" s="552" t="s">
        <v>1193</v>
      </c>
      <c r="E71" s="553" t="s">
        <v>142</v>
      </c>
      <c r="F71" s="535" t="b">
        <f>IF(総括表!$B$4=総括表!$Q$5,基礎データ貼付用シート!E1857)</f>
        <v>0</v>
      </c>
      <c r="G71" s="596" t="s">
        <v>1184</v>
      </c>
      <c r="H71" s="513">
        <v>0.30199999999999999</v>
      </c>
      <c r="I71" s="863" t="s">
        <v>1186</v>
      </c>
      <c r="J71" s="857">
        <f>ROUND(F71*H71,0)</f>
        <v>0</v>
      </c>
      <c r="K71" s="340" t="s">
        <v>567</v>
      </c>
      <c r="L71" s="458"/>
      <c r="M71" s="458"/>
      <c r="N71" s="47"/>
    </row>
    <row r="72" spans="1:14" s="112" customFormat="1" ht="15" customHeight="1" x14ac:dyDescent="0.2">
      <c r="A72" s="458"/>
      <c r="B72" s="799">
        <v>9</v>
      </c>
      <c r="C72" s="800" t="s">
        <v>741</v>
      </c>
      <c r="D72" s="552" t="s">
        <v>1188</v>
      </c>
      <c r="E72" s="553" t="s">
        <v>143</v>
      </c>
      <c r="F72" s="535" t="b">
        <f>IF(総括表!$B$4=総括表!$Q$4,基礎データ貼付用シート!E1861)</f>
        <v>0</v>
      </c>
      <c r="G72" s="596" t="s">
        <v>1184</v>
      </c>
      <c r="H72" s="513">
        <v>0.376</v>
      </c>
      <c r="I72" s="596" t="s">
        <v>1186</v>
      </c>
      <c r="J72" s="598">
        <f>ROUND(F72*H72,0)</f>
        <v>0</v>
      </c>
      <c r="K72" s="340" t="s">
        <v>566</v>
      </c>
      <c r="L72" s="458"/>
      <c r="M72" s="458"/>
      <c r="N72" s="47"/>
    </row>
    <row r="73" spans="1:14" s="112" customFormat="1" ht="15" customHeight="1" x14ac:dyDescent="0.2">
      <c r="A73" s="458"/>
      <c r="B73" s="341"/>
      <c r="C73" s="342"/>
      <c r="D73" s="552" t="s">
        <v>1193</v>
      </c>
      <c r="E73" s="553" t="s">
        <v>142</v>
      </c>
      <c r="F73" s="535" t="b">
        <f>IF(総括表!$B$4=総括表!$Q$5,基礎データ貼付用シート!E1861)</f>
        <v>0</v>
      </c>
      <c r="G73" s="596" t="s">
        <v>1184</v>
      </c>
      <c r="H73" s="513">
        <v>0.33300000000000002</v>
      </c>
      <c r="I73" s="863" t="s">
        <v>1186</v>
      </c>
      <c r="J73" s="857">
        <f>ROUND(F73*H73,0)</f>
        <v>0</v>
      </c>
      <c r="K73" s="340" t="s">
        <v>565</v>
      </c>
      <c r="L73" s="458"/>
      <c r="M73" s="458"/>
      <c r="N73" s="47"/>
    </row>
    <row r="74" spans="1:14" s="112" customFormat="1" ht="15" customHeight="1" x14ac:dyDescent="0.2">
      <c r="A74" s="458"/>
      <c r="B74" s="799">
        <v>10</v>
      </c>
      <c r="C74" s="800" t="s">
        <v>808</v>
      </c>
      <c r="D74" s="552" t="s">
        <v>1188</v>
      </c>
      <c r="E74" s="553" t="s">
        <v>143</v>
      </c>
      <c r="F74" s="535" t="b">
        <f>IF(総括表!$B$4=総括表!$Q$4,基礎データ貼付用シート!E1865)</f>
        <v>0</v>
      </c>
      <c r="G74" s="596" t="s">
        <v>1184</v>
      </c>
      <c r="H74" s="513">
        <v>0.39800000000000002</v>
      </c>
      <c r="I74" s="596" t="s">
        <v>1186</v>
      </c>
      <c r="J74" s="598">
        <f t="shared" si="3"/>
        <v>0</v>
      </c>
      <c r="K74" s="340" t="s">
        <v>564</v>
      </c>
      <c r="L74" s="458"/>
      <c r="M74" s="458"/>
      <c r="N74" s="47"/>
    </row>
    <row r="75" spans="1:14" s="112" customFormat="1" ht="15" customHeight="1" x14ac:dyDescent="0.2">
      <c r="A75" s="458"/>
      <c r="B75" s="341"/>
      <c r="C75" s="342"/>
      <c r="D75" s="552" t="s">
        <v>1193</v>
      </c>
      <c r="E75" s="553" t="s">
        <v>142</v>
      </c>
      <c r="F75" s="535" t="b">
        <f>IF(総括表!$B$4=総括表!$Q$5,基礎データ貼付用シート!E1865)</f>
        <v>0</v>
      </c>
      <c r="G75" s="596" t="s">
        <v>1184</v>
      </c>
      <c r="H75" s="513">
        <v>0.36299999999999999</v>
      </c>
      <c r="I75" s="863" t="s">
        <v>1186</v>
      </c>
      <c r="J75" s="857">
        <f t="shared" si="3"/>
        <v>0</v>
      </c>
      <c r="K75" s="340" t="s">
        <v>563</v>
      </c>
      <c r="L75" s="458"/>
      <c r="M75" s="458"/>
      <c r="N75" s="47"/>
    </row>
    <row r="76" spans="1:14" s="112" customFormat="1" ht="15" customHeight="1" x14ac:dyDescent="0.2">
      <c r="A76" s="458"/>
      <c r="B76" s="799">
        <v>11</v>
      </c>
      <c r="C76" s="800" t="s">
        <v>884</v>
      </c>
      <c r="D76" s="552" t="s">
        <v>1188</v>
      </c>
      <c r="E76" s="553" t="s">
        <v>143</v>
      </c>
      <c r="F76" s="535" t="b">
        <f>IF(総括表!$B$4=総括表!$Q$4,基礎データ貼付用シート!E1869)</f>
        <v>0</v>
      </c>
      <c r="G76" s="596" t="s">
        <v>1184</v>
      </c>
      <c r="H76" s="513">
        <v>0.42</v>
      </c>
      <c r="I76" s="596" t="s">
        <v>1186</v>
      </c>
      <c r="J76" s="598">
        <f t="shared" si="3"/>
        <v>0</v>
      </c>
      <c r="K76" s="340" t="s">
        <v>562</v>
      </c>
      <c r="L76" s="458"/>
      <c r="M76" s="458"/>
      <c r="N76" s="47"/>
    </row>
    <row r="77" spans="1:14" s="112" customFormat="1" ht="15" customHeight="1" x14ac:dyDescent="0.2">
      <c r="A77" s="458"/>
      <c r="B77" s="341"/>
      <c r="C77" s="342"/>
      <c r="D77" s="552" t="s">
        <v>1193</v>
      </c>
      <c r="E77" s="553" t="s">
        <v>142</v>
      </c>
      <c r="F77" s="535" t="b">
        <f>IF(総括表!$B$4=総括表!$Q$5,基礎データ貼付用シート!E1869)</f>
        <v>0</v>
      </c>
      <c r="G77" s="596" t="s">
        <v>1184</v>
      </c>
      <c r="H77" s="513">
        <v>0.39200000000000002</v>
      </c>
      <c r="I77" s="863" t="s">
        <v>1186</v>
      </c>
      <c r="J77" s="857">
        <f t="shared" si="3"/>
        <v>0</v>
      </c>
      <c r="K77" s="340" t="s">
        <v>561</v>
      </c>
      <c r="L77" s="458"/>
      <c r="M77" s="458"/>
      <c r="N77" s="47"/>
    </row>
    <row r="78" spans="1:14" s="112" customFormat="1" ht="15" customHeight="1" x14ac:dyDescent="0.2">
      <c r="A78" s="458"/>
      <c r="B78" s="799">
        <v>12</v>
      </c>
      <c r="C78" s="800" t="s">
        <v>915</v>
      </c>
      <c r="D78" s="552" t="s">
        <v>1188</v>
      </c>
      <c r="E78" s="553" t="s">
        <v>143</v>
      </c>
      <c r="F78" s="535" t="b">
        <f>IF(総括表!$B$4=総括表!$Q$4,基礎データ貼付用シート!E1873)</f>
        <v>0</v>
      </c>
      <c r="G78" s="596" t="s">
        <v>1184</v>
      </c>
      <c r="H78" s="513">
        <v>0.443</v>
      </c>
      <c r="I78" s="596" t="s">
        <v>1186</v>
      </c>
      <c r="J78" s="598">
        <f t="shared" si="3"/>
        <v>0</v>
      </c>
      <c r="K78" s="340" t="s">
        <v>560</v>
      </c>
      <c r="L78" s="458"/>
      <c r="M78" s="458"/>
      <c r="N78" s="47"/>
    </row>
    <row r="79" spans="1:14" s="112" customFormat="1" ht="15" customHeight="1" x14ac:dyDescent="0.2">
      <c r="A79" s="458"/>
      <c r="B79" s="341"/>
      <c r="C79" s="342"/>
      <c r="D79" s="552" t="s">
        <v>1193</v>
      </c>
      <c r="E79" s="553" t="s">
        <v>142</v>
      </c>
      <c r="F79" s="535" t="b">
        <f>IF(総括表!$B$4=総括表!$Q$5,基礎データ貼付用シート!E1873)</f>
        <v>0</v>
      </c>
      <c r="G79" s="596" t="s">
        <v>1184</v>
      </c>
      <c r="H79" s="513">
        <v>0.42099999999999999</v>
      </c>
      <c r="I79" s="863" t="s">
        <v>1186</v>
      </c>
      <c r="J79" s="857">
        <f t="shared" si="3"/>
        <v>0</v>
      </c>
      <c r="K79" s="340" t="s">
        <v>559</v>
      </c>
      <c r="L79" s="458"/>
      <c r="M79" s="458"/>
      <c r="N79" s="47"/>
    </row>
    <row r="80" spans="1:14" s="112" customFormat="1" ht="15" customHeight="1" x14ac:dyDescent="0.2">
      <c r="A80" s="458"/>
      <c r="B80" s="799">
        <f>B78+1</f>
        <v>13</v>
      </c>
      <c r="C80" s="800" t="s">
        <v>1067</v>
      </c>
      <c r="D80" s="552" t="s">
        <v>1188</v>
      </c>
      <c r="E80" s="553" t="s">
        <v>143</v>
      </c>
      <c r="F80" s="535" t="b">
        <f>IF(総括表!$B$4=総括表!$Q$4,基礎データ貼付用シート!E1877)</f>
        <v>0</v>
      </c>
      <c r="G80" s="596" t="s">
        <v>1184</v>
      </c>
      <c r="H80" s="513">
        <v>0.46600000000000003</v>
      </c>
      <c r="I80" s="596" t="s">
        <v>1186</v>
      </c>
      <c r="J80" s="598">
        <f t="shared" si="3"/>
        <v>0</v>
      </c>
      <c r="K80" s="340" t="s">
        <v>580</v>
      </c>
      <c r="L80" s="458"/>
      <c r="M80" s="458"/>
      <c r="N80" s="47"/>
    </row>
    <row r="81" spans="1:14" s="112" customFormat="1" ht="15" customHeight="1" x14ac:dyDescent="0.2">
      <c r="A81" s="458"/>
      <c r="B81" s="341"/>
      <c r="C81" s="342"/>
      <c r="D81" s="552" t="s">
        <v>1193</v>
      </c>
      <c r="E81" s="553" t="s">
        <v>142</v>
      </c>
      <c r="F81" s="535" t="b">
        <f>IF(総括表!$B$4=総括表!$Q$5,基礎データ貼付用シート!E1877)</f>
        <v>0</v>
      </c>
      <c r="G81" s="596" t="s">
        <v>1184</v>
      </c>
      <c r="H81" s="513">
        <v>0.45200000000000001</v>
      </c>
      <c r="I81" s="863" t="s">
        <v>1186</v>
      </c>
      <c r="J81" s="857">
        <f t="shared" si="3"/>
        <v>0</v>
      </c>
      <c r="K81" s="340" t="s">
        <v>579</v>
      </c>
      <c r="L81" s="458"/>
      <c r="M81" s="458"/>
      <c r="N81" s="47"/>
    </row>
    <row r="82" spans="1:14" s="112" customFormat="1" ht="15" customHeight="1" x14ac:dyDescent="0.2">
      <c r="A82" s="458"/>
      <c r="B82" s="335">
        <f>B80+1</f>
        <v>14</v>
      </c>
      <c r="C82" s="336" t="s">
        <v>1259</v>
      </c>
      <c r="D82" s="337" t="s">
        <v>533</v>
      </c>
      <c r="E82" s="338" t="s">
        <v>143</v>
      </c>
      <c r="F82" s="535" t="b">
        <f>IF(総括表!$B$4=総括表!$Q$4,基礎データ貼付用シート!E1881)</f>
        <v>0</v>
      </c>
      <c r="G82" s="353" t="s">
        <v>117</v>
      </c>
      <c r="H82" s="513">
        <v>0.48299999999999998</v>
      </c>
      <c r="I82" s="353" t="s">
        <v>119</v>
      </c>
      <c r="J82" s="354">
        <f t="shared" si="3"/>
        <v>0</v>
      </c>
      <c r="K82" s="340" t="s">
        <v>578</v>
      </c>
      <c r="L82" s="458"/>
      <c r="M82" s="458"/>
      <c r="N82" s="47"/>
    </row>
    <row r="83" spans="1:14" s="112" customFormat="1" ht="15" customHeight="1" x14ac:dyDescent="0.2">
      <c r="A83" s="458"/>
      <c r="B83" s="341"/>
      <c r="C83" s="342"/>
      <c r="D83" s="337" t="s">
        <v>529</v>
      </c>
      <c r="E83" s="338" t="s">
        <v>142</v>
      </c>
      <c r="F83" s="535" t="b">
        <f>IF(総括表!$B$4=総括表!$Q$5,基礎データ貼付用シート!E1881)</f>
        <v>0</v>
      </c>
      <c r="G83" s="353" t="s">
        <v>117</v>
      </c>
      <c r="H83" s="513">
        <v>0.47599999999999998</v>
      </c>
      <c r="I83" s="355" t="s">
        <v>119</v>
      </c>
      <c r="J83" s="683">
        <f t="shared" si="3"/>
        <v>0</v>
      </c>
      <c r="K83" s="340" t="s">
        <v>577</v>
      </c>
      <c r="L83" s="458"/>
      <c r="M83" s="458"/>
      <c r="N83" s="47"/>
    </row>
    <row r="84" spans="1:14" s="112" customFormat="1" ht="15" customHeight="1" x14ac:dyDescent="0.2">
      <c r="A84" s="458"/>
      <c r="B84" s="335">
        <f>B82+1</f>
        <v>15</v>
      </c>
      <c r="C84" s="336" t="s">
        <v>5215</v>
      </c>
      <c r="D84" s="337" t="s">
        <v>533</v>
      </c>
      <c r="E84" s="338" t="s">
        <v>143</v>
      </c>
      <c r="F84" s="535" t="b">
        <f>IF(総括表!$B$4=総括表!$Q$4,基礎データ貼付用シート!E1885)</f>
        <v>0</v>
      </c>
      <c r="G84" s="353" t="s">
        <v>117</v>
      </c>
      <c r="H84" s="513">
        <v>0.5</v>
      </c>
      <c r="I84" s="353" t="s">
        <v>119</v>
      </c>
      <c r="J84" s="354">
        <f t="shared" ref="J84:J89" si="4">ROUND(F84*H84,0)</f>
        <v>0</v>
      </c>
      <c r="K84" s="340" t="s">
        <v>576</v>
      </c>
      <c r="L84" s="458"/>
      <c r="M84" s="458"/>
      <c r="N84" s="47"/>
    </row>
    <row r="85" spans="1:14" s="112" customFormat="1" ht="15" customHeight="1" x14ac:dyDescent="0.2">
      <c r="A85" s="458"/>
      <c r="B85" s="341"/>
      <c r="C85" s="342"/>
      <c r="D85" s="337" t="s">
        <v>529</v>
      </c>
      <c r="E85" s="338" t="s">
        <v>142</v>
      </c>
      <c r="F85" s="535" t="b">
        <f>IF(総括表!$B$4=総括表!$Q$5,基礎データ貼付用シート!E1885)</f>
        <v>0</v>
      </c>
      <c r="G85" s="353" t="s">
        <v>117</v>
      </c>
      <c r="H85" s="513">
        <v>0.5</v>
      </c>
      <c r="I85" s="355" t="s">
        <v>119</v>
      </c>
      <c r="J85" s="683">
        <f t="shared" si="4"/>
        <v>0</v>
      </c>
      <c r="K85" s="340" t="s">
        <v>5278</v>
      </c>
      <c r="L85" s="458"/>
      <c r="M85" s="458"/>
      <c r="N85" s="47"/>
    </row>
    <row r="86" spans="1:14" s="112" customFormat="1" ht="15" customHeight="1" x14ac:dyDescent="0.2">
      <c r="A86" s="458"/>
      <c r="B86" s="335">
        <f>B84+1</f>
        <v>16</v>
      </c>
      <c r="C86" s="336" t="s">
        <v>5612</v>
      </c>
      <c r="D86" s="337" t="s">
        <v>533</v>
      </c>
      <c r="E86" s="338" t="s">
        <v>143</v>
      </c>
      <c r="F86" s="535" t="b">
        <f>IF(総括表!$B$4=総括表!$Q$4,基礎データ貼付用シート!E1889)</f>
        <v>0</v>
      </c>
      <c r="G86" s="353" t="s">
        <v>117</v>
      </c>
      <c r="H86" s="513">
        <v>0.5</v>
      </c>
      <c r="I86" s="353" t="s">
        <v>119</v>
      </c>
      <c r="J86" s="354">
        <f t="shared" si="4"/>
        <v>0</v>
      </c>
      <c r="K86" s="340" t="s">
        <v>574</v>
      </c>
      <c r="L86" s="458"/>
      <c r="M86" s="458"/>
      <c r="N86" s="47"/>
    </row>
    <row r="87" spans="1:14" s="112" customFormat="1" ht="15" customHeight="1" x14ac:dyDescent="0.2">
      <c r="A87" s="458"/>
      <c r="B87" s="341"/>
      <c r="C87" s="342"/>
      <c r="D87" s="337" t="s">
        <v>529</v>
      </c>
      <c r="E87" s="338" t="s">
        <v>142</v>
      </c>
      <c r="F87" s="535" t="b">
        <f>IF(総括表!$B$4=総括表!$Q$5,基礎データ貼付用シート!E1889)</f>
        <v>0</v>
      </c>
      <c r="G87" s="353" t="s">
        <v>117</v>
      </c>
      <c r="H87" s="513">
        <v>0.5</v>
      </c>
      <c r="I87" s="355" t="s">
        <v>119</v>
      </c>
      <c r="J87" s="683">
        <f t="shared" si="4"/>
        <v>0</v>
      </c>
      <c r="K87" s="340" t="s">
        <v>573</v>
      </c>
      <c r="L87" s="458"/>
      <c r="M87" s="458"/>
      <c r="N87" s="47"/>
    </row>
    <row r="88" spans="1:14" s="202" customFormat="1" ht="15" customHeight="1" x14ac:dyDescent="0.2">
      <c r="A88" s="458"/>
      <c r="B88" s="335">
        <f>B86+1</f>
        <v>17</v>
      </c>
      <c r="C88" s="336" t="s">
        <v>6145</v>
      </c>
      <c r="D88" s="337" t="s">
        <v>533</v>
      </c>
      <c r="E88" s="338" t="s">
        <v>143</v>
      </c>
      <c r="F88" s="535" t="b">
        <f>IF(総括表!$B$4=総括表!$Q$4,基礎データ貼付用シート!E1893)</f>
        <v>0</v>
      </c>
      <c r="G88" s="353" t="s">
        <v>117</v>
      </c>
      <c r="H88" s="513">
        <v>0.5</v>
      </c>
      <c r="I88" s="353" t="s">
        <v>119</v>
      </c>
      <c r="J88" s="354">
        <f t="shared" si="4"/>
        <v>0</v>
      </c>
      <c r="K88" s="340" t="s">
        <v>311</v>
      </c>
      <c r="L88" s="458"/>
      <c r="M88" s="458"/>
      <c r="N88" s="47"/>
    </row>
    <row r="89" spans="1:14" s="202" customFormat="1" ht="15" customHeight="1" x14ac:dyDescent="0.2">
      <c r="A89" s="458"/>
      <c r="B89" s="341"/>
      <c r="C89" s="342"/>
      <c r="D89" s="337" t="s">
        <v>529</v>
      </c>
      <c r="E89" s="338" t="s">
        <v>142</v>
      </c>
      <c r="F89" s="535" t="b">
        <f>IF(総括表!$B$4=総括表!$Q$5,基礎データ貼付用シート!E1893)</f>
        <v>0</v>
      </c>
      <c r="G89" s="353" t="s">
        <v>117</v>
      </c>
      <c r="H89" s="513">
        <v>0.5</v>
      </c>
      <c r="I89" s="355" t="s">
        <v>119</v>
      </c>
      <c r="J89" s="683">
        <f t="shared" si="4"/>
        <v>0</v>
      </c>
      <c r="K89" s="340" t="s">
        <v>310</v>
      </c>
      <c r="L89" s="458"/>
      <c r="M89" s="458"/>
      <c r="N89" s="47"/>
    </row>
    <row r="90" spans="1:14" s="202" customFormat="1" ht="15" customHeight="1" x14ac:dyDescent="0.2">
      <c r="A90" s="458"/>
      <c r="B90" s="1240">
        <f>B88+1</f>
        <v>18</v>
      </c>
      <c r="C90" s="336" t="s">
        <v>6622</v>
      </c>
      <c r="D90" s="337" t="s">
        <v>533</v>
      </c>
      <c r="E90" s="338" t="s">
        <v>143</v>
      </c>
      <c r="F90" s="535" t="b">
        <f>IF(総括表!$B$4=総括表!$Q$4,基礎データ貼付用シート!E1897)</f>
        <v>0</v>
      </c>
      <c r="G90" s="353" t="s">
        <v>117</v>
      </c>
      <c r="H90" s="513">
        <v>0.5</v>
      </c>
      <c r="I90" s="353" t="s">
        <v>119</v>
      </c>
      <c r="J90" s="354">
        <f t="shared" ref="J90:J91" si="5">ROUND(F90*H90,0)</f>
        <v>0</v>
      </c>
      <c r="K90" s="340" t="s">
        <v>6632</v>
      </c>
      <c r="L90" s="458"/>
      <c r="M90" s="458"/>
      <c r="N90" s="47"/>
    </row>
    <row r="91" spans="1:14" s="202" customFormat="1" ht="15" customHeight="1" thickBot="1" x14ac:dyDescent="0.25">
      <c r="A91" s="458"/>
      <c r="B91" s="341"/>
      <c r="C91" s="1236"/>
      <c r="D91" s="337" t="s">
        <v>529</v>
      </c>
      <c r="E91" s="338" t="s">
        <v>142</v>
      </c>
      <c r="F91" s="535" t="b">
        <f>IF(総括表!$B$4=総括表!$Q$5,基礎データ貼付用シート!E1897)</f>
        <v>0</v>
      </c>
      <c r="G91" s="353" t="s">
        <v>117</v>
      </c>
      <c r="H91" s="513">
        <v>0.5</v>
      </c>
      <c r="I91" s="355" t="s">
        <v>119</v>
      </c>
      <c r="J91" s="683">
        <f t="shared" si="5"/>
        <v>0</v>
      </c>
      <c r="K91" s="340" t="s">
        <v>6633</v>
      </c>
      <c r="L91" s="458"/>
      <c r="M91" s="458"/>
      <c r="N91" s="47"/>
    </row>
    <row r="92" spans="1:14" s="112" customFormat="1" ht="15" customHeight="1" x14ac:dyDescent="0.2">
      <c r="A92" s="458"/>
      <c r="B92" s="344"/>
      <c r="C92" s="345"/>
      <c r="D92" s="344"/>
      <c r="E92" s="344"/>
      <c r="F92" s="58"/>
      <c r="G92" s="494"/>
      <c r="H92" s="1683" t="s">
        <v>6393</v>
      </c>
      <c r="I92" s="1684"/>
      <c r="J92" s="346"/>
      <c r="K92" s="340"/>
      <c r="L92" s="458"/>
      <c r="M92" s="458"/>
      <c r="N92" s="56"/>
    </row>
    <row r="93" spans="1:14" s="112" customFormat="1" ht="15" customHeight="1" thickBot="1" x14ac:dyDescent="0.25">
      <c r="A93" s="458"/>
      <c r="B93" s="340"/>
      <c r="C93" s="340"/>
      <c r="D93" s="340"/>
      <c r="E93" s="340"/>
      <c r="F93" s="554"/>
      <c r="G93" s="340"/>
      <c r="H93" s="1727" t="s">
        <v>118</v>
      </c>
      <c r="I93" s="1728"/>
      <c r="J93" s="539">
        <f>SUM(J56:J91)</f>
        <v>0</v>
      </c>
      <c r="K93" s="340" t="s">
        <v>582</v>
      </c>
      <c r="L93" s="458"/>
      <c r="M93" s="1006" t="s">
        <v>4894</v>
      </c>
      <c r="N93" s="56"/>
    </row>
    <row r="94" spans="1:14" s="112" customFormat="1" ht="18.75" customHeight="1" x14ac:dyDescent="0.2">
      <c r="A94" s="458"/>
      <c r="B94" s="458"/>
      <c r="C94" s="458"/>
      <c r="D94" s="458"/>
      <c r="E94" s="458"/>
      <c r="F94" s="518"/>
      <c r="G94" s="458"/>
      <c r="H94" s="458"/>
      <c r="I94" s="458"/>
      <c r="J94" s="518"/>
      <c r="K94" s="458"/>
      <c r="L94" s="458"/>
      <c r="M94" s="458"/>
      <c r="N94" s="56"/>
    </row>
    <row r="95" spans="1:14" ht="18.75" customHeight="1" x14ac:dyDescent="0.2">
      <c r="A95" s="468">
        <v>3</v>
      </c>
      <c r="B95" s="458" t="s">
        <v>6595</v>
      </c>
      <c r="C95" s="467"/>
      <c r="D95" s="467"/>
      <c r="E95" s="467"/>
      <c r="F95" s="517"/>
      <c r="G95" s="467"/>
      <c r="H95" s="467"/>
      <c r="I95" s="467"/>
      <c r="J95" s="517"/>
      <c r="K95" s="467"/>
      <c r="L95" s="467"/>
      <c r="M95" s="467"/>
      <c r="N95" s="56"/>
    </row>
    <row r="96" spans="1:14" ht="11.25" customHeight="1" x14ac:dyDescent="0.2">
      <c r="A96" s="470"/>
      <c r="B96" s="467"/>
      <c r="C96" s="467"/>
      <c r="D96" s="467"/>
      <c r="E96" s="467"/>
      <c r="F96" s="517"/>
      <c r="G96" s="467"/>
      <c r="H96" s="467"/>
      <c r="I96" s="467"/>
      <c r="J96" s="517"/>
      <c r="K96" s="467"/>
      <c r="L96" s="467"/>
      <c r="M96" s="467"/>
      <c r="N96" s="56"/>
    </row>
    <row r="97" spans="1:14" ht="18.75" customHeight="1" x14ac:dyDescent="0.2">
      <c r="A97" s="470"/>
      <c r="B97" s="1861" t="s">
        <v>163</v>
      </c>
      <c r="C97" s="1804"/>
      <c r="D97" s="1861" t="s">
        <v>139</v>
      </c>
      <c r="E97" s="1804"/>
      <c r="F97" s="795" t="s">
        <v>178</v>
      </c>
      <c r="G97" s="796"/>
      <c r="H97" s="796" t="s">
        <v>137</v>
      </c>
      <c r="I97" s="796"/>
      <c r="J97" s="795" t="s">
        <v>89</v>
      </c>
      <c r="K97" s="340"/>
      <c r="L97" s="467"/>
      <c r="M97" s="467"/>
      <c r="N97" s="56"/>
    </row>
    <row r="98" spans="1:14" ht="15" customHeight="1" x14ac:dyDescent="0.2">
      <c r="A98" s="470"/>
      <c r="B98" s="523"/>
      <c r="C98" s="479"/>
      <c r="D98" s="480"/>
      <c r="E98" s="342"/>
      <c r="F98" s="524"/>
      <c r="G98" s="482"/>
      <c r="H98" s="482"/>
      <c r="I98" s="482"/>
      <c r="J98" s="525" t="s">
        <v>1187</v>
      </c>
      <c r="K98" s="340"/>
      <c r="L98" s="467"/>
      <c r="M98" s="467"/>
      <c r="N98" s="56"/>
    </row>
    <row r="99" spans="1:14" s="112" customFormat="1" ht="15" customHeight="1" x14ac:dyDescent="0.2">
      <c r="A99" s="458"/>
      <c r="B99" s="799">
        <v>1</v>
      </c>
      <c r="C99" s="800" t="s">
        <v>125</v>
      </c>
      <c r="D99" s="1725"/>
      <c r="E99" s="1726"/>
      <c r="F99" s="595">
        <f>+基礎データ貼付用シート!E1826</f>
        <v>0</v>
      </c>
      <c r="G99" s="596" t="s">
        <v>1184</v>
      </c>
      <c r="H99" s="856">
        <v>8.9999999999999993E-3</v>
      </c>
      <c r="I99" s="596" t="s">
        <v>1186</v>
      </c>
      <c r="J99" s="598">
        <f t="shared" ref="J99:J148" si="6">ROUND(F99*H99,0)</f>
        <v>0</v>
      </c>
      <c r="K99" s="340" t="s">
        <v>273</v>
      </c>
      <c r="L99" s="458"/>
      <c r="M99" s="458"/>
      <c r="N99" s="47"/>
    </row>
    <row r="100" spans="1:14" s="112" customFormat="1" ht="15" customHeight="1" x14ac:dyDescent="0.2">
      <c r="A100" s="458"/>
      <c r="B100" s="799">
        <v>2</v>
      </c>
      <c r="C100" s="800" t="s">
        <v>124</v>
      </c>
      <c r="D100" s="1725"/>
      <c r="E100" s="1726"/>
      <c r="F100" s="595">
        <f>+基礎データ貼付用シート!E1829</f>
        <v>0</v>
      </c>
      <c r="G100" s="596" t="s">
        <v>1184</v>
      </c>
      <c r="H100" s="856">
        <v>0.01</v>
      </c>
      <c r="I100" s="596" t="s">
        <v>1186</v>
      </c>
      <c r="J100" s="598">
        <f t="shared" si="6"/>
        <v>0</v>
      </c>
      <c r="K100" s="340" t="s">
        <v>272</v>
      </c>
      <c r="L100" s="458"/>
      <c r="M100" s="458"/>
      <c r="N100" s="47"/>
    </row>
    <row r="101" spans="1:14" s="112" customFormat="1" ht="15" customHeight="1" x14ac:dyDescent="0.2">
      <c r="A101" s="458"/>
      <c r="B101" s="799">
        <v>3</v>
      </c>
      <c r="C101" s="800" t="s">
        <v>123</v>
      </c>
      <c r="D101" s="552" t="s">
        <v>1188</v>
      </c>
      <c r="E101" s="553" t="s">
        <v>143</v>
      </c>
      <c r="F101" s="535" t="b">
        <f>IF(総括表!$B$4=総括表!$Q$4,基礎データ貼付用シート!E1833)</f>
        <v>0</v>
      </c>
      <c r="G101" s="596" t="s">
        <v>1184</v>
      </c>
      <c r="H101" s="856">
        <v>0.24099999999999999</v>
      </c>
      <c r="I101" s="596" t="s">
        <v>1186</v>
      </c>
      <c r="J101" s="598">
        <f t="shared" si="6"/>
        <v>0</v>
      </c>
      <c r="K101" s="340" t="s">
        <v>271</v>
      </c>
      <c r="L101" s="458"/>
      <c r="M101" s="458"/>
      <c r="N101" s="47"/>
    </row>
    <row r="102" spans="1:14" s="112" customFormat="1" ht="15" customHeight="1" x14ac:dyDescent="0.2">
      <c r="A102" s="458"/>
      <c r="B102" s="341"/>
      <c r="C102" s="342"/>
      <c r="D102" s="552" t="s">
        <v>1193</v>
      </c>
      <c r="E102" s="553" t="s">
        <v>142</v>
      </c>
      <c r="F102" s="535" t="b">
        <f>IF(総括表!$B$4=総括表!$Q$5,基礎データ貼付用シート!E1833)</f>
        <v>0</v>
      </c>
      <c r="G102" s="596" t="s">
        <v>1184</v>
      </c>
      <c r="H102" s="856">
        <v>0</v>
      </c>
      <c r="I102" s="863" t="s">
        <v>1186</v>
      </c>
      <c r="J102" s="857">
        <f t="shared" si="6"/>
        <v>0</v>
      </c>
      <c r="K102" s="340" t="s">
        <v>270</v>
      </c>
      <c r="L102" s="458"/>
      <c r="M102" s="458"/>
      <c r="N102" s="47"/>
    </row>
    <row r="103" spans="1:14" s="112" customFormat="1" ht="15" customHeight="1" x14ac:dyDescent="0.2">
      <c r="A103" s="458"/>
      <c r="B103" s="799">
        <v>4</v>
      </c>
      <c r="C103" s="800" t="s">
        <v>122</v>
      </c>
      <c r="D103" s="552" t="s">
        <v>1188</v>
      </c>
      <c r="E103" s="553" t="s">
        <v>143</v>
      </c>
      <c r="F103" s="535" t="b">
        <f>IF(総括表!$B$4=総括表!$Q$4,基礎データ貼付用シート!E1837)</f>
        <v>0</v>
      </c>
      <c r="G103" s="596" t="s">
        <v>1184</v>
      </c>
      <c r="H103" s="856">
        <v>0.26</v>
      </c>
      <c r="I103" s="596" t="s">
        <v>1186</v>
      </c>
      <c r="J103" s="598">
        <f t="shared" si="6"/>
        <v>0</v>
      </c>
      <c r="K103" s="340" t="s">
        <v>268</v>
      </c>
      <c r="L103" s="458"/>
      <c r="M103" s="458"/>
      <c r="N103" s="47"/>
    </row>
    <row r="104" spans="1:14" s="112" customFormat="1" ht="15" customHeight="1" x14ac:dyDescent="0.2">
      <c r="A104" s="458"/>
      <c r="B104" s="341"/>
      <c r="C104" s="342"/>
      <c r="D104" s="552" t="s">
        <v>1193</v>
      </c>
      <c r="E104" s="553" t="s">
        <v>142</v>
      </c>
      <c r="F104" s="535" t="b">
        <f>IF(総括表!$B$4=総括表!$Q$5,基礎データ貼付用シート!E1837)</f>
        <v>0</v>
      </c>
      <c r="G104" s="596" t="s">
        <v>117</v>
      </c>
      <c r="H104" s="856">
        <v>0</v>
      </c>
      <c r="I104" s="863" t="s">
        <v>664</v>
      </c>
      <c r="J104" s="857">
        <f t="shared" si="6"/>
        <v>0</v>
      </c>
      <c r="K104" s="340" t="s">
        <v>267</v>
      </c>
      <c r="L104" s="458"/>
      <c r="M104" s="458"/>
      <c r="N104" s="47"/>
    </row>
    <row r="105" spans="1:14" s="112" customFormat="1" ht="15" customHeight="1" x14ac:dyDescent="0.2">
      <c r="A105" s="458"/>
      <c r="B105" s="799">
        <v>5</v>
      </c>
      <c r="C105" s="800" t="s">
        <v>121</v>
      </c>
      <c r="D105" s="552" t="s">
        <v>533</v>
      </c>
      <c r="E105" s="553" t="s">
        <v>143</v>
      </c>
      <c r="F105" s="535" t="b">
        <f>IF(総括表!$B$4=総括表!$Q$4,基礎データ貼付用シート!E1840)</f>
        <v>0</v>
      </c>
      <c r="G105" s="596" t="s">
        <v>117</v>
      </c>
      <c r="H105" s="856">
        <v>0.27800000000000002</v>
      </c>
      <c r="I105" s="596" t="s">
        <v>664</v>
      </c>
      <c r="J105" s="598">
        <f t="shared" si="6"/>
        <v>0</v>
      </c>
      <c r="K105" s="340" t="s">
        <v>269</v>
      </c>
      <c r="L105" s="458"/>
      <c r="M105" s="458"/>
      <c r="N105" s="47"/>
    </row>
    <row r="106" spans="1:14" s="112" customFormat="1" ht="15" customHeight="1" x14ac:dyDescent="0.2">
      <c r="A106" s="458"/>
      <c r="B106" s="341"/>
      <c r="C106" s="342"/>
      <c r="D106" s="552" t="s">
        <v>668</v>
      </c>
      <c r="E106" s="553" t="s">
        <v>142</v>
      </c>
      <c r="F106" s="535" t="b">
        <f>IF(総括表!$B$4=総括表!$Q$5,基礎データ貼付用シート!E1840)</f>
        <v>0</v>
      </c>
      <c r="G106" s="596" t="s">
        <v>117</v>
      </c>
      <c r="H106" s="856">
        <v>0</v>
      </c>
      <c r="I106" s="863" t="s">
        <v>664</v>
      </c>
      <c r="J106" s="857">
        <f t="shared" si="6"/>
        <v>0</v>
      </c>
      <c r="K106" s="340" t="s">
        <v>266</v>
      </c>
      <c r="L106" s="458"/>
      <c r="M106" s="458"/>
      <c r="N106" s="47"/>
    </row>
    <row r="107" spans="1:14" s="112" customFormat="1" ht="15" customHeight="1" x14ac:dyDescent="0.2">
      <c r="A107" s="458"/>
      <c r="B107" s="799">
        <v>6</v>
      </c>
      <c r="C107" s="800" t="s">
        <v>120</v>
      </c>
      <c r="D107" s="552" t="s">
        <v>533</v>
      </c>
      <c r="E107" s="553" t="s">
        <v>143</v>
      </c>
      <c r="F107" s="535" t="b">
        <f>IF(総括表!$B$4=総括表!$Q$4,基礎データ貼付用シート!E1843)</f>
        <v>0</v>
      </c>
      <c r="G107" s="596" t="s">
        <v>117</v>
      </c>
      <c r="H107" s="856">
        <v>0.27300000000000002</v>
      </c>
      <c r="I107" s="596" t="s">
        <v>664</v>
      </c>
      <c r="J107" s="598">
        <f t="shared" si="6"/>
        <v>0</v>
      </c>
      <c r="K107" s="340" t="s">
        <v>265</v>
      </c>
      <c r="L107" s="458"/>
      <c r="M107" s="458"/>
      <c r="N107" s="47"/>
    </row>
    <row r="108" spans="1:14" s="112" customFormat="1" ht="15" customHeight="1" x14ac:dyDescent="0.2">
      <c r="A108" s="458"/>
      <c r="B108" s="341"/>
      <c r="C108" s="342"/>
      <c r="D108" s="552" t="s">
        <v>668</v>
      </c>
      <c r="E108" s="553" t="s">
        <v>142</v>
      </c>
      <c r="F108" s="535" t="b">
        <f>IF(総括表!$B$4=総括表!$Q$5,基礎データ貼付用シート!E1843)</f>
        <v>0</v>
      </c>
      <c r="G108" s="596" t="s">
        <v>117</v>
      </c>
      <c r="H108" s="856">
        <v>0.17699999999999999</v>
      </c>
      <c r="I108" s="863" t="s">
        <v>664</v>
      </c>
      <c r="J108" s="857">
        <f t="shared" si="6"/>
        <v>0</v>
      </c>
      <c r="K108" s="340" t="s">
        <v>264</v>
      </c>
      <c r="L108" s="458"/>
      <c r="M108" s="458"/>
      <c r="N108" s="47"/>
    </row>
    <row r="109" spans="1:14" s="112" customFormat="1" ht="15" customHeight="1" x14ac:dyDescent="0.2">
      <c r="A109" s="458"/>
      <c r="B109" s="799">
        <v>7</v>
      </c>
      <c r="C109" s="800" t="s">
        <v>475</v>
      </c>
      <c r="D109" s="552" t="s">
        <v>533</v>
      </c>
      <c r="E109" s="553" t="s">
        <v>143</v>
      </c>
      <c r="F109" s="535" t="b">
        <f>IF(総括表!$B$4=総括表!$Q$4,基礎データ貼付用シート!E1846)</f>
        <v>0</v>
      </c>
      <c r="G109" s="596" t="s">
        <v>117</v>
      </c>
      <c r="H109" s="856">
        <v>0.28599999999999998</v>
      </c>
      <c r="I109" s="596" t="s">
        <v>664</v>
      </c>
      <c r="J109" s="598">
        <f t="shared" si="6"/>
        <v>0</v>
      </c>
      <c r="K109" s="340" t="s">
        <v>263</v>
      </c>
      <c r="L109" s="458"/>
      <c r="M109" s="458"/>
      <c r="N109" s="47"/>
    </row>
    <row r="110" spans="1:14" s="112" customFormat="1" ht="15" customHeight="1" x14ac:dyDescent="0.2">
      <c r="A110" s="458"/>
      <c r="B110" s="1740" t="s">
        <v>514</v>
      </c>
      <c r="C110" s="1741"/>
      <c r="D110" s="552" t="s">
        <v>668</v>
      </c>
      <c r="E110" s="553" t="s">
        <v>142</v>
      </c>
      <c r="F110" s="535" t="b">
        <f>IF(総括表!$B$4=総括表!$Q$5,基礎データ貼付用シート!E1846)</f>
        <v>0</v>
      </c>
      <c r="G110" s="596" t="s">
        <v>117</v>
      </c>
      <c r="H110" s="856">
        <v>0.214</v>
      </c>
      <c r="I110" s="863" t="s">
        <v>664</v>
      </c>
      <c r="J110" s="857">
        <f t="shared" si="6"/>
        <v>0</v>
      </c>
      <c r="K110" s="340" t="s">
        <v>262</v>
      </c>
      <c r="L110" s="458"/>
      <c r="M110" s="458"/>
      <c r="N110" s="47"/>
    </row>
    <row r="111" spans="1:14" s="112" customFormat="1" ht="15" customHeight="1" x14ac:dyDescent="0.2">
      <c r="A111" s="458"/>
      <c r="B111" s="799">
        <v>8</v>
      </c>
      <c r="C111" s="800" t="s">
        <v>475</v>
      </c>
      <c r="D111" s="552" t="s">
        <v>533</v>
      </c>
      <c r="E111" s="553" t="s">
        <v>143</v>
      </c>
      <c r="F111" s="535" t="b">
        <f>IF(総括表!$B$4=総括表!$Q$4,基礎データ貼付用シート!E1847)</f>
        <v>0</v>
      </c>
      <c r="G111" s="596" t="s">
        <v>117</v>
      </c>
      <c r="H111" s="856">
        <v>0.38300000000000001</v>
      </c>
      <c r="I111" s="596" t="s">
        <v>664</v>
      </c>
      <c r="J111" s="598">
        <f t="shared" si="6"/>
        <v>0</v>
      </c>
      <c r="K111" s="340" t="s">
        <v>261</v>
      </c>
      <c r="L111" s="458"/>
      <c r="M111" s="458"/>
      <c r="N111" s="47"/>
    </row>
    <row r="112" spans="1:14" s="112" customFormat="1" ht="15" customHeight="1" x14ac:dyDescent="0.2">
      <c r="A112" s="458"/>
      <c r="B112" s="1961" t="s">
        <v>516</v>
      </c>
      <c r="C112" s="1962"/>
      <c r="D112" s="552" t="s">
        <v>668</v>
      </c>
      <c r="E112" s="553" t="s">
        <v>142</v>
      </c>
      <c r="F112" s="535" t="b">
        <f>IF(総括表!$B$4=総括表!$Q$5,基礎データ貼付用シート!E1847)</f>
        <v>0</v>
      </c>
      <c r="G112" s="596" t="s">
        <v>117</v>
      </c>
      <c r="H112" s="856">
        <v>0.28599999999999998</v>
      </c>
      <c r="I112" s="863" t="s">
        <v>664</v>
      </c>
      <c r="J112" s="857">
        <f t="shared" si="6"/>
        <v>0</v>
      </c>
      <c r="K112" s="340" t="s">
        <v>260</v>
      </c>
      <c r="L112" s="458"/>
      <c r="M112" s="458"/>
      <c r="N112" s="47"/>
    </row>
    <row r="113" spans="1:14" s="112" customFormat="1" ht="15" customHeight="1" x14ac:dyDescent="0.2">
      <c r="A113" s="458"/>
      <c r="B113" s="799">
        <v>9</v>
      </c>
      <c r="C113" s="800" t="s">
        <v>512</v>
      </c>
      <c r="D113" s="552" t="s">
        <v>533</v>
      </c>
      <c r="E113" s="553" t="s">
        <v>143</v>
      </c>
      <c r="F113" s="535" t="b">
        <f>IF(総括表!$B$4=総括表!$Q$4,基礎データ貼付用シート!E1850)</f>
        <v>0</v>
      </c>
      <c r="G113" s="596" t="s">
        <v>117</v>
      </c>
      <c r="H113" s="856">
        <v>0.308</v>
      </c>
      <c r="I113" s="596" t="s">
        <v>664</v>
      </c>
      <c r="J113" s="598">
        <f t="shared" si="6"/>
        <v>0</v>
      </c>
      <c r="K113" s="340" t="s">
        <v>259</v>
      </c>
      <c r="L113" s="458"/>
      <c r="M113" s="458"/>
      <c r="N113" s="47"/>
    </row>
    <row r="114" spans="1:14" s="112" customFormat="1" ht="15" customHeight="1" x14ac:dyDescent="0.2">
      <c r="A114" s="458"/>
      <c r="B114" s="1740" t="s">
        <v>514</v>
      </c>
      <c r="C114" s="1741"/>
      <c r="D114" s="552" t="s">
        <v>668</v>
      </c>
      <c r="E114" s="553" t="s">
        <v>142</v>
      </c>
      <c r="F114" s="535" t="b">
        <f>IF(総括表!$B$4=総括表!$Q$5,基礎データ貼付用シート!E1850)</f>
        <v>0</v>
      </c>
      <c r="G114" s="596" t="s">
        <v>117</v>
      </c>
      <c r="H114" s="856">
        <v>0.24399999999999999</v>
      </c>
      <c r="I114" s="863" t="s">
        <v>664</v>
      </c>
      <c r="J114" s="857">
        <f t="shared" si="6"/>
        <v>0</v>
      </c>
      <c r="K114" s="340" t="s">
        <v>258</v>
      </c>
      <c r="L114" s="458"/>
      <c r="M114" s="458"/>
      <c r="N114" s="47"/>
    </row>
    <row r="115" spans="1:14" s="112" customFormat="1" ht="15" customHeight="1" x14ac:dyDescent="0.2">
      <c r="A115" s="458"/>
      <c r="B115" s="799">
        <v>10</v>
      </c>
      <c r="C115" s="800" t="s">
        <v>512</v>
      </c>
      <c r="D115" s="552" t="s">
        <v>533</v>
      </c>
      <c r="E115" s="553" t="s">
        <v>143</v>
      </c>
      <c r="F115" s="535" t="b">
        <f>IF(総括表!$B$4=総括表!$Q$4,基礎データ貼付用シート!E1851)</f>
        <v>0</v>
      </c>
      <c r="G115" s="596" t="s">
        <v>117</v>
      </c>
      <c r="H115" s="856">
        <v>0.41199999999999998</v>
      </c>
      <c r="I115" s="596" t="s">
        <v>664</v>
      </c>
      <c r="J115" s="598">
        <f t="shared" si="6"/>
        <v>0</v>
      </c>
      <c r="K115" s="340" t="s">
        <v>257</v>
      </c>
      <c r="L115" s="458"/>
      <c r="M115" s="458"/>
      <c r="N115" s="47"/>
    </row>
    <row r="116" spans="1:14" s="112" customFormat="1" ht="15" customHeight="1" x14ac:dyDescent="0.2">
      <c r="A116" s="458"/>
      <c r="B116" s="1961" t="s">
        <v>516</v>
      </c>
      <c r="C116" s="1962"/>
      <c r="D116" s="552" t="s">
        <v>668</v>
      </c>
      <c r="E116" s="553" t="s">
        <v>142</v>
      </c>
      <c r="F116" s="535" t="b">
        <f>IF(総括表!$B$4=総括表!$Q$5,基礎データ貼付用シート!E1851)</f>
        <v>0</v>
      </c>
      <c r="G116" s="596" t="s">
        <v>117</v>
      </c>
      <c r="H116" s="856">
        <v>0.32700000000000001</v>
      </c>
      <c r="I116" s="863" t="s">
        <v>664</v>
      </c>
      <c r="J116" s="857">
        <f t="shared" si="6"/>
        <v>0</v>
      </c>
      <c r="K116" s="340" t="s">
        <v>256</v>
      </c>
      <c r="L116" s="458"/>
      <c r="M116" s="458"/>
      <c r="N116" s="47"/>
    </row>
    <row r="117" spans="1:14" s="112" customFormat="1" ht="15" customHeight="1" x14ac:dyDescent="0.2">
      <c r="A117" s="458"/>
      <c r="B117" s="799">
        <v>11</v>
      </c>
      <c r="C117" s="800" t="s">
        <v>619</v>
      </c>
      <c r="D117" s="552" t="s">
        <v>533</v>
      </c>
      <c r="E117" s="553" t="s">
        <v>143</v>
      </c>
      <c r="F117" s="535" t="b">
        <f>IF(総括表!$B$4=総括表!$Q$4,基礎データ貼付用シート!E1854)</f>
        <v>0</v>
      </c>
      <c r="G117" s="596" t="s">
        <v>117</v>
      </c>
      <c r="H117" s="856">
        <v>0.33</v>
      </c>
      <c r="I117" s="596" t="s">
        <v>664</v>
      </c>
      <c r="J117" s="598">
        <f t="shared" si="6"/>
        <v>0</v>
      </c>
      <c r="K117" s="340" t="s">
        <v>255</v>
      </c>
      <c r="L117" s="458"/>
      <c r="M117" s="458"/>
      <c r="N117" s="47"/>
    </row>
    <row r="118" spans="1:14" s="112" customFormat="1" ht="15" customHeight="1" x14ac:dyDescent="0.2">
      <c r="A118" s="458"/>
      <c r="B118" s="1740" t="s">
        <v>514</v>
      </c>
      <c r="C118" s="1741"/>
      <c r="D118" s="552" t="s">
        <v>668</v>
      </c>
      <c r="E118" s="553" t="s">
        <v>142</v>
      </c>
      <c r="F118" s="535" t="b">
        <f>IF(総括表!$B$4=総括表!$Q$5,基礎データ貼付用シート!E1854)</f>
        <v>0</v>
      </c>
      <c r="G118" s="596" t="s">
        <v>117</v>
      </c>
      <c r="H118" s="856">
        <v>0.27400000000000002</v>
      </c>
      <c r="I118" s="863" t="s">
        <v>664</v>
      </c>
      <c r="J118" s="857">
        <f t="shared" si="6"/>
        <v>0</v>
      </c>
      <c r="K118" s="340" t="s">
        <v>254</v>
      </c>
      <c r="L118" s="458"/>
      <c r="M118" s="458"/>
      <c r="N118" s="47"/>
    </row>
    <row r="119" spans="1:14" s="112" customFormat="1" ht="15" customHeight="1" x14ac:dyDescent="0.2">
      <c r="A119" s="458"/>
      <c r="B119" s="799">
        <v>12</v>
      </c>
      <c r="C119" s="800" t="s">
        <v>619</v>
      </c>
      <c r="D119" s="552" t="s">
        <v>533</v>
      </c>
      <c r="E119" s="553" t="s">
        <v>143</v>
      </c>
      <c r="F119" s="535" t="b">
        <f>IF(総括表!$B$4=総括表!$Q$4,基礎データ貼付用シート!E1855)</f>
        <v>0</v>
      </c>
      <c r="G119" s="596" t="s">
        <v>117</v>
      </c>
      <c r="H119" s="856">
        <v>0.443</v>
      </c>
      <c r="I119" s="596" t="s">
        <v>664</v>
      </c>
      <c r="J119" s="598">
        <f t="shared" si="6"/>
        <v>0</v>
      </c>
      <c r="K119" s="340" t="s">
        <v>253</v>
      </c>
      <c r="L119" s="458"/>
      <c r="M119" s="458"/>
      <c r="N119" s="47"/>
    </row>
    <row r="120" spans="1:14" s="112" customFormat="1" ht="15" customHeight="1" x14ac:dyDescent="0.2">
      <c r="A120" s="458"/>
      <c r="B120" s="1961" t="s">
        <v>516</v>
      </c>
      <c r="C120" s="1962"/>
      <c r="D120" s="552" t="s">
        <v>668</v>
      </c>
      <c r="E120" s="553" t="s">
        <v>142</v>
      </c>
      <c r="F120" s="535" t="b">
        <f>IF(総括表!$B$4=総括表!$Q$5,基礎データ貼付用シート!E1855)</f>
        <v>0</v>
      </c>
      <c r="G120" s="596" t="s">
        <v>117</v>
      </c>
      <c r="H120" s="856">
        <v>0.36699999999999999</v>
      </c>
      <c r="I120" s="863" t="s">
        <v>664</v>
      </c>
      <c r="J120" s="857">
        <f t="shared" si="6"/>
        <v>0</v>
      </c>
      <c r="K120" s="340" t="s">
        <v>252</v>
      </c>
      <c r="L120" s="458"/>
      <c r="M120" s="458"/>
      <c r="N120" s="47"/>
    </row>
    <row r="121" spans="1:14" s="112" customFormat="1" ht="15" customHeight="1" x14ac:dyDescent="0.2">
      <c r="A121" s="458"/>
      <c r="B121" s="799">
        <v>13</v>
      </c>
      <c r="C121" s="800" t="s">
        <v>710</v>
      </c>
      <c r="D121" s="552" t="s">
        <v>533</v>
      </c>
      <c r="E121" s="553" t="s">
        <v>143</v>
      </c>
      <c r="F121" s="535" t="b">
        <f>IF(総括表!$B$4=総括表!$Q$4,基礎データ貼付用シート!E1858)</f>
        <v>0</v>
      </c>
      <c r="G121" s="596" t="s">
        <v>117</v>
      </c>
      <c r="H121" s="856">
        <v>0.35299999999999998</v>
      </c>
      <c r="I121" s="596" t="s">
        <v>664</v>
      </c>
      <c r="J121" s="598">
        <f t="shared" si="6"/>
        <v>0</v>
      </c>
      <c r="K121" s="340" t="s">
        <v>321</v>
      </c>
      <c r="L121" s="458"/>
      <c r="M121" s="458"/>
      <c r="N121" s="47"/>
    </row>
    <row r="122" spans="1:14" s="112" customFormat="1" ht="15" customHeight="1" x14ac:dyDescent="0.2">
      <c r="A122" s="458"/>
      <c r="B122" s="1740" t="s">
        <v>514</v>
      </c>
      <c r="C122" s="1741"/>
      <c r="D122" s="552" t="s">
        <v>668</v>
      </c>
      <c r="E122" s="553" t="s">
        <v>142</v>
      </c>
      <c r="F122" s="535" t="b">
        <f>IF(総括表!$B$4=総括表!$Q$5,基礎データ貼付用シート!E1858)</f>
        <v>0</v>
      </c>
      <c r="G122" s="596" t="s">
        <v>117</v>
      </c>
      <c r="H122" s="856">
        <v>0.30199999999999999</v>
      </c>
      <c r="I122" s="863" t="s">
        <v>664</v>
      </c>
      <c r="J122" s="857">
        <f t="shared" si="6"/>
        <v>0</v>
      </c>
      <c r="K122" s="340" t="s">
        <v>320</v>
      </c>
      <c r="L122" s="458"/>
      <c r="M122" s="458"/>
      <c r="N122" s="47"/>
    </row>
    <row r="123" spans="1:14" s="112" customFormat="1" ht="15" customHeight="1" x14ac:dyDescent="0.2">
      <c r="A123" s="458"/>
      <c r="B123" s="799">
        <v>14</v>
      </c>
      <c r="C123" s="800" t="s">
        <v>710</v>
      </c>
      <c r="D123" s="552" t="s">
        <v>533</v>
      </c>
      <c r="E123" s="553" t="s">
        <v>143</v>
      </c>
      <c r="F123" s="535" t="b">
        <f>IF(総括表!$B$4=総括表!$Q$4,基礎データ貼付用シート!E1859)</f>
        <v>0</v>
      </c>
      <c r="G123" s="596" t="s">
        <v>117</v>
      </c>
      <c r="H123" s="856">
        <v>0.47299999999999998</v>
      </c>
      <c r="I123" s="596" t="s">
        <v>664</v>
      </c>
      <c r="J123" s="598">
        <f t="shared" si="6"/>
        <v>0</v>
      </c>
      <c r="K123" s="340" t="s">
        <v>319</v>
      </c>
      <c r="L123" s="458"/>
      <c r="M123" s="458"/>
      <c r="N123" s="47"/>
    </row>
    <row r="124" spans="1:14" s="112" customFormat="1" ht="15" customHeight="1" x14ac:dyDescent="0.2">
      <c r="A124" s="458"/>
      <c r="B124" s="1961" t="s">
        <v>516</v>
      </c>
      <c r="C124" s="1962"/>
      <c r="D124" s="552" t="s">
        <v>668</v>
      </c>
      <c r="E124" s="553" t="s">
        <v>142</v>
      </c>
      <c r="F124" s="535" t="b">
        <f>IF(総括表!$B$4=総括表!$Q$5,基礎データ貼付用シート!E1859)</f>
        <v>0</v>
      </c>
      <c r="G124" s="596" t="s">
        <v>117</v>
      </c>
      <c r="H124" s="856">
        <v>0.40500000000000003</v>
      </c>
      <c r="I124" s="863" t="s">
        <v>664</v>
      </c>
      <c r="J124" s="857">
        <f t="shared" si="6"/>
        <v>0</v>
      </c>
      <c r="K124" s="340" t="s">
        <v>318</v>
      </c>
      <c r="L124" s="458"/>
      <c r="M124" s="458"/>
      <c r="N124" s="47"/>
    </row>
    <row r="125" spans="1:14" s="112" customFormat="1" ht="15" customHeight="1" x14ac:dyDescent="0.2">
      <c r="A125" s="458"/>
      <c r="B125" s="799">
        <v>15</v>
      </c>
      <c r="C125" s="800" t="s">
        <v>741</v>
      </c>
      <c r="D125" s="552" t="s">
        <v>533</v>
      </c>
      <c r="E125" s="553" t="s">
        <v>143</v>
      </c>
      <c r="F125" s="535" t="b">
        <f>IF(総括表!$B$4=総括表!$Q$4,基礎データ貼付用シート!E1862)</f>
        <v>0</v>
      </c>
      <c r="G125" s="596" t="s">
        <v>117</v>
      </c>
      <c r="H125" s="856">
        <v>0.376</v>
      </c>
      <c r="I125" s="596" t="s">
        <v>664</v>
      </c>
      <c r="J125" s="598">
        <f t="shared" si="6"/>
        <v>0</v>
      </c>
      <c r="K125" s="340" t="s">
        <v>317</v>
      </c>
      <c r="L125" s="458"/>
      <c r="M125" s="458"/>
      <c r="N125" s="47"/>
    </row>
    <row r="126" spans="1:14" s="112" customFormat="1" ht="15" customHeight="1" x14ac:dyDescent="0.2">
      <c r="A126" s="458"/>
      <c r="B126" s="1740" t="s">
        <v>514</v>
      </c>
      <c r="C126" s="1741"/>
      <c r="D126" s="552" t="s">
        <v>668</v>
      </c>
      <c r="E126" s="553" t="s">
        <v>142</v>
      </c>
      <c r="F126" s="535" t="b">
        <f>IF(総括表!$B$4=総括表!$Q$5,基礎データ貼付用シート!E1862)</f>
        <v>0</v>
      </c>
      <c r="G126" s="596" t="s">
        <v>117</v>
      </c>
      <c r="H126" s="856">
        <v>0.33300000000000002</v>
      </c>
      <c r="I126" s="863" t="s">
        <v>664</v>
      </c>
      <c r="J126" s="857">
        <f t="shared" si="6"/>
        <v>0</v>
      </c>
      <c r="K126" s="340" t="s">
        <v>316</v>
      </c>
      <c r="L126" s="458"/>
      <c r="M126" s="458"/>
      <c r="N126" s="47"/>
    </row>
    <row r="127" spans="1:14" s="112" customFormat="1" ht="15" customHeight="1" x14ac:dyDescent="0.2">
      <c r="A127" s="458"/>
      <c r="B127" s="799">
        <v>16</v>
      </c>
      <c r="C127" s="965" t="s">
        <v>741</v>
      </c>
      <c r="D127" s="552" t="s">
        <v>533</v>
      </c>
      <c r="E127" s="553" t="s">
        <v>143</v>
      </c>
      <c r="F127" s="535" t="b">
        <f>IF(総括表!$B$4=総括表!$Q$4,基礎データ貼付用シート!E1863)</f>
        <v>0</v>
      </c>
      <c r="G127" s="596" t="s">
        <v>117</v>
      </c>
      <c r="H127" s="856">
        <v>0.503</v>
      </c>
      <c r="I127" s="596" t="s">
        <v>664</v>
      </c>
      <c r="J127" s="598">
        <f t="shared" si="6"/>
        <v>0</v>
      </c>
      <c r="K127" s="340" t="s">
        <v>315</v>
      </c>
      <c r="L127" s="458"/>
      <c r="M127" s="458"/>
      <c r="N127" s="198"/>
    </row>
    <row r="128" spans="1:14" s="112" customFormat="1" ht="15" customHeight="1" x14ac:dyDescent="0.2">
      <c r="A128" s="458"/>
      <c r="B128" s="1961" t="s">
        <v>516</v>
      </c>
      <c r="C128" s="1962"/>
      <c r="D128" s="552" t="s">
        <v>668</v>
      </c>
      <c r="E128" s="553" t="s">
        <v>142</v>
      </c>
      <c r="F128" s="535" t="b">
        <f>IF(総括表!$B$4=総括表!$Q$5,基礎データ貼付用シート!E1863)</f>
        <v>0</v>
      </c>
      <c r="G128" s="596" t="s">
        <v>117</v>
      </c>
      <c r="H128" s="856">
        <v>0.44600000000000001</v>
      </c>
      <c r="I128" s="863" t="s">
        <v>664</v>
      </c>
      <c r="J128" s="857">
        <f t="shared" si="6"/>
        <v>0</v>
      </c>
      <c r="K128" s="340" t="s">
        <v>314</v>
      </c>
      <c r="L128" s="458"/>
      <c r="M128" s="458"/>
      <c r="N128" s="198"/>
    </row>
    <row r="129" spans="1:14" s="112" customFormat="1" ht="15" customHeight="1" x14ac:dyDescent="0.2">
      <c r="A129" s="458"/>
      <c r="B129" s="799">
        <v>17</v>
      </c>
      <c r="C129" s="800" t="s">
        <v>808</v>
      </c>
      <c r="D129" s="552" t="s">
        <v>533</v>
      </c>
      <c r="E129" s="553" t="s">
        <v>143</v>
      </c>
      <c r="F129" s="535" t="b">
        <f>IF(総括表!$B$4=総括表!$Q$4,基礎データ貼付用シート!E1866)</f>
        <v>0</v>
      </c>
      <c r="G129" s="596" t="s">
        <v>117</v>
      </c>
      <c r="H129" s="856">
        <v>0.39800000000000002</v>
      </c>
      <c r="I129" s="596" t="s">
        <v>664</v>
      </c>
      <c r="J129" s="598">
        <f t="shared" si="6"/>
        <v>0</v>
      </c>
      <c r="K129" s="340" t="s">
        <v>313</v>
      </c>
      <c r="L129" s="458"/>
      <c r="M129" s="458"/>
      <c r="N129" s="198"/>
    </row>
    <row r="130" spans="1:14" s="112" customFormat="1" ht="15" customHeight="1" x14ac:dyDescent="0.2">
      <c r="A130" s="458"/>
      <c r="B130" s="1740" t="s">
        <v>514</v>
      </c>
      <c r="C130" s="1741"/>
      <c r="D130" s="552" t="s">
        <v>668</v>
      </c>
      <c r="E130" s="553" t="s">
        <v>142</v>
      </c>
      <c r="F130" s="535" t="b">
        <f>IF(総括表!$B$4=総括表!$Q$5,基礎データ貼付用シート!E1866)</f>
        <v>0</v>
      </c>
      <c r="G130" s="596" t="s">
        <v>117</v>
      </c>
      <c r="H130" s="856">
        <v>0.36299999999999999</v>
      </c>
      <c r="I130" s="863" t="s">
        <v>664</v>
      </c>
      <c r="J130" s="857">
        <f t="shared" si="6"/>
        <v>0</v>
      </c>
      <c r="K130" s="340" t="s">
        <v>312</v>
      </c>
      <c r="L130" s="458"/>
      <c r="M130" s="458"/>
      <c r="N130" s="198"/>
    </row>
    <row r="131" spans="1:14" s="112" customFormat="1" ht="15" customHeight="1" x14ac:dyDescent="0.2">
      <c r="A131" s="458"/>
      <c r="B131" s="799">
        <v>18</v>
      </c>
      <c r="C131" s="965" t="s">
        <v>808</v>
      </c>
      <c r="D131" s="552" t="s">
        <v>533</v>
      </c>
      <c r="E131" s="553" t="s">
        <v>143</v>
      </c>
      <c r="F131" s="535" t="b">
        <f>IF(総括表!$B$4=総括表!$Q$4,基礎データ貼付用シート!E1867)</f>
        <v>0</v>
      </c>
      <c r="G131" s="596" t="s">
        <v>117</v>
      </c>
      <c r="H131" s="856">
        <v>0.53400000000000003</v>
      </c>
      <c r="I131" s="596" t="s">
        <v>664</v>
      </c>
      <c r="J131" s="598">
        <f t="shared" si="6"/>
        <v>0</v>
      </c>
      <c r="K131" s="340" t="s">
        <v>311</v>
      </c>
      <c r="L131" s="458"/>
      <c r="M131" s="458"/>
      <c r="N131" s="198"/>
    </row>
    <row r="132" spans="1:14" s="112" customFormat="1" ht="15" customHeight="1" x14ac:dyDescent="0.2">
      <c r="A132" s="458"/>
      <c r="B132" s="1961" t="s">
        <v>516</v>
      </c>
      <c r="C132" s="1962"/>
      <c r="D132" s="552" t="s">
        <v>668</v>
      </c>
      <c r="E132" s="553" t="s">
        <v>142</v>
      </c>
      <c r="F132" s="535" t="b">
        <f>IF(総括表!$B$4=総括表!$Q$5,基礎データ貼付用シート!E1867)</f>
        <v>0</v>
      </c>
      <c r="G132" s="596" t="s">
        <v>117</v>
      </c>
      <c r="H132" s="856">
        <v>0.48599999999999999</v>
      </c>
      <c r="I132" s="863" t="s">
        <v>664</v>
      </c>
      <c r="J132" s="857">
        <f t="shared" si="6"/>
        <v>0</v>
      </c>
      <c r="K132" s="340" t="s">
        <v>310</v>
      </c>
      <c r="L132" s="458"/>
      <c r="M132" s="458"/>
      <c r="N132" s="198"/>
    </row>
    <row r="133" spans="1:14" s="112" customFormat="1" ht="15" customHeight="1" x14ac:dyDescent="0.2">
      <c r="A133" s="458"/>
      <c r="B133" s="799">
        <v>19</v>
      </c>
      <c r="C133" s="800" t="s">
        <v>884</v>
      </c>
      <c r="D133" s="552" t="s">
        <v>533</v>
      </c>
      <c r="E133" s="553" t="s">
        <v>143</v>
      </c>
      <c r="F133" s="535" t="b">
        <f>IF(総括表!$B$4=総括表!$Q$4,基礎データ貼付用シート!E1870)</f>
        <v>0</v>
      </c>
      <c r="G133" s="596" t="s">
        <v>117</v>
      </c>
      <c r="H133" s="856">
        <v>0.42</v>
      </c>
      <c r="I133" s="596" t="s">
        <v>664</v>
      </c>
      <c r="J133" s="598">
        <f t="shared" si="6"/>
        <v>0</v>
      </c>
      <c r="K133" s="340" t="s">
        <v>309</v>
      </c>
      <c r="L133" s="458"/>
      <c r="M133" s="458"/>
      <c r="N133" s="198"/>
    </row>
    <row r="134" spans="1:14" s="112" customFormat="1" ht="15" customHeight="1" x14ac:dyDescent="0.2">
      <c r="A134" s="458"/>
      <c r="B134" s="1740" t="s">
        <v>514</v>
      </c>
      <c r="C134" s="1741"/>
      <c r="D134" s="552" t="s">
        <v>668</v>
      </c>
      <c r="E134" s="553" t="s">
        <v>142</v>
      </c>
      <c r="F134" s="535" t="b">
        <f>IF(総括表!$B$4=総括表!$Q$5,基礎データ貼付用シート!E1870)</f>
        <v>0</v>
      </c>
      <c r="G134" s="596" t="s">
        <v>117</v>
      </c>
      <c r="H134" s="856">
        <v>0.39200000000000002</v>
      </c>
      <c r="I134" s="863" t="s">
        <v>664</v>
      </c>
      <c r="J134" s="857">
        <f t="shared" si="6"/>
        <v>0</v>
      </c>
      <c r="K134" s="340" t="s">
        <v>308</v>
      </c>
      <c r="L134" s="458"/>
      <c r="M134" s="458"/>
      <c r="N134" s="198"/>
    </row>
    <row r="135" spans="1:14" s="112" customFormat="1" ht="15" customHeight="1" x14ac:dyDescent="0.2">
      <c r="A135" s="458"/>
      <c r="B135" s="799">
        <v>20</v>
      </c>
      <c r="C135" s="965" t="s">
        <v>884</v>
      </c>
      <c r="D135" s="552" t="s">
        <v>533</v>
      </c>
      <c r="E135" s="553" t="s">
        <v>143</v>
      </c>
      <c r="F135" s="535" t="b">
        <f>IF(総括表!$B$4=総括表!$Q$4,基礎データ貼付用シート!E1871)</f>
        <v>0</v>
      </c>
      <c r="G135" s="596" t="s">
        <v>117</v>
      </c>
      <c r="H135" s="856">
        <v>0.56299999999999994</v>
      </c>
      <c r="I135" s="596" t="s">
        <v>664</v>
      </c>
      <c r="J135" s="598">
        <f t="shared" si="6"/>
        <v>0</v>
      </c>
      <c r="K135" s="340" t="s">
        <v>307</v>
      </c>
      <c r="L135" s="458"/>
      <c r="M135" s="458"/>
      <c r="N135" s="198"/>
    </row>
    <row r="136" spans="1:14" s="112" customFormat="1" ht="15" customHeight="1" x14ac:dyDescent="0.2">
      <c r="A136" s="458"/>
      <c r="B136" s="1961" t="s">
        <v>516</v>
      </c>
      <c r="C136" s="1962"/>
      <c r="D136" s="552" t="s">
        <v>668</v>
      </c>
      <c r="E136" s="553" t="s">
        <v>142</v>
      </c>
      <c r="F136" s="535" t="b">
        <f>IF(総括表!$B$4=総括表!$Q$5,基礎データ貼付用シート!E1871)</f>
        <v>0</v>
      </c>
      <c r="G136" s="596" t="s">
        <v>117</v>
      </c>
      <c r="H136" s="856">
        <v>0.52500000000000002</v>
      </c>
      <c r="I136" s="863" t="s">
        <v>664</v>
      </c>
      <c r="J136" s="857">
        <f t="shared" si="6"/>
        <v>0</v>
      </c>
      <c r="K136" s="340" t="s">
        <v>306</v>
      </c>
      <c r="L136" s="458"/>
      <c r="M136" s="458"/>
      <c r="N136" s="198"/>
    </row>
    <row r="137" spans="1:14" s="112" customFormat="1" ht="15" customHeight="1" x14ac:dyDescent="0.2">
      <c r="A137" s="458"/>
      <c r="B137" s="799">
        <v>21</v>
      </c>
      <c r="C137" s="800" t="s">
        <v>915</v>
      </c>
      <c r="D137" s="552" t="s">
        <v>533</v>
      </c>
      <c r="E137" s="553" t="s">
        <v>143</v>
      </c>
      <c r="F137" s="535" t="b">
        <f>IF(総括表!$B$4=総括表!$Q$4,基礎データ貼付用シート!E1874)</f>
        <v>0</v>
      </c>
      <c r="G137" s="596" t="s">
        <v>117</v>
      </c>
      <c r="H137" s="856">
        <v>0.443</v>
      </c>
      <c r="I137" s="596" t="s">
        <v>664</v>
      </c>
      <c r="J137" s="598">
        <f t="shared" si="6"/>
        <v>0</v>
      </c>
      <c r="K137" s="340" t="s">
        <v>305</v>
      </c>
      <c r="L137" s="458"/>
      <c r="M137" s="458"/>
      <c r="N137" s="198"/>
    </row>
    <row r="138" spans="1:14" s="112" customFormat="1" ht="15" customHeight="1" x14ac:dyDescent="0.2">
      <c r="A138" s="458"/>
      <c r="B138" s="1740" t="s">
        <v>514</v>
      </c>
      <c r="C138" s="1741"/>
      <c r="D138" s="552" t="s">
        <v>668</v>
      </c>
      <c r="E138" s="553" t="s">
        <v>142</v>
      </c>
      <c r="F138" s="535" t="b">
        <f>IF(総括表!$B$4=総括表!$Q$5,基礎データ貼付用シート!E1874)</f>
        <v>0</v>
      </c>
      <c r="G138" s="596" t="s">
        <v>117</v>
      </c>
      <c r="H138" s="856">
        <v>0.42099999999999999</v>
      </c>
      <c r="I138" s="863" t="s">
        <v>664</v>
      </c>
      <c r="J138" s="857">
        <f t="shared" si="6"/>
        <v>0</v>
      </c>
      <c r="K138" s="340" t="s">
        <v>304</v>
      </c>
      <c r="L138" s="458"/>
      <c r="M138" s="458"/>
      <c r="N138" s="198"/>
    </row>
    <row r="139" spans="1:14" s="112" customFormat="1" ht="15" customHeight="1" x14ac:dyDescent="0.2">
      <c r="A139" s="458"/>
      <c r="B139" s="799">
        <v>22</v>
      </c>
      <c r="C139" s="965" t="s">
        <v>915</v>
      </c>
      <c r="D139" s="552" t="s">
        <v>533</v>
      </c>
      <c r="E139" s="553" t="s">
        <v>143</v>
      </c>
      <c r="F139" s="535" t="b">
        <f>IF(総括表!$B$4=総括表!$Q$4,基礎データ貼付用シート!E1875)</f>
        <v>0</v>
      </c>
      <c r="G139" s="596" t="s">
        <v>117</v>
      </c>
      <c r="H139" s="856">
        <v>0.59299999999999997</v>
      </c>
      <c r="I139" s="596" t="s">
        <v>664</v>
      </c>
      <c r="J139" s="598">
        <f t="shared" si="6"/>
        <v>0</v>
      </c>
      <c r="K139" s="340" t="s">
        <v>303</v>
      </c>
      <c r="L139" s="458"/>
      <c r="M139" s="458"/>
      <c r="N139" s="198"/>
    </row>
    <row r="140" spans="1:14" s="112" customFormat="1" ht="15" customHeight="1" x14ac:dyDescent="0.2">
      <c r="A140" s="458"/>
      <c r="B140" s="1961" t="s">
        <v>516</v>
      </c>
      <c r="C140" s="1962"/>
      <c r="D140" s="552" t="s">
        <v>668</v>
      </c>
      <c r="E140" s="553" t="s">
        <v>142</v>
      </c>
      <c r="F140" s="535" t="b">
        <f>IF(総括表!$B$4=総括表!$Q$5,基礎データ貼付用シート!E1875)</f>
        <v>0</v>
      </c>
      <c r="G140" s="596" t="s">
        <v>117</v>
      </c>
      <c r="H140" s="856">
        <v>0.56399999999999995</v>
      </c>
      <c r="I140" s="863" t="s">
        <v>664</v>
      </c>
      <c r="J140" s="857">
        <f t="shared" si="6"/>
        <v>0</v>
      </c>
      <c r="K140" s="340" t="s">
        <v>899</v>
      </c>
      <c r="L140" s="458"/>
      <c r="M140" s="458"/>
      <c r="N140" s="198"/>
    </row>
    <row r="141" spans="1:14" s="112" customFormat="1" ht="15" customHeight="1" x14ac:dyDescent="0.2">
      <c r="A141" s="458"/>
      <c r="B141" s="799">
        <v>23</v>
      </c>
      <c r="C141" s="800" t="s">
        <v>1067</v>
      </c>
      <c r="D141" s="552" t="s">
        <v>533</v>
      </c>
      <c r="E141" s="553" t="s">
        <v>143</v>
      </c>
      <c r="F141" s="535" t="b">
        <f>IF(総括表!$B$4=総括表!$Q$4,基礎データ貼付用シート!E1878)</f>
        <v>0</v>
      </c>
      <c r="G141" s="596" t="s">
        <v>117</v>
      </c>
      <c r="H141" s="856">
        <v>0.46600000000000003</v>
      </c>
      <c r="I141" s="596" t="s">
        <v>664</v>
      </c>
      <c r="J141" s="598">
        <f t="shared" si="6"/>
        <v>0</v>
      </c>
      <c r="K141" s="340" t="s">
        <v>888</v>
      </c>
      <c r="L141" s="458"/>
      <c r="M141" s="458"/>
      <c r="N141" s="198"/>
    </row>
    <row r="142" spans="1:14" s="112" customFormat="1" ht="15" customHeight="1" x14ac:dyDescent="0.2">
      <c r="A142" s="458"/>
      <c r="B142" s="1740" t="s">
        <v>514</v>
      </c>
      <c r="C142" s="1741"/>
      <c r="D142" s="552" t="s">
        <v>668</v>
      </c>
      <c r="E142" s="553" t="s">
        <v>142</v>
      </c>
      <c r="F142" s="535" t="b">
        <f>IF(総括表!$B$4=総括表!$Q$5,基礎データ貼付用シート!E1878)</f>
        <v>0</v>
      </c>
      <c r="G142" s="596" t="s">
        <v>117</v>
      </c>
      <c r="H142" s="856">
        <v>0.45200000000000001</v>
      </c>
      <c r="I142" s="863" t="s">
        <v>664</v>
      </c>
      <c r="J142" s="857">
        <f t="shared" si="6"/>
        <v>0</v>
      </c>
      <c r="K142" s="340" t="s">
        <v>889</v>
      </c>
      <c r="L142" s="458"/>
      <c r="M142" s="458"/>
      <c r="N142" s="198"/>
    </row>
    <row r="143" spans="1:14" s="112" customFormat="1" ht="15" customHeight="1" x14ac:dyDescent="0.2">
      <c r="A143" s="458"/>
      <c r="B143" s="799">
        <v>24</v>
      </c>
      <c r="C143" s="800" t="s">
        <v>1067</v>
      </c>
      <c r="D143" s="552" t="s">
        <v>1250</v>
      </c>
      <c r="E143" s="553" t="s">
        <v>143</v>
      </c>
      <c r="F143" s="535" t="b">
        <f>IF(総括表!$B$4=総括表!$Q$4,基礎データ貼付用シート!E1879)</f>
        <v>0</v>
      </c>
      <c r="G143" s="596" t="s">
        <v>1251</v>
      </c>
      <c r="H143" s="856">
        <v>0.625</v>
      </c>
      <c r="I143" s="596" t="s">
        <v>1252</v>
      </c>
      <c r="J143" s="598">
        <f t="shared" si="6"/>
        <v>0</v>
      </c>
      <c r="K143" s="340" t="s">
        <v>900</v>
      </c>
      <c r="L143" s="458"/>
      <c r="M143" s="458"/>
      <c r="N143" s="198"/>
    </row>
    <row r="144" spans="1:14" s="112" customFormat="1" ht="15" customHeight="1" x14ac:dyDescent="0.2">
      <c r="A144" s="458"/>
      <c r="B144" s="1961" t="s">
        <v>516</v>
      </c>
      <c r="C144" s="1962"/>
      <c r="D144" s="552" t="s">
        <v>1253</v>
      </c>
      <c r="E144" s="553" t="s">
        <v>142</v>
      </c>
      <c r="F144" s="535" t="b">
        <f>IF(総括表!$B$4=総括表!$Q$5,基礎データ貼付用シート!E1879)</f>
        <v>0</v>
      </c>
      <c r="G144" s="596" t="s">
        <v>1254</v>
      </c>
      <c r="H144" s="856">
        <v>0.60499999999999998</v>
      </c>
      <c r="I144" s="863" t="s">
        <v>1255</v>
      </c>
      <c r="J144" s="857">
        <f t="shared" si="6"/>
        <v>0</v>
      </c>
      <c r="K144" s="340" t="s">
        <v>302</v>
      </c>
      <c r="L144" s="458"/>
      <c r="M144" s="458"/>
      <c r="N144" s="198"/>
    </row>
    <row r="145" spans="1:14" s="112" customFormat="1" ht="15" customHeight="1" x14ac:dyDescent="0.2">
      <c r="A145" s="458"/>
      <c r="B145" s="335">
        <v>25</v>
      </c>
      <c r="C145" s="336" t="s">
        <v>1259</v>
      </c>
      <c r="D145" s="337" t="s">
        <v>533</v>
      </c>
      <c r="E145" s="338" t="s">
        <v>143</v>
      </c>
      <c r="F145" s="535" t="b">
        <f>IF(総括表!$B$4=総括表!$Q$4,基礎データ貼付用シート!E1882)</f>
        <v>0</v>
      </c>
      <c r="G145" s="353" t="s">
        <v>117</v>
      </c>
      <c r="H145" s="513">
        <v>0.48299999999999998</v>
      </c>
      <c r="I145" s="353" t="s">
        <v>119</v>
      </c>
      <c r="J145" s="354">
        <f t="shared" si="6"/>
        <v>0</v>
      </c>
      <c r="K145" s="340" t="s">
        <v>878</v>
      </c>
      <c r="L145" s="458"/>
      <c r="M145" s="458"/>
      <c r="N145" s="198"/>
    </row>
    <row r="146" spans="1:14" s="112" customFormat="1" ht="15" customHeight="1" x14ac:dyDescent="0.2">
      <c r="A146" s="458"/>
      <c r="B146" s="1740" t="s">
        <v>514</v>
      </c>
      <c r="C146" s="1741"/>
      <c r="D146" s="337" t="s">
        <v>529</v>
      </c>
      <c r="E146" s="338" t="s">
        <v>142</v>
      </c>
      <c r="F146" s="535" t="b">
        <f>IF(総括表!$B$4=総括表!$Q$5,基礎データ貼付用シート!E1882)</f>
        <v>0</v>
      </c>
      <c r="G146" s="353" t="s">
        <v>117</v>
      </c>
      <c r="H146" s="513">
        <v>0.47599999999999998</v>
      </c>
      <c r="I146" s="355" t="s">
        <v>119</v>
      </c>
      <c r="J146" s="683">
        <f t="shared" si="6"/>
        <v>0</v>
      </c>
      <c r="K146" s="340" t="s">
        <v>877</v>
      </c>
      <c r="L146" s="458"/>
      <c r="M146" s="458"/>
      <c r="N146" s="198"/>
    </row>
    <row r="147" spans="1:14" s="112" customFormat="1" ht="15" customHeight="1" x14ac:dyDescent="0.2">
      <c r="A147" s="458"/>
      <c r="B147" s="335">
        <v>26</v>
      </c>
      <c r="C147" s="336" t="s">
        <v>1259</v>
      </c>
      <c r="D147" s="337" t="s">
        <v>4941</v>
      </c>
      <c r="E147" s="338" t="s">
        <v>143</v>
      </c>
      <c r="F147" s="535" t="b">
        <f>IF(総括表!$B$4=総括表!$Q$4,基礎データ貼付用シート!E1883)</f>
        <v>0</v>
      </c>
      <c r="G147" s="353" t="s">
        <v>4942</v>
      </c>
      <c r="H147" s="513">
        <v>0.64700000000000002</v>
      </c>
      <c r="I147" s="353" t="s">
        <v>4943</v>
      </c>
      <c r="J147" s="354">
        <f t="shared" si="6"/>
        <v>0</v>
      </c>
      <c r="K147" s="340" t="s">
        <v>876</v>
      </c>
      <c r="L147" s="458"/>
      <c r="M147" s="458"/>
      <c r="N147" s="198"/>
    </row>
    <row r="148" spans="1:14" s="112" customFormat="1" ht="15" customHeight="1" x14ac:dyDescent="0.2">
      <c r="A148" s="458"/>
      <c r="B148" s="1961" t="s">
        <v>516</v>
      </c>
      <c r="C148" s="1962"/>
      <c r="D148" s="337" t="s">
        <v>4944</v>
      </c>
      <c r="E148" s="338" t="s">
        <v>142</v>
      </c>
      <c r="F148" s="535" t="b">
        <f>IF(総括表!$B$4=総括表!$Q$5,基礎データ貼付用シート!E1883)</f>
        <v>0</v>
      </c>
      <c r="G148" s="353" t="s">
        <v>4942</v>
      </c>
      <c r="H148" s="513">
        <v>0.63700000000000001</v>
      </c>
      <c r="I148" s="355" t="s">
        <v>4943</v>
      </c>
      <c r="J148" s="683">
        <f t="shared" si="6"/>
        <v>0</v>
      </c>
      <c r="K148" s="340" t="s">
        <v>875</v>
      </c>
      <c r="L148" s="458"/>
      <c r="M148" s="458"/>
      <c r="N148" s="198"/>
    </row>
    <row r="149" spans="1:14" s="112" customFormat="1" ht="15" customHeight="1" x14ac:dyDescent="0.2">
      <c r="A149" s="458"/>
      <c r="B149" s="335">
        <f>B147+1</f>
        <v>27</v>
      </c>
      <c r="C149" s="336" t="s">
        <v>5215</v>
      </c>
      <c r="D149" s="337" t="s">
        <v>533</v>
      </c>
      <c r="E149" s="338" t="s">
        <v>143</v>
      </c>
      <c r="F149" s="535" t="b">
        <f>IF(総括表!$B$4=総括表!$Q$4,基礎データ貼付用シート!E1886)</f>
        <v>0</v>
      </c>
      <c r="G149" s="353" t="s">
        <v>117</v>
      </c>
      <c r="H149" s="513">
        <v>0.5</v>
      </c>
      <c r="I149" s="353" t="s">
        <v>119</v>
      </c>
      <c r="J149" s="354">
        <f>ROUND(F149*H149,0)</f>
        <v>0</v>
      </c>
      <c r="K149" s="340" t="s">
        <v>874</v>
      </c>
      <c r="L149" s="458"/>
      <c r="M149" s="458"/>
      <c r="N149" s="198"/>
    </row>
    <row r="150" spans="1:14" s="112" customFormat="1" ht="15" customHeight="1" x14ac:dyDescent="0.2">
      <c r="A150" s="458"/>
      <c r="B150" s="1740" t="s">
        <v>514</v>
      </c>
      <c r="C150" s="1741"/>
      <c r="D150" s="337" t="s">
        <v>529</v>
      </c>
      <c r="E150" s="338" t="s">
        <v>142</v>
      </c>
      <c r="F150" s="535" t="b">
        <f>IF(総括表!$B$4=総括表!$Q$5,基礎データ貼付用シート!E1886)</f>
        <v>0</v>
      </c>
      <c r="G150" s="353" t="s">
        <v>117</v>
      </c>
      <c r="H150" s="513">
        <v>0.5</v>
      </c>
      <c r="I150" s="355" t="s">
        <v>119</v>
      </c>
      <c r="J150" s="683">
        <f>ROUND(F150*H150,0)</f>
        <v>0</v>
      </c>
      <c r="K150" s="340" t="s">
        <v>300</v>
      </c>
      <c r="L150" s="458"/>
      <c r="M150" s="458"/>
      <c r="N150" s="198"/>
    </row>
    <row r="151" spans="1:14" s="112" customFormat="1" ht="15" customHeight="1" x14ac:dyDescent="0.2">
      <c r="A151" s="458"/>
      <c r="B151" s="335">
        <f>B149+1</f>
        <v>28</v>
      </c>
      <c r="C151" s="336" t="s">
        <v>5215</v>
      </c>
      <c r="D151" s="337" t="s">
        <v>533</v>
      </c>
      <c r="E151" s="338" t="s">
        <v>143</v>
      </c>
      <c r="F151" s="535" t="b">
        <f>IF(総括表!$B$4=総括表!$Q$4,基礎データ貼付用シート!E1887)</f>
        <v>0</v>
      </c>
      <c r="G151" s="353" t="s">
        <v>532</v>
      </c>
      <c r="H151" s="513">
        <v>0.67</v>
      </c>
      <c r="I151" s="353" t="s">
        <v>531</v>
      </c>
      <c r="J151" s="354">
        <f>ROUND(F151*H151,0)</f>
        <v>0</v>
      </c>
      <c r="K151" s="340" t="s">
        <v>299</v>
      </c>
      <c r="L151" s="458"/>
      <c r="M151" s="458"/>
      <c r="N151" s="198"/>
    </row>
    <row r="152" spans="1:14" s="112" customFormat="1" ht="15" customHeight="1" x14ac:dyDescent="0.2">
      <c r="A152" s="458"/>
      <c r="B152" s="1961" t="s">
        <v>516</v>
      </c>
      <c r="C152" s="1962"/>
      <c r="D152" s="337" t="s">
        <v>529</v>
      </c>
      <c r="E152" s="338" t="s">
        <v>142</v>
      </c>
      <c r="F152" s="535" t="b">
        <f>IF(総括表!$B$4=総括表!$Q$5,基礎データ貼付用シート!E1887)</f>
        <v>0</v>
      </c>
      <c r="G152" s="353" t="s">
        <v>532</v>
      </c>
      <c r="H152" s="513">
        <v>0.67</v>
      </c>
      <c r="I152" s="355" t="s">
        <v>531</v>
      </c>
      <c r="J152" s="683">
        <f>ROUND(F152*H152,0)</f>
        <v>0</v>
      </c>
      <c r="K152" s="340" t="s">
        <v>298</v>
      </c>
      <c r="L152" s="458"/>
      <c r="M152" s="458"/>
      <c r="N152" s="198"/>
    </row>
    <row r="153" spans="1:14" s="112" customFormat="1" ht="15" customHeight="1" x14ac:dyDescent="0.2">
      <c r="A153" s="458"/>
      <c r="B153" s="335">
        <f>B151+1</f>
        <v>29</v>
      </c>
      <c r="C153" s="336" t="s">
        <v>5612</v>
      </c>
      <c r="D153" s="337" t="s">
        <v>533</v>
      </c>
      <c r="E153" s="338" t="s">
        <v>143</v>
      </c>
      <c r="F153" s="535" t="b">
        <f>IF(総括表!$B$4=総括表!$Q$4,基礎データ貼付用シート!E1890)</f>
        <v>0</v>
      </c>
      <c r="G153" s="353" t="s">
        <v>117</v>
      </c>
      <c r="H153" s="513">
        <v>0.5</v>
      </c>
      <c r="I153" s="353" t="s">
        <v>119</v>
      </c>
      <c r="J153" s="354">
        <f t="shared" ref="J153:J158" si="7">ROUND(F153*H153,0)</f>
        <v>0</v>
      </c>
      <c r="K153" s="340" t="s">
        <v>295</v>
      </c>
      <c r="L153" s="458"/>
      <c r="M153" s="458"/>
      <c r="N153" s="198"/>
    </row>
    <row r="154" spans="1:14" s="112" customFormat="1" ht="15" customHeight="1" x14ac:dyDescent="0.2">
      <c r="A154" s="458"/>
      <c r="B154" s="1740" t="s">
        <v>514</v>
      </c>
      <c r="C154" s="1741"/>
      <c r="D154" s="337" t="s">
        <v>529</v>
      </c>
      <c r="E154" s="338" t="s">
        <v>142</v>
      </c>
      <c r="F154" s="535" t="b">
        <f>IF(総括表!$B$4=総括表!$Q$5,基礎データ貼付用シート!E1890)</f>
        <v>0</v>
      </c>
      <c r="G154" s="353" t="s">
        <v>117</v>
      </c>
      <c r="H154" s="513">
        <v>0.5</v>
      </c>
      <c r="I154" s="355" t="s">
        <v>119</v>
      </c>
      <c r="J154" s="683">
        <f t="shared" si="7"/>
        <v>0</v>
      </c>
      <c r="K154" s="340" t="s">
        <v>293</v>
      </c>
      <c r="L154" s="458"/>
      <c r="M154" s="458"/>
      <c r="N154" s="198"/>
    </row>
    <row r="155" spans="1:14" s="112" customFormat="1" ht="15" customHeight="1" x14ac:dyDescent="0.2">
      <c r="A155" s="458"/>
      <c r="B155" s="335">
        <f>B153+1</f>
        <v>30</v>
      </c>
      <c r="C155" s="336" t="s">
        <v>5612</v>
      </c>
      <c r="D155" s="337" t="s">
        <v>533</v>
      </c>
      <c r="E155" s="338" t="s">
        <v>143</v>
      </c>
      <c r="F155" s="535" t="b">
        <f>IF(総括表!$B$4=総括表!$Q$4,基礎データ貼付用シート!E1891)</f>
        <v>0</v>
      </c>
      <c r="G155" s="353" t="s">
        <v>117</v>
      </c>
      <c r="H155" s="513">
        <v>0.67</v>
      </c>
      <c r="I155" s="353" t="s">
        <v>119</v>
      </c>
      <c r="J155" s="354">
        <f>ROUND(F155*H155,0)</f>
        <v>0</v>
      </c>
      <c r="K155" s="340" t="s">
        <v>291</v>
      </c>
      <c r="L155" s="458"/>
      <c r="M155" s="458"/>
      <c r="N155" s="198"/>
    </row>
    <row r="156" spans="1:14" s="112" customFormat="1" ht="15" customHeight="1" x14ac:dyDescent="0.2">
      <c r="A156" s="458"/>
      <c r="B156" s="1740" t="s">
        <v>516</v>
      </c>
      <c r="C156" s="1741"/>
      <c r="D156" s="337" t="s">
        <v>529</v>
      </c>
      <c r="E156" s="338" t="s">
        <v>142</v>
      </c>
      <c r="F156" s="535" t="b">
        <f>IF(総括表!$B$4=総括表!$Q$5,基礎データ貼付用シート!E1891)</f>
        <v>0</v>
      </c>
      <c r="G156" s="353" t="s">
        <v>117</v>
      </c>
      <c r="H156" s="513">
        <v>0.67</v>
      </c>
      <c r="I156" s="355" t="s">
        <v>119</v>
      </c>
      <c r="J156" s="683">
        <f>ROUND(F156*H156,0)</f>
        <v>0</v>
      </c>
      <c r="K156" s="340" t="s">
        <v>6710</v>
      </c>
      <c r="L156" s="458"/>
      <c r="M156" s="458"/>
      <c r="N156" s="198"/>
    </row>
    <row r="157" spans="1:14" s="202" customFormat="1" ht="15" customHeight="1" x14ac:dyDescent="0.2">
      <c r="A157" s="458"/>
      <c r="B157" s="335">
        <f>B155+1</f>
        <v>31</v>
      </c>
      <c r="C157" s="336" t="s">
        <v>6145</v>
      </c>
      <c r="D157" s="337" t="s">
        <v>533</v>
      </c>
      <c r="E157" s="338" t="s">
        <v>143</v>
      </c>
      <c r="F157" s="535" t="b">
        <f>IF(総括表!$B$4=総括表!$Q$4,基礎データ貼付用シート!E1894)</f>
        <v>0</v>
      </c>
      <c r="G157" s="353" t="s">
        <v>117</v>
      </c>
      <c r="H157" s="513">
        <v>0.5</v>
      </c>
      <c r="I157" s="353" t="s">
        <v>119</v>
      </c>
      <c r="J157" s="354">
        <f t="shared" si="7"/>
        <v>0</v>
      </c>
      <c r="K157" s="340" t="s">
        <v>6711</v>
      </c>
      <c r="L157" s="458"/>
      <c r="M157" s="458"/>
      <c r="N157" s="198"/>
    </row>
    <row r="158" spans="1:14" s="202" customFormat="1" ht="15" customHeight="1" x14ac:dyDescent="0.2">
      <c r="A158" s="458"/>
      <c r="B158" s="1961" t="s">
        <v>514</v>
      </c>
      <c r="C158" s="1962"/>
      <c r="D158" s="337" t="s">
        <v>529</v>
      </c>
      <c r="E158" s="338" t="s">
        <v>142</v>
      </c>
      <c r="F158" s="535" t="b">
        <f>IF(総括表!$B$4=総括表!$Q$5,基礎データ貼付用シート!E1894)</f>
        <v>0</v>
      </c>
      <c r="G158" s="353" t="s">
        <v>117</v>
      </c>
      <c r="H158" s="513">
        <v>0.5</v>
      </c>
      <c r="I158" s="355" t="s">
        <v>119</v>
      </c>
      <c r="J158" s="683">
        <f t="shared" si="7"/>
        <v>0</v>
      </c>
      <c r="K158" s="340" t="s">
        <v>6712</v>
      </c>
      <c r="L158" s="458"/>
      <c r="M158" s="458"/>
      <c r="N158" s="198"/>
    </row>
    <row r="159" spans="1:14" s="202" customFormat="1" ht="15" customHeight="1" x14ac:dyDescent="0.2">
      <c r="A159" s="458"/>
      <c r="B159" s="335">
        <f>B157+1</f>
        <v>32</v>
      </c>
      <c r="C159" s="336" t="s">
        <v>6145</v>
      </c>
      <c r="D159" s="337" t="s">
        <v>533</v>
      </c>
      <c r="E159" s="338" t="s">
        <v>143</v>
      </c>
      <c r="F159" s="535" t="b">
        <f>IF(総括表!$B$4=総括表!$Q$4,基礎データ貼付用シート!E1895)</f>
        <v>0</v>
      </c>
      <c r="G159" s="353" t="s">
        <v>117</v>
      </c>
      <c r="H159" s="513">
        <v>0.67</v>
      </c>
      <c r="I159" s="353" t="s">
        <v>119</v>
      </c>
      <c r="J159" s="354">
        <f>ROUND(F159*H159,0)</f>
        <v>0</v>
      </c>
      <c r="K159" s="340" t="s">
        <v>6713</v>
      </c>
      <c r="L159" s="458"/>
      <c r="M159" s="458"/>
      <c r="N159" s="198"/>
    </row>
    <row r="160" spans="1:14" s="202" customFormat="1" ht="15" customHeight="1" x14ac:dyDescent="0.2">
      <c r="A160" s="458"/>
      <c r="B160" s="1961" t="s">
        <v>516</v>
      </c>
      <c r="C160" s="1962"/>
      <c r="D160" s="337" t="s">
        <v>529</v>
      </c>
      <c r="E160" s="338" t="s">
        <v>142</v>
      </c>
      <c r="F160" s="535" t="b">
        <f>IF(総括表!$B$4=総括表!$Q$5,基礎データ貼付用シート!E1895)</f>
        <v>0</v>
      </c>
      <c r="G160" s="353" t="s">
        <v>117</v>
      </c>
      <c r="H160" s="513">
        <v>0.67</v>
      </c>
      <c r="I160" s="355" t="s">
        <v>119</v>
      </c>
      <c r="J160" s="683">
        <f>ROUND(F160*H160,0)</f>
        <v>0</v>
      </c>
      <c r="K160" s="340" t="s">
        <v>6714</v>
      </c>
      <c r="L160" s="458"/>
      <c r="M160" s="458"/>
      <c r="N160" s="198"/>
    </row>
    <row r="161" spans="1:14" s="202" customFormat="1" ht="15" customHeight="1" x14ac:dyDescent="0.2">
      <c r="A161" s="458"/>
      <c r="B161" s="1240">
        <f>B159+1</f>
        <v>33</v>
      </c>
      <c r="C161" s="336" t="s">
        <v>6622</v>
      </c>
      <c r="D161" s="337" t="s">
        <v>533</v>
      </c>
      <c r="E161" s="338" t="s">
        <v>143</v>
      </c>
      <c r="F161" s="535" t="b">
        <f>IF(総括表!$B$4=総括表!$Q$4,基礎データ貼付用シート!E1898)</f>
        <v>0</v>
      </c>
      <c r="G161" s="353" t="s">
        <v>117</v>
      </c>
      <c r="H161" s="513">
        <v>0.5</v>
      </c>
      <c r="I161" s="353" t="s">
        <v>119</v>
      </c>
      <c r="J161" s="354">
        <f t="shared" ref="J161:J162" si="8">ROUND(F161*H161,0)</f>
        <v>0</v>
      </c>
      <c r="K161" s="340" t="s">
        <v>6715</v>
      </c>
      <c r="L161" s="458"/>
      <c r="M161" s="458"/>
      <c r="N161" s="198"/>
    </row>
    <row r="162" spans="1:14" s="202" customFormat="1" ht="15" customHeight="1" x14ac:dyDescent="0.2">
      <c r="A162" s="458"/>
      <c r="B162" s="1961" t="s">
        <v>514</v>
      </c>
      <c r="C162" s="1962"/>
      <c r="D162" s="337" t="s">
        <v>529</v>
      </c>
      <c r="E162" s="338" t="s">
        <v>142</v>
      </c>
      <c r="F162" s="535" t="b">
        <f>IF(総括表!$B$4=総括表!$Q$5,基礎データ貼付用シート!E1898)</f>
        <v>0</v>
      </c>
      <c r="G162" s="353" t="s">
        <v>117</v>
      </c>
      <c r="H162" s="513">
        <v>0.5</v>
      </c>
      <c r="I162" s="355" t="s">
        <v>119</v>
      </c>
      <c r="J162" s="683">
        <f t="shared" si="8"/>
        <v>0</v>
      </c>
      <c r="K162" s="340" t="s">
        <v>6716</v>
      </c>
      <c r="L162" s="458"/>
      <c r="M162" s="458"/>
      <c r="N162" s="198"/>
    </row>
    <row r="163" spans="1:14" s="202" customFormat="1" ht="15" customHeight="1" x14ac:dyDescent="0.2">
      <c r="A163" s="458"/>
      <c r="B163" s="1240">
        <f>B161+1</f>
        <v>34</v>
      </c>
      <c r="C163" s="336" t="s">
        <v>6622</v>
      </c>
      <c r="D163" s="337" t="s">
        <v>533</v>
      </c>
      <c r="E163" s="338" t="s">
        <v>143</v>
      </c>
      <c r="F163" s="535" t="b">
        <f>IF(総括表!$B$4=総括表!$Q$4,基礎データ貼付用シート!E1899)</f>
        <v>0</v>
      </c>
      <c r="G163" s="353" t="s">
        <v>117</v>
      </c>
      <c r="H163" s="513">
        <v>0.67</v>
      </c>
      <c r="I163" s="353" t="s">
        <v>119</v>
      </c>
      <c r="J163" s="354">
        <f>ROUND(F163*H163,0)</f>
        <v>0</v>
      </c>
      <c r="K163" s="340" t="s">
        <v>6717</v>
      </c>
      <c r="L163" s="458"/>
      <c r="M163" s="458"/>
      <c r="N163" s="198"/>
    </row>
    <row r="164" spans="1:14" s="202" customFormat="1" ht="15" customHeight="1" thickBot="1" x14ac:dyDescent="0.25">
      <c r="A164" s="458"/>
      <c r="B164" s="1961" t="s">
        <v>516</v>
      </c>
      <c r="C164" s="1962"/>
      <c r="D164" s="337" t="s">
        <v>529</v>
      </c>
      <c r="E164" s="338" t="s">
        <v>142</v>
      </c>
      <c r="F164" s="535" t="b">
        <f>IF(総括表!$B$4=総括表!$Q$5,基礎データ貼付用シート!E1899)</f>
        <v>0</v>
      </c>
      <c r="G164" s="353" t="s">
        <v>117</v>
      </c>
      <c r="H164" s="513">
        <v>0.67</v>
      </c>
      <c r="I164" s="355" t="s">
        <v>119</v>
      </c>
      <c r="J164" s="683">
        <f>ROUND(F164*H164,0)</f>
        <v>0</v>
      </c>
      <c r="K164" s="340" t="s">
        <v>6718</v>
      </c>
      <c r="L164" s="458"/>
      <c r="M164" s="458"/>
      <c r="N164" s="198"/>
    </row>
    <row r="165" spans="1:14" s="112" customFormat="1" ht="15" customHeight="1" x14ac:dyDescent="0.2">
      <c r="A165" s="458"/>
      <c r="B165" s="344"/>
      <c r="C165" s="345"/>
      <c r="D165" s="344"/>
      <c r="E165" s="344"/>
      <c r="F165" s="58"/>
      <c r="G165" s="494"/>
      <c r="H165" s="1683" t="s">
        <v>6719</v>
      </c>
      <c r="I165" s="1684"/>
      <c r="J165" s="346"/>
      <c r="K165" s="340"/>
      <c r="L165" s="458"/>
      <c r="M165" s="458"/>
      <c r="N165" s="198"/>
    </row>
    <row r="166" spans="1:14" s="112" customFormat="1" ht="15" customHeight="1" thickBot="1" x14ac:dyDescent="0.25">
      <c r="A166" s="458"/>
      <c r="B166" s="340"/>
      <c r="C166" s="340"/>
      <c r="D166" s="340"/>
      <c r="E166" s="340"/>
      <c r="F166" s="554"/>
      <c r="G166" s="340"/>
      <c r="H166" s="1727" t="s">
        <v>118</v>
      </c>
      <c r="I166" s="1728"/>
      <c r="J166" s="539">
        <f>SUM(J99:J164)</f>
        <v>0</v>
      </c>
      <c r="K166" s="340" t="s">
        <v>581</v>
      </c>
      <c r="L166" s="458"/>
      <c r="M166" s="1006" t="s">
        <v>4894</v>
      </c>
      <c r="N166" s="198"/>
    </row>
    <row r="167" spans="1:14" s="112" customFormat="1" ht="18.75" customHeight="1" x14ac:dyDescent="0.2">
      <c r="A167" s="458"/>
      <c r="B167" s="458"/>
      <c r="C167" s="458"/>
      <c r="D167" s="458"/>
      <c r="E167" s="458"/>
      <c r="F167" s="518"/>
      <c r="G167" s="458"/>
      <c r="H167" s="458"/>
      <c r="I167" s="458"/>
      <c r="J167" s="518"/>
      <c r="K167" s="458"/>
      <c r="L167" s="458"/>
      <c r="M167" s="458"/>
      <c r="N167" s="198"/>
    </row>
    <row r="168" spans="1:14" ht="18.75" customHeight="1" x14ac:dyDescent="0.2">
      <c r="A168" s="468">
        <v>4</v>
      </c>
      <c r="B168" s="458" t="s">
        <v>6596</v>
      </c>
      <c r="C168" s="467"/>
      <c r="D168" s="467"/>
      <c r="E168" s="467"/>
      <c r="F168" s="517"/>
      <c r="G168" s="467"/>
      <c r="H168" s="467"/>
      <c r="I168" s="467"/>
      <c r="J168" s="517"/>
      <c r="K168" s="467"/>
      <c r="L168" s="467"/>
      <c r="M168" s="467"/>
      <c r="N168" s="56"/>
    </row>
    <row r="169" spans="1:14" ht="11.25" customHeight="1" x14ac:dyDescent="0.2">
      <c r="A169" s="470"/>
      <c r="B169" s="467"/>
      <c r="C169" s="467"/>
      <c r="D169" s="467"/>
      <c r="E169" s="467"/>
      <c r="F169" s="517"/>
      <c r="G169" s="467"/>
      <c r="H169" s="467"/>
      <c r="I169" s="467"/>
      <c r="J169" s="517"/>
      <c r="K169" s="467"/>
      <c r="L169" s="467"/>
      <c r="M169" s="467"/>
      <c r="N169" s="56"/>
    </row>
    <row r="170" spans="1:14" ht="18.75" customHeight="1" x14ac:dyDescent="0.2">
      <c r="A170" s="470"/>
      <c r="B170" s="1861" t="s">
        <v>181</v>
      </c>
      <c r="C170" s="1804"/>
      <c r="D170" s="1861" t="s">
        <v>139</v>
      </c>
      <c r="E170" s="1804"/>
      <c r="F170" s="795" t="s">
        <v>180</v>
      </c>
      <c r="G170" s="796"/>
      <c r="H170" s="796" t="s">
        <v>137</v>
      </c>
      <c r="I170" s="796"/>
      <c r="J170" s="795" t="s">
        <v>89</v>
      </c>
      <c r="K170" s="340"/>
      <c r="L170" s="467"/>
      <c r="M170" s="467"/>
      <c r="N170" s="56"/>
    </row>
    <row r="171" spans="1:14" ht="15" customHeight="1" x14ac:dyDescent="0.2">
      <c r="A171" s="470"/>
      <c r="B171" s="523"/>
      <c r="C171" s="479"/>
      <c r="D171" s="480"/>
      <c r="E171" s="342"/>
      <c r="F171" s="524"/>
      <c r="G171" s="482"/>
      <c r="H171" s="482"/>
      <c r="I171" s="482"/>
      <c r="J171" s="525" t="s">
        <v>1187</v>
      </c>
      <c r="K171" s="340"/>
      <c r="L171" s="467"/>
      <c r="M171" s="467"/>
      <c r="N171" s="56"/>
    </row>
    <row r="172" spans="1:14" s="112" customFormat="1" ht="15" customHeight="1" x14ac:dyDescent="0.2">
      <c r="A172" s="458"/>
      <c r="B172" s="799">
        <v>1</v>
      </c>
      <c r="C172" s="800" t="s">
        <v>125</v>
      </c>
      <c r="D172" s="1725"/>
      <c r="E172" s="1726"/>
      <c r="F172" s="595">
        <f>+基礎データ貼付用シート!E1827</f>
        <v>0</v>
      </c>
      <c r="G172" s="596" t="s">
        <v>1184</v>
      </c>
      <c r="H172" s="1007">
        <v>8.9999999999999993E-3</v>
      </c>
      <c r="I172" s="596" t="s">
        <v>1186</v>
      </c>
      <c r="J172" s="598">
        <f>ROUND(F172*H172,0)</f>
        <v>0</v>
      </c>
      <c r="K172" s="340" t="s">
        <v>273</v>
      </c>
      <c r="L172" s="458"/>
      <c r="M172" s="458"/>
      <c r="N172" s="198"/>
    </row>
    <row r="173" spans="1:14" s="112" customFormat="1" ht="15" customHeight="1" x14ac:dyDescent="0.2">
      <c r="A173" s="458"/>
      <c r="B173" s="799">
        <v>2</v>
      </c>
      <c r="C173" s="800" t="s">
        <v>124</v>
      </c>
      <c r="D173" s="1725"/>
      <c r="E173" s="1726"/>
      <c r="F173" s="595">
        <f>+基礎データ貼付用シート!E1830</f>
        <v>0</v>
      </c>
      <c r="G173" s="596" t="s">
        <v>1184</v>
      </c>
      <c r="H173" s="1007">
        <v>0.01</v>
      </c>
      <c r="I173" s="596" t="s">
        <v>1186</v>
      </c>
      <c r="J173" s="598">
        <f>ROUND(F173*H173,0)</f>
        <v>0</v>
      </c>
      <c r="K173" s="340" t="s">
        <v>272</v>
      </c>
      <c r="L173" s="458"/>
      <c r="M173" s="458"/>
      <c r="N173" s="198"/>
    </row>
    <row r="174" spans="1:14" s="112" customFormat="1" ht="15" customHeight="1" x14ac:dyDescent="0.2">
      <c r="A174" s="458"/>
      <c r="B174" s="799">
        <v>3</v>
      </c>
      <c r="C174" s="800" t="s">
        <v>123</v>
      </c>
      <c r="D174" s="552" t="s">
        <v>1188</v>
      </c>
      <c r="E174" s="553" t="s">
        <v>143</v>
      </c>
      <c r="F174" s="535" t="b">
        <f>IF(総括表!$B$4=総括表!$Q$4,基礎データ貼付用シート!E1834)</f>
        <v>0</v>
      </c>
      <c r="G174" s="596" t="s">
        <v>1184</v>
      </c>
      <c r="H174" s="1007">
        <v>0.24099999999999999</v>
      </c>
      <c r="I174" s="596" t="s">
        <v>1186</v>
      </c>
      <c r="J174" s="598">
        <f>ROUND(F174*H174,0)</f>
        <v>0</v>
      </c>
      <c r="K174" s="340" t="s">
        <v>271</v>
      </c>
      <c r="L174" s="458"/>
      <c r="M174" s="458"/>
      <c r="N174" s="198"/>
    </row>
    <row r="175" spans="1:14" s="112" customFormat="1" ht="15" customHeight="1" thickBot="1" x14ac:dyDescent="0.25">
      <c r="A175" s="458"/>
      <c r="B175" s="341"/>
      <c r="C175" s="342"/>
      <c r="D175" s="552" t="s">
        <v>1193</v>
      </c>
      <c r="E175" s="553" t="s">
        <v>142</v>
      </c>
      <c r="F175" s="535" t="b">
        <f>IF(総括表!$B$4=総括表!$Q$5,基礎データ貼付用シート!E1834)</f>
        <v>0</v>
      </c>
      <c r="G175" s="596" t="s">
        <v>1184</v>
      </c>
      <c r="H175" s="1008">
        <v>0</v>
      </c>
      <c r="I175" s="863" t="s">
        <v>1186</v>
      </c>
      <c r="J175" s="857">
        <f>ROUND(F175*H175,0)</f>
        <v>0</v>
      </c>
      <c r="K175" s="340" t="s">
        <v>270</v>
      </c>
      <c r="L175" s="458"/>
      <c r="M175" s="458"/>
      <c r="N175" s="198"/>
    </row>
    <row r="176" spans="1:14" s="112" customFormat="1" ht="15" customHeight="1" x14ac:dyDescent="0.2">
      <c r="A176" s="458"/>
      <c r="B176" s="344"/>
      <c r="C176" s="345"/>
      <c r="D176" s="344"/>
      <c r="E176" s="344"/>
      <c r="F176" s="58"/>
      <c r="G176" s="494"/>
      <c r="H176" s="1721" t="s">
        <v>979</v>
      </c>
      <c r="I176" s="1722"/>
      <c r="J176" s="531"/>
      <c r="K176" s="340"/>
      <c r="L176" s="458"/>
      <c r="M176" s="458"/>
      <c r="N176" s="198"/>
    </row>
    <row r="177" spans="1:14" s="112" customFormat="1" ht="15" customHeight="1" thickBot="1" x14ac:dyDescent="0.25">
      <c r="A177" s="458"/>
      <c r="B177" s="340"/>
      <c r="C177" s="340"/>
      <c r="D177" s="340"/>
      <c r="E177" s="340"/>
      <c r="F177" s="554"/>
      <c r="G177" s="340"/>
      <c r="H177" s="1727" t="s">
        <v>118</v>
      </c>
      <c r="I177" s="1728"/>
      <c r="J177" s="539">
        <f>SUM(J172:J175)</f>
        <v>0</v>
      </c>
      <c r="K177" s="340" t="s">
        <v>572</v>
      </c>
      <c r="L177" s="458"/>
      <c r="M177" s="1006" t="s">
        <v>1184</v>
      </c>
      <c r="N177" s="198"/>
    </row>
    <row r="178" spans="1:14" s="112" customFormat="1" ht="18.75" customHeight="1" x14ac:dyDescent="0.2">
      <c r="A178" s="458"/>
      <c r="B178" s="458"/>
      <c r="C178" s="458"/>
      <c r="D178" s="458"/>
      <c r="E178" s="458"/>
      <c r="F178" s="518"/>
      <c r="G178" s="458"/>
      <c r="H178" s="458"/>
      <c r="I178" s="458"/>
      <c r="J178" s="518"/>
      <c r="K178" s="458"/>
      <c r="L178" s="458"/>
      <c r="M178" s="458"/>
      <c r="N178" s="198"/>
    </row>
    <row r="179" spans="1:14" ht="18.75" customHeight="1" x14ac:dyDescent="0.2">
      <c r="A179" s="468">
        <v>5</v>
      </c>
      <c r="B179" s="458" t="s">
        <v>388</v>
      </c>
      <c r="C179" s="467"/>
      <c r="D179" s="467"/>
      <c r="E179" s="467"/>
      <c r="F179" s="517"/>
      <c r="G179" s="467"/>
      <c r="H179" s="467"/>
      <c r="I179" s="467"/>
      <c r="J179" s="517"/>
      <c r="K179" s="467"/>
      <c r="L179" s="467"/>
      <c r="M179" s="467"/>
      <c r="N179" s="56"/>
    </row>
    <row r="180" spans="1:14" ht="11.25" customHeight="1" x14ac:dyDescent="0.2">
      <c r="A180" s="470"/>
      <c r="B180" s="467"/>
      <c r="C180" s="467"/>
      <c r="D180" s="467"/>
      <c r="E180" s="467"/>
      <c r="F180" s="517"/>
      <c r="G180" s="467"/>
      <c r="H180" s="467"/>
      <c r="I180" s="467"/>
      <c r="J180" s="517"/>
      <c r="K180" s="467"/>
      <c r="L180" s="467"/>
      <c r="M180" s="467"/>
      <c r="N180" s="56"/>
    </row>
    <row r="181" spans="1:14" ht="18.75" customHeight="1" x14ac:dyDescent="0.2">
      <c r="A181" s="470"/>
      <c r="B181" s="1861" t="s">
        <v>140</v>
      </c>
      <c r="C181" s="1804"/>
      <c r="D181" s="1861" t="s">
        <v>139</v>
      </c>
      <c r="E181" s="1804"/>
      <c r="F181" s="795" t="s">
        <v>138</v>
      </c>
      <c r="G181" s="796"/>
      <c r="H181" s="796" t="s">
        <v>137</v>
      </c>
      <c r="I181" s="796"/>
      <c r="J181" s="795" t="s">
        <v>89</v>
      </c>
      <c r="K181" s="340"/>
      <c r="L181" s="467"/>
      <c r="M181" s="467"/>
      <c r="N181" s="56"/>
    </row>
    <row r="182" spans="1:14" ht="15" customHeight="1" x14ac:dyDescent="0.2">
      <c r="A182" s="470"/>
      <c r="B182" s="523"/>
      <c r="C182" s="479"/>
      <c r="D182" s="480"/>
      <c r="E182" s="342"/>
      <c r="F182" s="524"/>
      <c r="G182" s="482"/>
      <c r="H182" s="482"/>
      <c r="I182" s="482"/>
      <c r="J182" s="525" t="s">
        <v>1187</v>
      </c>
      <c r="K182" s="340"/>
      <c r="L182" s="467"/>
      <c r="M182" s="467"/>
      <c r="N182" s="56"/>
    </row>
    <row r="183" spans="1:14" s="112" customFormat="1" ht="15" customHeight="1" x14ac:dyDescent="0.2">
      <c r="A183" s="458"/>
      <c r="B183" s="335">
        <v>1</v>
      </c>
      <c r="C183" s="336" t="s">
        <v>125</v>
      </c>
      <c r="D183" s="1725"/>
      <c r="E183" s="1726"/>
      <c r="F183" s="595">
        <f>+基礎データ貼付用シート!E2028</f>
        <v>0</v>
      </c>
      <c r="G183" s="596" t="s">
        <v>1184</v>
      </c>
      <c r="H183" s="597">
        <v>1.7000000000000001E-2</v>
      </c>
      <c r="I183" s="863" t="s">
        <v>1186</v>
      </c>
      <c r="J183" s="857">
        <f t="shared" ref="J183:J191" si="9">ROUND(F183*H183,0)</f>
        <v>0</v>
      </c>
      <c r="K183" s="340" t="s">
        <v>273</v>
      </c>
      <c r="L183" s="458"/>
      <c r="M183" s="458"/>
      <c r="N183" s="47"/>
    </row>
    <row r="184" spans="1:14" s="112" customFormat="1" ht="15" customHeight="1" x14ac:dyDescent="0.2">
      <c r="A184" s="458"/>
      <c r="B184" s="335">
        <v>2</v>
      </c>
      <c r="C184" s="336" t="s">
        <v>124</v>
      </c>
      <c r="D184" s="1725"/>
      <c r="E184" s="1726"/>
      <c r="F184" s="595">
        <f>+基礎データ貼付用シート!E2029</f>
        <v>0</v>
      </c>
      <c r="G184" s="596" t="s">
        <v>1184</v>
      </c>
      <c r="H184" s="597">
        <v>1.7000000000000001E-2</v>
      </c>
      <c r="I184" s="596" t="s">
        <v>1186</v>
      </c>
      <c r="J184" s="598">
        <f t="shared" si="9"/>
        <v>0</v>
      </c>
      <c r="K184" s="340" t="s">
        <v>272</v>
      </c>
      <c r="L184" s="458"/>
      <c r="M184" s="458"/>
      <c r="N184" s="47"/>
    </row>
    <row r="185" spans="1:14" s="112" customFormat="1" ht="15" customHeight="1" x14ac:dyDescent="0.2">
      <c r="A185" s="458"/>
      <c r="B185" s="335">
        <v>3</v>
      </c>
      <c r="C185" s="336" t="s">
        <v>123</v>
      </c>
      <c r="D185" s="1725"/>
      <c r="E185" s="1726"/>
      <c r="F185" s="595">
        <f>+基礎データ貼付用シート!E2030</f>
        <v>0</v>
      </c>
      <c r="G185" s="596" t="s">
        <v>1184</v>
      </c>
      <c r="H185" s="597">
        <v>0</v>
      </c>
      <c r="I185" s="596" t="s">
        <v>1186</v>
      </c>
      <c r="J185" s="598">
        <f t="shared" si="9"/>
        <v>0</v>
      </c>
      <c r="K185" s="340" t="s">
        <v>271</v>
      </c>
      <c r="L185" s="458"/>
      <c r="M185" s="458"/>
      <c r="N185" s="47"/>
    </row>
    <row r="186" spans="1:14" s="112" customFormat="1" ht="15" customHeight="1" x14ac:dyDescent="0.2">
      <c r="A186" s="458"/>
      <c r="B186" s="335">
        <v>4</v>
      </c>
      <c r="C186" s="338" t="s">
        <v>122</v>
      </c>
      <c r="D186" s="1725"/>
      <c r="E186" s="1726"/>
      <c r="F186" s="595">
        <f>+基礎データ貼付用シート!E2031</f>
        <v>0</v>
      </c>
      <c r="G186" s="596" t="s">
        <v>1184</v>
      </c>
      <c r="H186" s="597">
        <v>0</v>
      </c>
      <c r="I186" s="863" t="s">
        <v>1186</v>
      </c>
      <c r="J186" s="857">
        <f t="shared" si="9"/>
        <v>0</v>
      </c>
      <c r="K186" s="340" t="s">
        <v>270</v>
      </c>
      <c r="L186" s="458"/>
      <c r="M186" s="458"/>
      <c r="N186" s="47"/>
    </row>
    <row r="187" spans="1:14" s="112" customFormat="1" ht="15" customHeight="1" x14ac:dyDescent="0.2">
      <c r="A187" s="458"/>
      <c r="B187" s="335">
        <v>5</v>
      </c>
      <c r="C187" s="338" t="s">
        <v>121</v>
      </c>
      <c r="D187" s="1725"/>
      <c r="E187" s="1726"/>
      <c r="F187" s="595">
        <f>+基礎データ貼付用シート!E2032</f>
        <v>0</v>
      </c>
      <c r="G187" s="596" t="s">
        <v>1184</v>
      </c>
      <c r="H187" s="597">
        <v>0</v>
      </c>
      <c r="I187" s="863" t="s">
        <v>1186</v>
      </c>
      <c r="J187" s="857">
        <f t="shared" si="9"/>
        <v>0</v>
      </c>
      <c r="K187" s="340" t="s">
        <v>268</v>
      </c>
      <c r="L187" s="458"/>
      <c r="M187" s="458"/>
      <c r="N187" s="47"/>
    </row>
    <row r="188" spans="1:14" s="112" customFormat="1" ht="15" customHeight="1" x14ac:dyDescent="0.2">
      <c r="A188" s="458"/>
      <c r="B188" s="335">
        <v>6</v>
      </c>
      <c r="C188" s="338" t="s">
        <v>120</v>
      </c>
      <c r="D188" s="1725"/>
      <c r="E188" s="1726"/>
      <c r="F188" s="595">
        <f>+基礎データ貼付用シート!E2033</f>
        <v>0</v>
      </c>
      <c r="G188" s="596" t="s">
        <v>1184</v>
      </c>
      <c r="H188" s="597">
        <v>0.318</v>
      </c>
      <c r="I188" s="863" t="s">
        <v>1186</v>
      </c>
      <c r="J188" s="857">
        <f t="shared" si="9"/>
        <v>0</v>
      </c>
      <c r="K188" s="340" t="s">
        <v>267</v>
      </c>
      <c r="L188" s="458"/>
      <c r="M188" s="458"/>
      <c r="N188" s="47"/>
    </row>
    <row r="189" spans="1:14" s="112" customFormat="1" ht="15" customHeight="1" x14ac:dyDescent="0.2">
      <c r="A189" s="458"/>
      <c r="B189" s="335">
        <v>7</v>
      </c>
      <c r="C189" s="338" t="s">
        <v>475</v>
      </c>
      <c r="D189" s="1725"/>
      <c r="E189" s="1726"/>
      <c r="F189" s="595">
        <f>+基礎データ貼付用シート!E2034</f>
        <v>0</v>
      </c>
      <c r="G189" s="596" t="s">
        <v>1184</v>
      </c>
      <c r="H189" s="597">
        <v>0.38400000000000001</v>
      </c>
      <c r="I189" s="863" t="s">
        <v>1186</v>
      </c>
      <c r="J189" s="857">
        <f t="shared" si="9"/>
        <v>0</v>
      </c>
      <c r="K189" s="340" t="s">
        <v>269</v>
      </c>
      <c r="L189" s="458"/>
      <c r="M189" s="458"/>
      <c r="N189" s="47"/>
    </row>
    <row r="190" spans="1:14" s="112" customFormat="1" ht="15" customHeight="1" x14ac:dyDescent="0.2">
      <c r="A190" s="458"/>
      <c r="B190" s="335">
        <v>8</v>
      </c>
      <c r="C190" s="338" t="s">
        <v>512</v>
      </c>
      <c r="D190" s="1725"/>
      <c r="E190" s="1726"/>
      <c r="F190" s="595">
        <f>+基礎データ貼付用シート!E2035</f>
        <v>0</v>
      </c>
      <c r="G190" s="596" t="s">
        <v>1184</v>
      </c>
      <c r="H190" s="597">
        <v>0.439</v>
      </c>
      <c r="I190" s="863" t="s">
        <v>1186</v>
      </c>
      <c r="J190" s="857">
        <f t="shared" si="9"/>
        <v>0</v>
      </c>
      <c r="K190" s="340" t="s">
        <v>266</v>
      </c>
      <c r="L190" s="458"/>
      <c r="M190" s="458"/>
      <c r="N190" s="47"/>
    </row>
    <row r="191" spans="1:14" s="112" customFormat="1" ht="15" customHeight="1" x14ac:dyDescent="0.2">
      <c r="A191" s="458"/>
      <c r="B191" s="335">
        <v>9</v>
      </c>
      <c r="C191" s="338" t="s">
        <v>619</v>
      </c>
      <c r="D191" s="1725"/>
      <c r="E191" s="1726"/>
      <c r="F191" s="595">
        <f>+基礎データ貼付用シート!E2036</f>
        <v>0</v>
      </c>
      <c r="G191" s="596" t="s">
        <v>1184</v>
      </c>
      <c r="H191" s="597">
        <v>0.49199999999999999</v>
      </c>
      <c r="I191" s="863" t="s">
        <v>1186</v>
      </c>
      <c r="J191" s="857">
        <f t="shared" si="9"/>
        <v>0</v>
      </c>
      <c r="K191" s="340" t="s">
        <v>265</v>
      </c>
      <c r="L191" s="458"/>
      <c r="M191" s="458"/>
      <c r="N191" s="47"/>
    </row>
    <row r="192" spans="1:14" s="112" customFormat="1" ht="15" customHeight="1" x14ac:dyDescent="0.2">
      <c r="A192" s="458"/>
      <c r="B192" s="335">
        <v>10</v>
      </c>
      <c r="C192" s="338" t="s">
        <v>710</v>
      </c>
      <c r="D192" s="1725"/>
      <c r="E192" s="1726"/>
      <c r="F192" s="595">
        <f>+基礎データ貼付用シート!E2037</f>
        <v>0</v>
      </c>
      <c r="G192" s="596" t="s">
        <v>1184</v>
      </c>
      <c r="H192" s="597">
        <v>0.54400000000000004</v>
      </c>
      <c r="I192" s="863" t="s">
        <v>1186</v>
      </c>
      <c r="J192" s="857">
        <f>ROUND(F192*H192,0)</f>
        <v>0</v>
      </c>
      <c r="K192" s="340" t="s">
        <v>264</v>
      </c>
      <c r="L192" s="458"/>
      <c r="M192" s="458"/>
      <c r="N192" s="47"/>
    </row>
    <row r="193" spans="1:14" s="112" customFormat="1" ht="15" customHeight="1" thickBot="1" x14ac:dyDescent="0.25">
      <c r="A193" s="458"/>
      <c r="B193" s="460">
        <v>11</v>
      </c>
      <c r="C193" s="338" t="s">
        <v>741</v>
      </c>
      <c r="D193" s="1725"/>
      <c r="E193" s="1726"/>
      <c r="F193" s="595">
        <f>+基礎データ貼付用シート!E2038</f>
        <v>0</v>
      </c>
      <c r="G193" s="596" t="s">
        <v>1184</v>
      </c>
      <c r="H193" s="1009">
        <v>0.59899999999999998</v>
      </c>
      <c r="I193" s="863" t="s">
        <v>1186</v>
      </c>
      <c r="J193" s="857">
        <f>ROUND(F193*H193,0)</f>
        <v>0</v>
      </c>
      <c r="K193" s="340" t="s">
        <v>263</v>
      </c>
      <c r="L193" s="458"/>
      <c r="M193" s="458"/>
      <c r="N193" s="47"/>
    </row>
    <row r="194" spans="1:14" s="112" customFormat="1" ht="15" customHeight="1" x14ac:dyDescent="0.2">
      <c r="A194" s="458"/>
      <c r="B194" s="344"/>
      <c r="C194" s="345"/>
      <c r="D194" s="344"/>
      <c r="E194" s="344"/>
      <c r="F194" s="58"/>
      <c r="G194" s="494"/>
      <c r="H194" s="1683" t="s">
        <v>6131</v>
      </c>
      <c r="I194" s="1684"/>
      <c r="J194" s="346"/>
      <c r="K194" s="340"/>
      <c r="L194" s="458"/>
      <c r="M194" s="458"/>
      <c r="N194" s="198"/>
    </row>
    <row r="195" spans="1:14" s="112" customFormat="1" ht="15" customHeight="1" thickBot="1" x14ac:dyDescent="0.25">
      <c r="A195" s="458"/>
      <c r="B195" s="340"/>
      <c r="C195" s="340"/>
      <c r="D195" s="340"/>
      <c r="E195" s="340"/>
      <c r="F195" s="554"/>
      <c r="G195" s="340"/>
      <c r="H195" s="1727" t="s">
        <v>118</v>
      </c>
      <c r="I195" s="1728"/>
      <c r="J195" s="539">
        <f>SUM(J183:J193)</f>
        <v>0</v>
      </c>
      <c r="K195" s="340" t="s">
        <v>571</v>
      </c>
      <c r="L195" s="458"/>
      <c r="M195" s="1006" t="s">
        <v>4894</v>
      </c>
      <c r="N195" s="198"/>
    </row>
    <row r="196" spans="1:14" s="112" customFormat="1" ht="18.75" customHeight="1" x14ac:dyDescent="0.2">
      <c r="A196" s="458"/>
      <c r="B196" s="458"/>
      <c r="C196" s="458"/>
      <c r="D196" s="458"/>
      <c r="E196" s="458"/>
      <c r="F196" s="518"/>
      <c r="G196" s="458"/>
      <c r="H196" s="458"/>
      <c r="I196" s="458"/>
      <c r="J196" s="518"/>
      <c r="K196" s="458"/>
      <c r="L196" s="458"/>
      <c r="M196" s="458"/>
      <c r="N196" s="198"/>
    </row>
    <row r="197" spans="1:14" ht="18.75" customHeight="1" x14ac:dyDescent="0.2">
      <c r="A197" s="468">
        <v>6</v>
      </c>
      <c r="B197" s="458" t="s">
        <v>387</v>
      </c>
      <c r="C197" s="467"/>
      <c r="D197" s="467"/>
      <c r="E197" s="467"/>
      <c r="F197" s="517"/>
      <c r="G197" s="467"/>
      <c r="H197" s="467"/>
      <c r="I197" s="467"/>
      <c r="J197" s="517"/>
      <c r="K197" s="467"/>
      <c r="L197" s="467"/>
      <c r="M197" s="467"/>
      <c r="N197" s="56"/>
    </row>
    <row r="198" spans="1:14" ht="11.25" customHeight="1" x14ac:dyDescent="0.2">
      <c r="A198" s="470"/>
      <c r="B198" s="467"/>
      <c r="C198" s="467"/>
      <c r="D198" s="467"/>
      <c r="E198" s="467"/>
      <c r="F198" s="517"/>
      <c r="G198" s="467"/>
      <c r="H198" s="467"/>
      <c r="I198" s="467"/>
      <c r="J198" s="517"/>
      <c r="K198" s="467"/>
      <c r="L198" s="467"/>
      <c r="M198" s="467"/>
      <c r="N198" s="56"/>
    </row>
    <row r="199" spans="1:14" ht="18.75" customHeight="1" x14ac:dyDescent="0.2">
      <c r="A199" s="470"/>
      <c r="B199" s="1861" t="s">
        <v>140</v>
      </c>
      <c r="C199" s="1804"/>
      <c r="D199" s="1861" t="s">
        <v>139</v>
      </c>
      <c r="E199" s="1804"/>
      <c r="F199" s="795" t="s">
        <v>138</v>
      </c>
      <c r="G199" s="796"/>
      <c r="H199" s="796" t="s">
        <v>137</v>
      </c>
      <c r="I199" s="796"/>
      <c r="J199" s="795" t="s">
        <v>89</v>
      </c>
      <c r="K199" s="340"/>
      <c r="L199" s="467"/>
      <c r="M199" s="467"/>
      <c r="N199" s="56"/>
    </row>
    <row r="200" spans="1:14" ht="15" customHeight="1" x14ac:dyDescent="0.2">
      <c r="A200" s="470"/>
      <c r="B200" s="523"/>
      <c r="C200" s="479"/>
      <c r="D200" s="480"/>
      <c r="E200" s="342"/>
      <c r="F200" s="524"/>
      <c r="G200" s="482"/>
      <c r="H200" s="482"/>
      <c r="I200" s="482"/>
      <c r="J200" s="525" t="s">
        <v>1187</v>
      </c>
      <c r="K200" s="340"/>
      <c r="L200" s="467"/>
      <c r="M200" s="467"/>
      <c r="N200" s="56"/>
    </row>
    <row r="201" spans="1:14" s="112" customFormat="1" ht="15" customHeight="1" x14ac:dyDescent="0.2">
      <c r="A201" s="458"/>
      <c r="B201" s="799">
        <v>1</v>
      </c>
      <c r="C201" s="800" t="s">
        <v>125</v>
      </c>
      <c r="D201" s="1725"/>
      <c r="E201" s="1726"/>
      <c r="F201" s="595">
        <f>+基礎データ貼付用シート!E2039</f>
        <v>0</v>
      </c>
      <c r="G201" s="596" t="s">
        <v>1184</v>
      </c>
      <c r="H201" s="603">
        <v>1.7000000000000001E-2</v>
      </c>
      <c r="I201" s="596" t="s">
        <v>1186</v>
      </c>
      <c r="J201" s="598">
        <f t="shared" ref="J201:J207" si="10">ROUND(F201*H201,0)</f>
        <v>0</v>
      </c>
      <c r="K201" s="340" t="s">
        <v>273</v>
      </c>
      <c r="L201" s="458"/>
      <c r="M201" s="458"/>
      <c r="N201" s="47"/>
    </row>
    <row r="202" spans="1:14" s="112" customFormat="1" ht="15" customHeight="1" x14ac:dyDescent="0.2">
      <c r="A202" s="458"/>
      <c r="B202" s="799">
        <v>2</v>
      </c>
      <c r="C202" s="800" t="s">
        <v>124</v>
      </c>
      <c r="D202" s="1725"/>
      <c r="E202" s="1726"/>
      <c r="F202" s="595">
        <f>+基礎データ貼付用シート!E2040</f>
        <v>0</v>
      </c>
      <c r="G202" s="596" t="s">
        <v>1184</v>
      </c>
      <c r="H202" s="603">
        <v>1.7000000000000001E-2</v>
      </c>
      <c r="I202" s="863" t="s">
        <v>1186</v>
      </c>
      <c r="J202" s="857">
        <f t="shared" si="10"/>
        <v>0</v>
      </c>
      <c r="K202" s="340" t="s">
        <v>272</v>
      </c>
      <c r="L202" s="458"/>
      <c r="M202" s="458"/>
      <c r="N202" s="47"/>
    </row>
    <row r="203" spans="1:14" s="112" customFormat="1" ht="15" customHeight="1" x14ac:dyDescent="0.2">
      <c r="A203" s="458"/>
      <c r="B203" s="799">
        <v>3</v>
      </c>
      <c r="C203" s="800" t="s">
        <v>123</v>
      </c>
      <c r="D203" s="1725"/>
      <c r="E203" s="1726"/>
      <c r="F203" s="595">
        <f>+基礎データ貼付用シート!E2041</f>
        <v>0</v>
      </c>
      <c r="G203" s="596" t="s">
        <v>1184</v>
      </c>
      <c r="H203" s="603">
        <v>0</v>
      </c>
      <c r="I203" s="596" t="s">
        <v>1186</v>
      </c>
      <c r="J203" s="598">
        <f t="shared" si="10"/>
        <v>0</v>
      </c>
      <c r="K203" s="340" t="s">
        <v>271</v>
      </c>
      <c r="L203" s="458"/>
      <c r="M203" s="458"/>
      <c r="N203" s="47"/>
    </row>
    <row r="204" spans="1:14" s="112" customFormat="1" ht="15" customHeight="1" x14ac:dyDescent="0.2">
      <c r="A204" s="458"/>
      <c r="B204" s="585">
        <v>4</v>
      </c>
      <c r="C204" s="553" t="s">
        <v>122</v>
      </c>
      <c r="D204" s="1725"/>
      <c r="E204" s="1726"/>
      <c r="F204" s="595">
        <f>+基礎データ貼付用シート!E2042</f>
        <v>0</v>
      </c>
      <c r="G204" s="596" t="s">
        <v>1184</v>
      </c>
      <c r="H204" s="603">
        <v>0</v>
      </c>
      <c r="I204" s="863" t="s">
        <v>1186</v>
      </c>
      <c r="J204" s="857">
        <f t="shared" si="10"/>
        <v>0</v>
      </c>
      <c r="K204" s="340" t="s">
        <v>270</v>
      </c>
      <c r="L204" s="458"/>
      <c r="M204" s="458"/>
      <c r="N204" s="47"/>
    </row>
    <row r="205" spans="1:14" s="112" customFormat="1" ht="15" customHeight="1" x14ac:dyDescent="0.2">
      <c r="A205" s="458"/>
      <c r="B205" s="585">
        <v>5</v>
      </c>
      <c r="C205" s="553" t="s">
        <v>121</v>
      </c>
      <c r="D205" s="1725"/>
      <c r="E205" s="1726"/>
      <c r="F205" s="595">
        <f>+基礎データ貼付用シート!E2043</f>
        <v>0</v>
      </c>
      <c r="G205" s="596" t="s">
        <v>1184</v>
      </c>
      <c r="H205" s="603">
        <v>0</v>
      </c>
      <c r="I205" s="863" t="s">
        <v>1186</v>
      </c>
      <c r="J205" s="857">
        <f t="shared" si="10"/>
        <v>0</v>
      </c>
      <c r="K205" s="340" t="s">
        <v>268</v>
      </c>
      <c r="L205" s="458"/>
      <c r="M205" s="458"/>
      <c r="N205" s="47"/>
    </row>
    <row r="206" spans="1:14" s="112" customFormat="1" ht="15" customHeight="1" x14ac:dyDescent="0.2">
      <c r="A206" s="458"/>
      <c r="B206" s="585">
        <v>6</v>
      </c>
      <c r="C206" s="553" t="s">
        <v>120</v>
      </c>
      <c r="D206" s="1725"/>
      <c r="E206" s="1726"/>
      <c r="F206" s="595">
        <f>+基礎データ貼付用シート!E2044</f>
        <v>0</v>
      </c>
      <c r="G206" s="596" t="s">
        <v>1184</v>
      </c>
      <c r="H206" s="603">
        <v>0.318</v>
      </c>
      <c r="I206" s="863" t="s">
        <v>1186</v>
      </c>
      <c r="J206" s="857">
        <f t="shared" si="10"/>
        <v>0</v>
      </c>
      <c r="K206" s="340" t="s">
        <v>267</v>
      </c>
      <c r="L206" s="458"/>
      <c r="M206" s="458"/>
      <c r="N206" s="47"/>
    </row>
    <row r="207" spans="1:14" s="112" customFormat="1" ht="15" customHeight="1" thickBot="1" x14ac:dyDescent="0.25">
      <c r="A207" s="458"/>
      <c r="B207" s="585">
        <v>7</v>
      </c>
      <c r="C207" s="553" t="s">
        <v>475</v>
      </c>
      <c r="D207" s="1725"/>
      <c r="E207" s="1726"/>
      <c r="F207" s="595">
        <f>+基礎データ貼付用シート!E2045</f>
        <v>0</v>
      </c>
      <c r="G207" s="596" t="s">
        <v>1184</v>
      </c>
      <c r="H207" s="1010">
        <v>0.38400000000000001</v>
      </c>
      <c r="I207" s="863" t="s">
        <v>1186</v>
      </c>
      <c r="J207" s="857">
        <f t="shared" si="10"/>
        <v>0</v>
      </c>
      <c r="K207" s="340" t="s">
        <v>269</v>
      </c>
      <c r="L207" s="458"/>
      <c r="M207" s="458"/>
      <c r="N207" s="47"/>
    </row>
    <row r="208" spans="1:14" s="112" customFormat="1" ht="15" customHeight="1" x14ac:dyDescent="0.2">
      <c r="A208" s="458"/>
      <c r="B208" s="344"/>
      <c r="C208" s="345"/>
      <c r="D208" s="344"/>
      <c r="E208" s="344"/>
      <c r="F208" s="58"/>
      <c r="G208" s="494"/>
      <c r="H208" s="1721" t="s">
        <v>1084</v>
      </c>
      <c r="I208" s="1722"/>
      <c r="J208" s="531"/>
      <c r="K208" s="340"/>
      <c r="L208" s="458"/>
      <c r="M208" s="458"/>
      <c r="N208" s="198"/>
    </row>
    <row r="209" spans="1:14" s="112" customFormat="1" ht="15" customHeight="1" thickBot="1" x14ac:dyDescent="0.25">
      <c r="A209" s="458"/>
      <c r="B209" s="340"/>
      <c r="C209" s="340"/>
      <c r="D209" s="340"/>
      <c r="E209" s="340"/>
      <c r="F209" s="554"/>
      <c r="G209" s="340"/>
      <c r="H209" s="1727" t="s">
        <v>118</v>
      </c>
      <c r="I209" s="1728"/>
      <c r="J209" s="539">
        <f>SUM(J201:J207)</f>
        <v>0</v>
      </c>
      <c r="K209" s="340" t="s">
        <v>1199</v>
      </c>
      <c r="L209" s="458"/>
      <c r="M209" s="1006" t="s">
        <v>1184</v>
      </c>
      <c r="N209" s="198"/>
    </row>
    <row r="210" spans="1:14" s="112" customFormat="1" ht="18.75" customHeight="1" x14ac:dyDescent="0.2">
      <c r="A210" s="458"/>
      <c r="B210" s="458"/>
      <c r="C210" s="458"/>
      <c r="D210" s="458"/>
      <c r="E210" s="458"/>
      <c r="F210" s="518"/>
      <c r="G210" s="458"/>
      <c r="H210" s="458"/>
      <c r="I210" s="458"/>
      <c r="J210" s="518"/>
      <c r="K210" s="458"/>
      <c r="L210" s="458"/>
      <c r="M210" s="458"/>
      <c r="N210" s="198"/>
    </row>
    <row r="211" spans="1:14" ht="18.75" customHeight="1" x14ac:dyDescent="0.2">
      <c r="A211" s="468">
        <v>7</v>
      </c>
      <c r="B211" s="458" t="s">
        <v>386</v>
      </c>
      <c r="C211" s="467"/>
      <c r="D211" s="467"/>
      <c r="E211" s="467"/>
      <c r="F211" s="517"/>
      <c r="G211" s="467"/>
      <c r="H211" s="467"/>
      <c r="I211" s="467"/>
      <c r="J211" s="517"/>
      <c r="K211" s="467"/>
      <c r="L211" s="467"/>
      <c r="M211" s="467"/>
      <c r="N211" s="56"/>
    </row>
    <row r="212" spans="1:14" ht="15" customHeight="1" x14ac:dyDescent="0.2">
      <c r="A212" s="470"/>
      <c r="B212" s="467"/>
      <c r="C212" s="803"/>
      <c r="D212" s="803"/>
      <c r="E212" s="803"/>
      <c r="F212" s="517"/>
      <c r="G212" s="467"/>
      <c r="H212" s="467"/>
      <c r="I212" s="467"/>
      <c r="J212" s="517"/>
      <c r="K212" s="467"/>
      <c r="L212" s="467"/>
      <c r="M212" s="467"/>
      <c r="N212" s="56"/>
    </row>
    <row r="213" spans="1:14" s="112" customFormat="1" ht="18.75" customHeight="1" thickBot="1" x14ac:dyDescent="0.25">
      <c r="A213" s="468"/>
      <c r="B213" s="1973" t="s">
        <v>6720</v>
      </c>
      <c r="C213" s="1973"/>
      <c r="D213" s="1973"/>
      <c r="E213" s="1973"/>
      <c r="F213" s="518"/>
      <c r="G213" s="458"/>
      <c r="H213" s="458" t="s">
        <v>159</v>
      </c>
      <c r="I213" s="458"/>
      <c r="J213" s="518"/>
      <c r="K213" s="458"/>
      <c r="L213" s="458"/>
      <c r="M213" s="458"/>
      <c r="N213" s="198"/>
    </row>
    <row r="214" spans="1:14" s="112" customFormat="1" ht="18.75" customHeight="1" thickTop="1" thickBot="1" x14ac:dyDescent="0.25">
      <c r="A214" s="468"/>
      <c r="B214" s="1973"/>
      <c r="C214" s="1973"/>
      <c r="D214" s="1973"/>
      <c r="E214" s="1973"/>
      <c r="F214" s="223"/>
      <c r="G214" s="1197" t="s">
        <v>1184</v>
      </c>
      <c r="H214" s="514">
        <v>0.5</v>
      </c>
      <c r="I214" s="1197" t="s">
        <v>4945</v>
      </c>
      <c r="J214" s="534">
        <f>ROUND(F214*H214,0)</f>
        <v>0</v>
      </c>
      <c r="K214" s="340" t="s">
        <v>551</v>
      </c>
      <c r="L214" s="458"/>
      <c r="M214" s="1006" t="s">
        <v>1184</v>
      </c>
      <c r="N214" s="198"/>
    </row>
    <row r="215" spans="1:14" s="112" customFormat="1" ht="11.25" customHeight="1" thickTop="1" x14ac:dyDescent="0.2">
      <c r="A215" s="458"/>
      <c r="B215" s="458"/>
      <c r="C215" s="458"/>
      <c r="D215" s="458"/>
      <c r="E215" s="458"/>
      <c r="F215" s="518"/>
      <c r="G215" s="458"/>
      <c r="H215" s="458"/>
      <c r="I215" s="458"/>
      <c r="J215" s="519" t="s">
        <v>177</v>
      </c>
      <c r="K215" s="458"/>
      <c r="L215" s="458"/>
      <c r="M215" s="458"/>
      <c r="N215" s="198"/>
    </row>
    <row r="216" spans="1:14" s="112" customFormat="1" ht="18.75" customHeight="1" x14ac:dyDescent="0.2">
      <c r="A216" s="458"/>
      <c r="B216" s="458"/>
      <c r="C216" s="458"/>
      <c r="D216" s="458"/>
      <c r="E216" s="458"/>
      <c r="F216" s="518"/>
      <c r="G216" s="458"/>
      <c r="H216" s="458"/>
      <c r="I216" s="458"/>
      <c r="J216" s="518"/>
      <c r="K216" s="458"/>
      <c r="L216" s="458"/>
      <c r="M216" s="458"/>
      <c r="N216" s="198"/>
    </row>
    <row r="217" spans="1:14" ht="18.75" customHeight="1" x14ac:dyDescent="0.2">
      <c r="A217" s="468">
        <v>9</v>
      </c>
      <c r="B217" s="458" t="s">
        <v>385</v>
      </c>
      <c r="C217" s="467"/>
      <c r="D217" s="467"/>
      <c r="E217" s="467"/>
      <c r="F217" s="517"/>
      <c r="G217" s="467"/>
      <c r="H217" s="467"/>
      <c r="I217" s="467"/>
      <c r="J217" s="517"/>
      <c r="K217" s="467"/>
      <c r="L217" s="467"/>
      <c r="M217" s="467"/>
      <c r="N217" s="56"/>
    </row>
    <row r="218" spans="1:14" ht="15" customHeight="1" x14ac:dyDescent="0.2">
      <c r="A218" s="470"/>
      <c r="B218" s="467"/>
      <c r="C218" s="803"/>
      <c r="D218" s="803"/>
      <c r="E218" s="803"/>
      <c r="F218" s="517"/>
      <c r="G218" s="467"/>
      <c r="H218" s="467"/>
      <c r="I218" s="467"/>
      <c r="J218" s="517"/>
      <c r="K218" s="467"/>
      <c r="L218" s="467"/>
      <c r="M218" s="467"/>
      <c r="N218" s="56"/>
    </row>
    <row r="219" spans="1:14" s="112" customFormat="1" ht="18.75" customHeight="1" thickBot="1" x14ac:dyDescent="0.25">
      <c r="A219" s="468"/>
      <c r="B219" s="1973" t="s">
        <v>6720</v>
      </c>
      <c r="C219" s="1973"/>
      <c r="D219" s="1973"/>
      <c r="E219" s="1973"/>
      <c r="F219" s="518"/>
      <c r="G219" s="458"/>
      <c r="H219" s="458" t="s">
        <v>159</v>
      </c>
      <c r="I219" s="458"/>
      <c r="J219" s="518"/>
      <c r="K219" s="458"/>
      <c r="L219" s="458"/>
      <c r="M219" s="458"/>
      <c r="N219" s="198"/>
    </row>
    <row r="220" spans="1:14" s="112" customFormat="1" ht="18.75" customHeight="1" thickTop="1" thickBot="1" x14ac:dyDescent="0.25">
      <c r="A220" s="468"/>
      <c r="B220" s="1973"/>
      <c r="C220" s="1973"/>
      <c r="D220" s="1973"/>
      <c r="E220" s="1973"/>
      <c r="F220" s="223"/>
      <c r="G220" s="1197" t="s">
        <v>1184</v>
      </c>
      <c r="H220" s="1011">
        <v>0.26700000000000002</v>
      </c>
      <c r="I220" s="1197" t="s">
        <v>4946</v>
      </c>
      <c r="J220" s="534">
        <f>ROUND(F220*H220,0)</f>
        <v>0</v>
      </c>
      <c r="K220" s="340" t="s">
        <v>966</v>
      </c>
      <c r="L220" s="458"/>
      <c r="M220" s="1006" t="s">
        <v>4947</v>
      </c>
      <c r="N220" s="198"/>
    </row>
    <row r="221" spans="1:14" s="112" customFormat="1" ht="11.25" customHeight="1" thickTop="1" x14ac:dyDescent="0.2">
      <c r="A221" s="458"/>
      <c r="B221" s="458"/>
      <c r="C221" s="458"/>
      <c r="D221" s="458"/>
      <c r="E221" s="458"/>
      <c r="F221" s="518"/>
      <c r="G221" s="458"/>
      <c r="H221" s="458"/>
      <c r="I221" s="458"/>
      <c r="J221" s="519" t="s">
        <v>177</v>
      </c>
      <c r="K221" s="458"/>
      <c r="L221" s="458"/>
      <c r="M221" s="458"/>
      <c r="N221" s="198"/>
    </row>
    <row r="222" spans="1:14" s="112" customFormat="1" ht="18.75" customHeight="1" x14ac:dyDescent="0.2">
      <c r="A222" s="458"/>
      <c r="B222" s="458"/>
      <c r="C222" s="458"/>
      <c r="D222" s="458"/>
      <c r="E222" s="458"/>
      <c r="F222" s="518"/>
      <c r="G222" s="458"/>
      <c r="H222" s="458"/>
      <c r="I222" s="458"/>
      <c r="J222" s="518"/>
      <c r="K222" s="458"/>
      <c r="L222" s="458"/>
      <c r="M222" s="458"/>
      <c r="N222" s="198"/>
    </row>
    <row r="223" spans="1:14" ht="18.75" customHeight="1" x14ac:dyDescent="0.2">
      <c r="A223" s="468">
        <v>10</v>
      </c>
      <c r="B223" s="458" t="s">
        <v>384</v>
      </c>
      <c r="C223" s="467"/>
      <c r="D223" s="467"/>
      <c r="E223" s="467"/>
      <c r="F223" s="517"/>
      <c r="G223" s="467"/>
      <c r="H223" s="467"/>
      <c r="I223" s="467"/>
      <c r="J223" s="517"/>
      <c r="K223" s="467"/>
      <c r="L223" s="467"/>
      <c r="M223" s="467"/>
      <c r="N223" s="56"/>
    </row>
    <row r="224" spans="1:14" ht="15" customHeight="1" x14ac:dyDescent="0.2">
      <c r="A224" s="470"/>
      <c r="B224" s="467"/>
      <c r="C224" s="803"/>
      <c r="D224" s="803"/>
      <c r="E224" s="803"/>
      <c r="F224" s="517"/>
      <c r="G224" s="467"/>
      <c r="H224" s="467"/>
      <c r="I224" s="467"/>
      <c r="J224" s="517"/>
      <c r="K224" s="467"/>
      <c r="L224" s="467"/>
      <c r="M224" s="467"/>
      <c r="N224" s="56"/>
    </row>
    <row r="225" spans="1:14" s="112" customFormat="1" ht="18.75" customHeight="1" thickBot="1" x14ac:dyDescent="0.25">
      <c r="A225" s="468"/>
      <c r="B225" s="1973" t="s">
        <v>6720</v>
      </c>
      <c r="C225" s="1973"/>
      <c r="D225" s="1973"/>
      <c r="E225" s="1973"/>
      <c r="F225" s="518"/>
      <c r="G225" s="458"/>
      <c r="H225" s="458" t="s">
        <v>159</v>
      </c>
      <c r="I225" s="458"/>
      <c r="J225" s="518"/>
      <c r="K225" s="458"/>
      <c r="L225" s="458"/>
      <c r="M225" s="458"/>
      <c r="N225" s="198"/>
    </row>
    <row r="226" spans="1:14" s="112" customFormat="1" ht="18.75" customHeight="1" thickTop="1" thickBot="1" x14ac:dyDescent="0.25">
      <c r="A226" s="468"/>
      <c r="B226" s="1973"/>
      <c r="C226" s="1973"/>
      <c r="D226" s="1973"/>
      <c r="E226" s="1973"/>
      <c r="F226" s="223"/>
      <c r="G226" s="1197" t="s">
        <v>1184</v>
      </c>
      <c r="H226" s="1011">
        <v>0.26700000000000002</v>
      </c>
      <c r="I226" s="1197" t="s">
        <v>1186</v>
      </c>
      <c r="J226" s="534">
        <f>ROUND(F226*H226,0)</f>
        <v>0</v>
      </c>
      <c r="K226" s="340" t="s">
        <v>548</v>
      </c>
      <c r="L226" s="458"/>
      <c r="M226" s="1006" t="s">
        <v>1184</v>
      </c>
      <c r="N226" s="198"/>
    </row>
    <row r="227" spans="1:14" s="112" customFormat="1" ht="11.25" customHeight="1" thickTop="1" x14ac:dyDescent="0.2">
      <c r="A227" s="458"/>
      <c r="B227" s="458"/>
      <c r="C227" s="458"/>
      <c r="D227" s="458"/>
      <c r="E227" s="458"/>
      <c r="F227" s="518"/>
      <c r="G227" s="458"/>
      <c r="H227" s="458"/>
      <c r="I227" s="458"/>
      <c r="J227" s="519" t="s">
        <v>177</v>
      </c>
      <c r="K227" s="458"/>
      <c r="L227" s="458"/>
      <c r="M227" s="458"/>
      <c r="N227" s="198"/>
    </row>
    <row r="228" spans="1:14" s="112" customFormat="1" ht="18.75" customHeight="1" x14ac:dyDescent="0.2">
      <c r="A228" s="458"/>
      <c r="B228" s="458"/>
      <c r="C228" s="458"/>
      <c r="D228" s="458"/>
      <c r="E228" s="458"/>
      <c r="F228" s="518"/>
      <c r="G228" s="458"/>
      <c r="H228" s="458"/>
      <c r="I228" s="458"/>
      <c r="J228" s="518"/>
      <c r="K228" s="458"/>
      <c r="L228" s="458"/>
      <c r="M228" s="458"/>
      <c r="N228" s="198"/>
    </row>
    <row r="229" spans="1:14" ht="18.75" customHeight="1" x14ac:dyDescent="0.2">
      <c r="A229" s="468">
        <v>11</v>
      </c>
      <c r="B229" s="458" t="s">
        <v>383</v>
      </c>
      <c r="C229" s="467"/>
      <c r="D229" s="467"/>
      <c r="E229" s="467"/>
      <c r="F229" s="517"/>
      <c r="G229" s="467"/>
      <c r="H229" s="467"/>
      <c r="I229" s="467"/>
      <c r="J229" s="517"/>
      <c r="K229" s="467"/>
      <c r="L229" s="467"/>
      <c r="M229" s="467"/>
      <c r="N229" s="56"/>
    </row>
    <row r="230" spans="1:14" ht="15" customHeight="1" x14ac:dyDescent="0.2">
      <c r="A230" s="470"/>
      <c r="B230" s="467"/>
      <c r="C230" s="803"/>
      <c r="D230" s="803"/>
      <c r="E230" s="803"/>
      <c r="F230" s="517"/>
      <c r="G230" s="467"/>
      <c r="H230" s="467"/>
      <c r="I230" s="467"/>
      <c r="J230" s="517"/>
      <c r="K230" s="467"/>
      <c r="L230" s="467"/>
      <c r="M230" s="467"/>
      <c r="N230" s="56"/>
    </row>
    <row r="231" spans="1:14" s="112" customFormat="1" ht="18.75" customHeight="1" thickBot="1" x14ac:dyDescent="0.25">
      <c r="A231" s="468"/>
      <c r="B231" s="1973" t="s">
        <v>6720</v>
      </c>
      <c r="C231" s="1973"/>
      <c r="D231" s="1973"/>
      <c r="E231" s="1973"/>
      <c r="F231" s="518"/>
      <c r="G231" s="458"/>
      <c r="H231" s="458" t="s">
        <v>159</v>
      </c>
      <c r="I231" s="458"/>
      <c r="J231" s="518"/>
      <c r="K231" s="458"/>
      <c r="L231" s="458"/>
      <c r="M231" s="458"/>
      <c r="N231" s="198"/>
    </row>
    <row r="232" spans="1:14" s="112" customFormat="1" ht="18.75" customHeight="1" thickTop="1" thickBot="1" x14ac:dyDescent="0.25">
      <c r="A232" s="468"/>
      <c r="B232" s="1973"/>
      <c r="C232" s="1973"/>
      <c r="D232" s="1973"/>
      <c r="E232" s="1973"/>
      <c r="F232" s="223"/>
      <c r="G232" s="1197" t="s">
        <v>1184</v>
      </c>
      <c r="H232" s="1011">
        <v>0.26700000000000002</v>
      </c>
      <c r="I232" s="1197" t="s">
        <v>1186</v>
      </c>
      <c r="J232" s="534">
        <f>ROUND(F232*H232,0)</f>
        <v>0</v>
      </c>
      <c r="K232" s="340" t="s">
        <v>547</v>
      </c>
      <c r="L232" s="458"/>
      <c r="M232" s="1006" t="s">
        <v>1184</v>
      </c>
      <c r="N232" s="198"/>
    </row>
    <row r="233" spans="1:14" s="112" customFormat="1" ht="11.25" customHeight="1" thickTop="1" x14ac:dyDescent="0.2">
      <c r="A233" s="458"/>
      <c r="B233" s="458"/>
      <c r="C233" s="458"/>
      <c r="D233" s="458"/>
      <c r="E233" s="458"/>
      <c r="F233" s="518"/>
      <c r="G233" s="458"/>
      <c r="H233" s="458"/>
      <c r="I233" s="458"/>
      <c r="J233" s="519" t="s">
        <v>177</v>
      </c>
      <c r="K233" s="458"/>
      <c r="L233" s="458"/>
      <c r="M233" s="458"/>
      <c r="N233" s="198"/>
    </row>
    <row r="234" spans="1:14" s="112" customFormat="1" ht="18.75" customHeight="1" x14ac:dyDescent="0.2">
      <c r="A234" s="458"/>
      <c r="B234" s="458"/>
      <c r="C234" s="458"/>
      <c r="D234" s="458"/>
      <c r="E234" s="458"/>
      <c r="F234" s="518"/>
      <c r="G234" s="458"/>
      <c r="H234" s="458"/>
      <c r="I234" s="458"/>
      <c r="J234" s="518"/>
      <c r="K234" s="458"/>
      <c r="L234" s="458"/>
      <c r="M234" s="458"/>
      <c r="N234" s="198"/>
    </row>
    <row r="235" spans="1:14" s="112" customFormat="1" ht="15" customHeight="1" x14ac:dyDescent="0.2">
      <c r="A235" s="468">
        <v>12</v>
      </c>
      <c r="B235" s="458" t="s">
        <v>382</v>
      </c>
      <c r="C235" s="340"/>
      <c r="D235" s="340"/>
      <c r="E235" s="340"/>
      <c r="F235" s="554"/>
      <c r="G235" s="340"/>
      <c r="H235" s="494"/>
      <c r="I235" s="494"/>
      <c r="J235" s="58"/>
      <c r="K235" s="340"/>
      <c r="L235" s="458"/>
      <c r="M235" s="458"/>
      <c r="N235" s="198"/>
    </row>
    <row r="236" spans="1:14" s="112" customFormat="1" ht="15" customHeight="1" x14ac:dyDescent="0.2">
      <c r="A236" s="468"/>
      <c r="B236" s="458"/>
      <c r="C236" s="340"/>
      <c r="D236" s="340"/>
      <c r="E236" s="340"/>
      <c r="F236" s="554"/>
      <c r="G236" s="340"/>
      <c r="H236" s="494"/>
      <c r="I236" s="494"/>
      <c r="J236" s="58"/>
      <c r="K236" s="340"/>
      <c r="L236" s="458"/>
      <c r="M236" s="458"/>
      <c r="N236" s="198"/>
    </row>
    <row r="237" spans="1:14" ht="18.75" customHeight="1" x14ac:dyDescent="0.2">
      <c r="A237" s="470"/>
      <c r="B237" s="1974" t="s">
        <v>381</v>
      </c>
      <c r="C237" s="1975"/>
      <c r="D237" s="1861" t="s">
        <v>139</v>
      </c>
      <c r="E237" s="1804"/>
      <c r="F237" s="1978" t="s">
        <v>380</v>
      </c>
      <c r="G237" s="796"/>
      <c r="H237" s="796" t="s">
        <v>137</v>
      </c>
      <c r="I237" s="796"/>
      <c r="J237" s="795" t="s">
        <v>89</v>
      </c>
      <c r="K237" s="340"/>
      <c r="L237" s="467"/>
      <c r="M237" s="467"/>
      <c r="N237" s="56"/>
    </row>
    <row r="238" spans="1:14" ht="15" customHeight="1" x14ac:dyDescent="0.2">
      <c r="A238" s="470"/>
      <c r="B238" s="1976"/>
      <c r="C238" s="1977"/>
      <c r="D238" s="480"/>
      <c r="E238" s="342"/>
      <c r="F238" s="1979"/>
      <c r="G238" s="482"/>
      <c r="H238" s="482"/>
      <c r="I238" s="482"/>
      <c r="J238" s="525" t="s">
        <v>1187</v>
      </c>
      <c r="K238" s="340"/>
      <c r="L238" s="467"/>
      <c r="M238" s="467"/>
      <c r="N238" s="56"/>
    </row>
    <row r="239" spans="1:14" s="112" customFormat="1" ht="15" customHeight="1" x14ac:dyDescent="0.2">
      <c r="A239" s="458"/>
      <c r="B239" s="671">
        <v>1</v>
      </c>
      <c r="C239" s="970" t="s">
        <v>5856</v>
      </c>
      <c r="D239" s="337" t="s">
        <v>5178</v>
      </c>
      <c r="E239" s="338"/>
      <c r="F239" s="595">
        <f>+基礎データ貼付用シート!E1971</f>
        <v>0</v>
      </c>
      <c r="G239" s="596" t="s">
        <v>1184</v>
      </c>
      <c r="H239" s="692">
        <v>1.4999999999999999E-2</v>
      </c>
      <c r="I239" s="596" t="s">
        <v>1186</v>
      </c>
      <c r="J239" s="598">
        <f t="shared" ref="J239:J262" si="11">ROUND(F239*H239,0)</f>
        <v>0</v>
      </c>
      <c r="K239" s="340" t="s">
        <v>273</v>
      </c>
      <c r="L239" s="340"/>
      <c r="M239" s="458">
        <v>20</v>
      </c>
      <c r="N239" s="198"/>
    </row>
    <row r="240" spans="1:14" s="112" customFormat="1" ht="15" customHeight="1" x14ac:dyDescent="0.2">
      <c r="A240" s="458"/>
      <c r="B240" s="669">
        <f>B239+1</f>
        <v>2</v>
      </c>
      <c r="C240" s="967" t="s">
        <v>5857</v>
      </c>
      <c r="D240" s="337" t="s">
        <v>5178</v>
      </c>
      <c r="E240" s="338"/>
      <c r="F240" s="595">
        <f>+基礎データ貼付用シート!E1972</f>
        <v>0</v>
      </c>
      <c r="G240" s="596" t="s">
        <v>1184</v>
      </c>
      <c r="H240" s="692">
        <v>0.03</v>
      </c>
      <c r="I240" s="596" t="s">
        <v>1186</v>
      </c>
      <c r="J240" s="598">
        <f>ROUND(F240*H240,0)</f>
        <v>0</v>
      </c>
      <c r="K240" s="340" t="s">
        <v>272</v>
      </c>
      <c r="L240" s="340"/>
      <c r="M240" s="458">
        <v>20</v>
      </c>
      <c r="N240" s="198"/>
    </row>
    <row r="241" spans="1:14" s="112" customFormat="1" ht="15" customHeight="1" x14ac:dyDescent="0.2">
      <c r="A241" s="458"/>
      <c r="B241" s="673"/>
      <c r="C241" s="966"/>
      <c r="D241" s="337" t="s">
        <v>5181</v>
      </c>
      <c r="E241" s="338"/>
      <c r="F241" s="595">
        <f>+基礎データ貼付用シート!E1973</f>
        <v>0</v>
      </c>
      <c r="G241" s="596" t="s">
        <v>1184</v>
      </c>
      <c r="H241" s="692">
        <v>7.3999999999999996E-2</v>
      </c>
      <c r="I241" s="596" t="s">
        <v>1186</v>
      </c>
      <c r="J241" s="598">
        <f t="shared" si="11"/>
        <v>0</v>
      </c>
      <c r="K241" s="340" t="s">
        <v>271</v>
      </c>
      <c r="L241" s="340"/>
      <c r="M241" s="458">
        <v>50</v>
      </c>
      <c r="N241" s="198"/>
    </row>
    <row r="242" spans="1:14" s="112" customFormat="1" ht="15" customHeight="1" x14ac:dyDescent="0.2">
      <c r="A242" s="458"/>
      <c r="B242" s="669">
        <f>B240+1</f>
        <v>3</v>
      </c>
      <c r="C242" s="967" t="s">
        <v>5858</v>
      </c>
      <c r="D242" s="337" t="s">
        <v>5178</v>
      </c>
      <c r="E242" s="338"/>
      <c r="F242" s="595">
        <f>+基礎データ貼付用シート!E1974</f>
        <v>0</v>
      </c>
      <c r="G242" s="596" t="s">
        <v>1184</v>
      </c>
      <c r="H242" s="692">
        <v>4.2999999999999997E-2</v>
      </c>
      <c r="I242" s="596" t="s">
        <v>1186</v>
      </c>
      <c r="J242" s="598">
        <f t="shared" si="11"/>
        <v>0</v>
      </c>
      <c r="K242" s="340" t="s">
        <v>270</v>
      </c>
      <c r="L242" s="340"/>
      <c r="M242" s="768">
        <v>20</v>
      </c>
      <c r="N242" s="198"/>
    </row>
    <row r="243" spans="1:14" s="112" customFormat="1" ht="15" customHeight="1" x14ac:dyDescent="0.2">
      <c r="A243" s="458"/>
      <c r="B243" s="804"/>
      <c r="C243" s="971"/>
      <c r="D243" s="337" t="s">
        <v>5179</v>
      </c>
      <c r="E243" s="338"/>
      <c r="F243" s="595">
        <f>+基礎データ貼付用シート!E1975</f>
        <v>0</v>
      </c>
      <c r="G243" s="596" t="s">
        <v>1184</v>
      </c>
      <c r="H243" s="692">
        <v>4.9000000000000002E-2</v>
      </c>
      <c r="I243" s="596" t="s">
        <v>1186</v>
      </c>
      <c r="J243" s="598">
        <f t="shared" si="11"/>
        <v>0</v>
      </c>
      <c r="K243" s="340" t="s">
        <v>268</v>
      </c>
      <c r="L243" s="340"/>
      <c r="M243" s="768">
        <v>22.5</v>
      </c>
      <c r="N243" s="198"/>
    </row>
    <row r="244" spans="1:14" s="112" customFormat="1" ht="15" customHeight="1" x14ac:dyDescent="0.2">
      <c r="A244" s="458"/>
      <c r="B244" s="804"/>
      <c r="C244" s="971"/>
      <c r="D244" s="337" t="s">
        <v>5180</v>
      </c>
      <c r="E244" s="338"/>
      <c r="F244" s="595">
        <f>+基礎データ貼付用シート!E1976</f>
        <v>0</v>
      </c>
      <c r="G244" s="596" t="s">
        <v>1184</v>
      </c>
      <c r="H244" s="692">
        <v>0.109</v>
      </c>
      <c r="I244" s="596" t="s">
        <v>1186</v>
      </c>
      <c r="J244" s="598">
        <f t="shared" si="11"/>
        <v>0</v>
      </c>
      <c r="K244" s="340" t="s">
        <v>267</v>
      </c>
      <c r="L244" s="340"/>
      <c r="M244" s="768">
        <v>50</v>
      </c>
      <c r="N244" s="198"/>
    </row>
    <row r="245" spans="1:14" s="112" customFormat="1" ht="15" customHeight="1" x14ac:dyDescent="0.2">
      <c r="A245" s="458"/>
      <c r="B245" s="673"/>
      <c r="C245" s="966"/>
      <c r="D245" s="337" t="s">
        <v>5181</v>
      </c>
      <c r="E245" s="338"/>
      <c r="F245" s="595">
        <f>+基礎データ貼付用シート!E1977</f>
        <v>0</v>
      </c>
      <c r="G245" s="596" t="s">
        <v>1184</v>
      </c>
      <c r="H245" s="777">
        <v>0.217</v>
      </c>
      <c r="I245" s="863" t="s">
        <v>1186</v>
      </c>
      <c r="J245" s="857">
        <f t="shared" si="11"/>
        <v>0</v>
      </c>
      <c r="K245" s="340" t="s">
        <v>269</v>
      </c>
      <c r="L245" s="340"/>
      <c r="M245" s="768">
        <v>100</v>
      </c>
      <c r="N245" s="198"/>
    </row>
    <row r="246" spans="1:14" s="112" customFormat="1" ht="15" customHeight="1" x14ac:dyDescent="0.2">
      <c r="A246" s="458"/>
      <c r="B246" s="669">
        <f>B242+1</f>
        <v>4</v>
      </c>
      <c r="C246" s="967" t="s">
        <v>5859</v>
      </c>
      <c r="D246" s="337" t="s">
        <v>5178</v>
      </c>
      <c r="E246" s="338"/>
      <c r="F246" s="595">
        <f>+基礎データ貼付用シート!E1978</f>
        <v>0</v>
      </c>
      <c r="G246" s="596" t="s">
        <v>1184</v>
      </c>
      <c r="H246" s="692">
        <v>5.6000000000000001E-2</v>
      </c>
      <c r="I246" s="596" t="s">
        <v>1186</v>
      </c>
      <c r="J246" s="598">
        <f t="shared" si="11"/>
        <v>0</v>
      </c>
      <c r="K246" s="340" t="s">
        <v>266</v>
      </c>
      <c r="L246" s="340"/>
      <c r="M246" s="458">
        <v>20</v>
      </c>
      <c r="N246" s="198"/>
    </row>
    <row r="247" spans="1:14" s="112" customFormat="1" ht="15" customHeight="1" x14ac:dyDescent="0.2">
      <c r="A247" s="458"/>
      <c r="B247" s="968"/>
      <c r="C247" s="969"/>
      <c r="D247" s="337" t="s">
        <v>5179</v>
      </c>
      <c r="E247" s="338"/>
      <c r="F247" s="595">
        <f>+基礎データ貼付用シート!E1979</f>
        <v>0</v>
      </c>
      <c r="G247" s="596" t="s">
        <v>1184</v>
      </c>
      <c r="H247" s="692">
        <v>8.4000000000000005E-2</v>
      </c>
      <c r="I247" s="596" t="s">
        <v>1186</v>
      </c>
      <c r="J247" s="598">
        <f t="shared" si="11"/>
        <v>0</v>
      </c>
      <c r="K247" s="340" t="s">
        <v>265</v>
      </c>
      <c r="L247" s="340"/>
      <c r="M247" s="458">
        <v>30</v>
      </c>
      <c r="N247" s="198"/>
    </row>
    <row r="248" spans="1:14" s="112" customFormat="1" ht="15" customHeight="1" x14ac:dyDescent="0.2">
      <c r="A248" s="458"/>
      <c r="B248" s="968"/>
      <c r="C248" s="969"/>
      <c r="D248" s="337" t="s">
        <v>5180</v>
      </c>
      <c r="E248" s="338"/>
      <c r="F248" s="595">
        <f>+基礎データ貼付用シート!E1980</f>
        <v>0</v>
      </c>
      <c r="G248" s="596" t="s">
        <v>1184</v>
      </c>
      <c r="H248" s="692">
        <v>0.14099999999999999</v>
      </c>
      <c r="I248" s="596" t="s">
        <v>1186</v>
      </c>
      <c r="J248" s="598">
        <f t="shared" si="11"/>
        <v>0</v>
      </c>
      <c r="K248" s="340" t="s">
        <v>264</v>
      </c>
      <c r="L248" s="340"/>
      <c r="M248" s="458">
        <v>50</v>
      </c>
      <c r="N248" s="198"/>
    </row>
    <row r="249" spans="1:14" s="112" customFormat="1" ht="15" customHeight="1" x14ac:dyDescent="0.2">
      <c r="A249" s="458"/>
      <c r="B249" s="671"/>
      <c r="C249" s="970"/>
      <c r="D249" s="337" t="s">
        <v>5181</v>
      </c>
      <c r="E249" s="338"/>
      <c r="F249" s="595">
        <f>+基礎データ貼付用シート!E1981</f>
        <v>0</v>
      </c>
      <c r="G249" s="596" t="s">
        <v>1184</v>
      </c>
      <c r="H249" s="692">
        <v>0.11799999999999999</v>
      </c>
      <c r="I249" s="596" t="s">
        <v>1186</v>
      </c>
      <c r="J249" s="598">
        <f t="shared" si="11"/>
        <v>0</v>
      </c>
      <c r="K249" s="340" t="s">
        <v>263</v>
      </c>
      <c r="L249" s="340"/>
      <c r="M249" s="458">
        <v>42</v>
      </c>
      <c r="N249" s="198"/>
    </row>
    <row r="250" spans="1:14" s="112" customFormat="1" ht="15" customHeight="1" x14ac:dyDescent="0.2">
      <c r="A250" s="458"/>
      <c r="B250" s="669">
        <f>B246+1</f>
        <v>5</v>
      </c>
      <c r="C250" s="967" t="s">
        <v>5860</v>
      </c>
      <c r="D250" s="337" t="s">
        <v>5178</v>
      </c>
      <c r="E250" s="338"/>
      <c r="F250" s="595">
        <f>+基礎データ貼付用シート!E1982</f>
        <v>0</v>
      </c>
      <c r="G250" s="596" t="s">
        <v>1184</v>
      </c>
      <c r="H250" s="692">
        <v>6.9000000000000006E-2</v>
      </c>
      <c r="I250" s="596" t="s">
        <v>1186</v>
      </c>
      <c r="J250" s="598">
        <f t="shared" si="11"/>
        <v>0</v>
      </c>
      <c r="K250" s="340" t="s">
        <v>262</v>
      </c>
      <c r="L250" s="340"/>
      <c r="M250" s="458">
        <v>20</v>
      </c>
      <c r="N250" s="198"/>
    </row>
    <row r="251" spans="1:14" s="112" customFormat="1" ht="15" customHeight="1" x14ac:dyDescent="0.2">
      <c r="A251" s="458"/>
      <c r="B251" s="968"/>
      <c r="C251" s="969"/>
      <c r="D251" s="337" t="s">
        <v>5179</v>
      </c>
      <c r="E251" s="338"/>
      <c r="F251" s="595">
        <f>+基礎データ貼付用シート!E1983</f>
        <v>0</v>
      </c>
      <c r="G251" s="596" t="s">
        <v>1184</v>
      </c>
      <c r="H251" s="692">
        <v>0.104</v>
      </c>
      <c r="I251" s="596" t="s">
        <v>1186</v>
      </c>
      <c r="J251" s="598">
        <f t="shared" si="11"/>
        <v>0</v>
      </c>
      <c r="K251" s="340" t="s">
        <v>261</v>
      </c>
      <c r="L251" s="340"/>
      <c r="M251" s="458">
        <v>30</v>
      </c>
      <c r="N251" s="198"/>
    </row>
    <row r="252" spans="1:14" s="112" customFormat="1" ht="15" customHeight="1" x14ac:dyDescent="0.2">
      <c r="A252" s="458"/>
      <c r="B252" s="968"/>
      <c r="C252" s="969"/>
      <c r="D252" s="337" t="s">
        <v>5180</v>
      </c>
      <c r="E252" s="338"/>
      <c r="F252" s="595">
        <f>+基礎データ貼付用シート!E1984</f>
        <v>0</v>
      </c>
      <c r="G252" s="596" t="s">
        <v>1257</v>
      </c>
      <c r="H252" s="692">
        <v>0.17299999999999999</v>
      </c>
      <c r="I252" s="596" t="s">
        <v>1258</v>
      </c>
      <c r="J252" s="598">
        <f t="shared" si="11"/>
        <v>0</v>
      </c>
      <c r="K252" s="340" t="s">
        <v>260</v>
      </c>
      <c r="L252" s="340"/>
      <c r="M252" s="458">
        <v>50</v>
      </c>
      <c r="N252" s="198"/>
    </row>
    <row r="253" spans="1:14" s="112" customFormat="1" ht="15" customHeight="1" x14ac:dyDescent="0.2">
      <c r="A253" s="458"/>
      <c r="B253" s="671"/>
      <c r="C253" s="970"/>
      <c r="D253" s="337" t="s">
        <v>5181</v>
      </c>
      <c r="E253" s="338"/>
      <c r="F253" s="595">
        <f>+基礎データ貼付用シート!E1985</f>
        <v>0</v>
      </c>
      <c r="G253" s="596" t="s">
        <v>1184</v>
      </c>
      <c r="H253" s="692">
        <v>0.24199999999999999</v>
      </c>
      <c r="I253" s="596" t="s">
        <v>1186</v>
      </c>
      <c r="J253" s="598">
        <f t="shared" si="11"/>
        <v>0</v>
      </c>
      <c r="K253" s="340" t="s">
        <v>259</v>
      </c>
      <c r="L253" s="340"/>
      <c r="M253" s="458">
        <v>70</v>
      </c>
      <c r="N253" s="198"/>
    </row>
    <row r="254" spans="1:14" s="112" customFormat="1" ht="15" customHeight="1" x14ac:dyDescent="0.2">
      <c r="A254" s="458"/>
      <c r="B254" s="669">
        <f>B250+1</f>
        <v>6</v>
      </c>
      <c r="C254" s="967" t="s">
        <v>5861</v>
      </c>
      <c r="D254" s="337" t="s">
        <v>5178</v>
      </c>
      <c r="E254" s="338"/>
      <c r="F254" s="595">
        <f>+基礎データ貼付用シート!E1986</f>
        <v>0</v>
      </c>
      <c r="G254" s="596" t="s">
        <v>1184</v>
      </c>
      <c r="H254" s="692">
        <v>8.3000000000000004E-2</v>
      </c>
      <c r="I254" s="596" t="s">
        <v>1186</v>
      </c>
      <c r="J254" s="598">
        <f t="shared" si="11"/>
        <v>0</v>
      </c>
      <c r="K254" s="340" t="s">
        <v>258</v>
      </c>
      <c r="L254" s="340"/>
      <c r="M254" s="458">
        <v>20</v>
      </c>
      <c r="N254" s="198"/>
    </row>
    <row r="255" spans="1:14" s="112" customFormat="1" ht="15" customHeight="1" x14ac:dyDescent="0.2">
      <c r="A255" s="458"/>
      <c r="B255" s="673"/>
      <c r="C255" s="966"/>
      <c r="D255" s="337" t="s">
        <v>5179</v>
      </c>
      <c r="E255" s="338"/>
      <c r="F255" s="595">
        <f>+基礎データ貼付用シート!E1987</f>
        <v>0</v>
      </c>
      <c r="G255" s="596" t="s">
        <v>1184</v>
      </c>
      <c r="H255" s="692">
        <v>0.20599999999999999</v>
      </c>
      <c r="I255" s="596" t="s">
        <v>1186</v>
      </c>
      <c r="J255" s="598">
        <f t="shared" si="11"/>
        <v>0</v>
      </c>
      <c r="K255" s="340" t="s">
        <v>257</v>
      </c>
      <c r="L255" s="340"/>
      <c r="M255" s="458">
        <v>50</v>
      </c>
      <c r="N255" s="198"/>
    </row>
    <row r="256" spans="1:14" s="112" customFormat="1" ht="15" customHeight="1" x14ac:dyDescent="0.2">
      <c r="A256" s="458"/>
      <c r="B256" s="669">
        <f>B254+1</f>
        <v>7</v>
      </c>
      <c r="C256" s="967" t="s">
        <v>5862</v>
      </c>
      <c r="D256" s="337" t="s">
        <v>5178</v>
      </c>
      <c r="E256" s="338"/>
      <c r="F256" s="595">
        <f>+基礎データ貼付用シート!E1988</f>
        <v>0</v>
      </c>
      <c r="G256" s="596" t="s">
        <v>1184</v>
      </c>
      <c r="H256" s="692">
        <v>0.2</v>
      </c>
      <c r="I256" s="596" t="s">
        <v>1186</v>
      </c>
      <c r="J256" s="598">
        <f t="shared" si="11"/>
        <v>0</v>
      </c>
      <c r="K256" s="340" t="s">
        <v>256</v>
      </c>
      <c r="L256" s="340"/>
      <c r="M256" s="458">
        <v>42</v>
      </c>
      <c r="N256" s="198"/>
    </row>
    <row r="257" spans="1:14" s="112" customFormat="1" ht="15" customHeight="1" x14ac:dyDescent="0.2">
      <c r="A257" s="458"/>
      <c r="B257" s="968"/>
      <c r="C257" s="969"/>
      <c r="D257" s="337" t="s">
        <v>5179</v>
      </c>
      <c r="E257" s="338"/>
      <c r="F257" s="595">
        <f>+基礎データ貼付用シート!E1989</f>
        <v>0</v>
      </c>
      <c r="G257" s="596" t="s">
        <v>1184</v>
      </c>
      <c r="H257" s="692">
        <v>0.23799999999999999</v>
      </c>
      <c r="I257" s="596" t="s">
        <v>1186</v>
      </c>
      <c r="J257" s="598">
        <f t="shared" si="11"/>
        <v>0</v>
      </c>
      <c r="K257" s="340" t="s">
        <v>255</v>
      </c>
      <c r="L257" s="340"/>
      <c r="M257" s="458">
        <v>50</v>
      </c>
      <c r="N257" s="198"/>
    </row>
    <row r="258" spans="1:14" s="112" customFormat="1" ht="15" customHeight="1" x14ac:dyDescent="0.2">
      <c r="A258" s="458"/>
      <c r="B258" s="968"/>
      <c r="C258" s="969"/>
      <c r="D258" s="337" t="s">
        <v>5180</v>
      </c>
      <c r="E258" s="338"/>
      <c r="F258" s="595">
        <f>+基礎データ貼付用シート!E1990</f>
        <v>0</v>
      </c>
      <c r="G258" s="596" t="s">
        <v>1184</v>
      </c>
      <c r="H258" s="692">
        <v>0.33300000000000002</v>
      </c>
      <c r="I258" s="596" t="s">
        <v>1186</v>
      </c>
      <c r="J258" s="598">
        <f t="shared" si="11"/>
        <v>0</v>
      </c>
      <c r="K258" s="340" t="s">
        <v>254</v>
      </c>
      <c r="L258" s="340"/>
      <c r="M258" s="458">
        <v>70</v>
      </c>
      <c r="N258" s="198"/>
    </row>
    <row r="259" spans="1:14" s="112" customFormat="1" ht="15" customHeight="1" x14ac:dyDescent="0.2">
      <c r="A259" s="458"/>
      <c r="B259" s="671"/>
      <c r="C259" s="970"/>
      <c r="D259" s="337" t="s">
        <v>5181</v>
      </c>
      <c r="E259" s="338"/>
      <c r="F259" s="595">
        <f>+基礎データ貼付用シート!E1991</f>
        <v>0</v>
      </c>
      <c r="G259" s="596" t="s">
        <v>1184</v>
      </c>
      <c r="H259" s="692">
        <v>0.38100000000000001</v>
      </c>
      <c r="I259" s="596" t="s">
        <v>1186</v>
      </c>
      <c r="J259" s="598">
        <f t="shared" si="11"/>
        <v>0</v>
      </c>
      <c r="K259" s="340" t="s">
        <v>253</v>
      </c>
      <c r="L259" s="340"/>
      <c r="M259" s="458">
        <v>80</v>
      </c>
      <c r="N259" s="198"/>
    </row>
    <row r="260" spans="1:14" s="112" customFormat="1" ht="15" customHeight="1" x14ac:dyDescent="0.2">
      <c r="A260" s="458"/>
      <c r="B260" s="669">
        <f>B256+1</f>
        <v>8</v>
      </c>
      <c r="C260" s="967" t="s">
        <v>5863</v>
      </c>
      <c r="D260" s="337" t="s">
        <v>5178</v>
      </c>
      <c r="E260" s="338"/>
      <c r="F260" s="595">
        <f>+基礎データ貼付用シート!E1992</f>
        <v>0</v>
      </c>
      <c r="G260" s="596" t="s">
        <v>1184</v>
      </c>
      <c r="H260" s="692">
        <v>0.375</v>
      </c>
      <c r="I260" s="596" t="s">
        <v>1186</v>
      </c>
      <c r="J260" s="598">
        <f t="shared" si="11"/>
        <v>0</v>
      </c>
      <c r="K260" s="340" t="s">
        <v>252</v>
      </c>
      <c r="L260" s="340"/>
      <c r="M260" s="458">
        <v>70</v>
      </c>
      <c r="N260" s="198"/>
    </row>
    <row r="261" spans="1:14" s="112" customFormat="1" ht="15" customHeight="1" x14ac:dyDescent="0.2">
      <c r="A261" s="458"/>
      <c r="B261" s="671"/>
      <c r="C261" s="970"/>
      <c r="D261" s="337" t="s">
        <v>5179</v>
      </c>
      <c r="E261" s="338"/>
      <c r="F261" s="595">
        <f>+基礎データ貼付用シート!E1993</f>
        <v>0</v>
      </c>
      <c r="G261" s="596" t="s">
        <v>1184</v>
      </c>
      <c r="H261" s="692">
        <v>0.42799999999999999</v>
      </c>
      <c r="I261" s="596" t="s">
        <v>1186</v>
      </c>
      <c r="J261" s="598">
        <f t="shared" si="11"/>
        <v>0</v>
      </c>
      <c r="K261" s="340" t="s">
        <v>321</v>
      </c>
      <c r="L261" s="340"/>
      <c r="M261" s="458">
        <v>80</v>
      </c>
      <c r="N261" s="198"/>
    </row>
    <row r="262" spans="1:14" s="112" customFormat="1" ht="15" customHeight="1" x14ac:dyDescent="0.2">
      <c r="A262" s="458"/>
      <c r="B262" s="972">
        <f>B260+1</f>
        <v>9</v>
      </c>
      <c r="C262" s="490" t="s">
        <v>5864</v>
      </c>
      <c r="D262" s="337" t="s">
        <v>5178</v>
      </c>
      <c r="E262" s="338"/>
      <c r="F262" s="595">
        <f>+基礎データ貼付用シート!E1994</f>
        <v>0</v>
      </c>
      <c r="G262" s="596" t="s">
        <v>1184</v>
      </c>
      <c r="H262" s="692">
        <v>0.30099999999999999</v>
      </c>
      <c r="I262" s="596" t="s">
        <v>1186</v>
      </c>
      <c r="J262" s="598">
        <f t="shared" si="11"/>
        <v>0</v>
      </c>
      <c r="K262" s="340" t="s">
        <v>320</v>
      </c>
      <c r="L262" s="340"/>
      <c r="M262" s="458">
        <v>50</v>
      </c>
      <c r="N262" s="198"/>
    </row>
    <row r="263" spans="1:14" s="112" customFormat="1" ht="15" customHeight="1" x14ac:dyDescent="0.2">
      <c r="A263" s="458"/>
      <c r="B263" s="669">
        <f>B262+1</f>
        <v>10</v>
      </c>
      <c r="C263" s="967" t="s">
        <v>5865</v>
      </c>
      <c r="D263" s="337" t="s">
        <v>5178</v>
      </c>
      <c r="E263" s="338"/>
      <c r="F263" s="595">
        <f>+基礎データ貼付用シート!E1995</f>
        <v>0</v>
      </c>
      <c r="G263" s="596" t="s">
        <v>1184</v>
      </c>
      <c r="H263" s="692">
        <v>0.13400000000000001</v>
      </c>
      <c r="I263" s="596" t="s">
        <v>1186</v>
      </c>
      <c r="J263" s="598">
        <f>ROUND(F263*H263,0)</f>
        <v>0</v>
      </c>
      <c r="K263" s="340" t="s">
        <v>319</v>
      </c>
      <c r="L263" s="340"/>
      <c r="M263" s="458">
        <v>20</v>
      </c>
      <c r="N263" s="198"/>
    </row>
    <row r="264" spans="1:14" s="112" customFormat="1" ht="15" customHeight="1" x14ac:dyDescent="0.2">
      <c r="A264" s="458"/>
      <c r="B264" s="968"/>
      <c r="C264" s="969"/>
      <c r="D264" s="337" t="s">
        <v>5179</v>
      </c>
      <c r="E264" s="338"/>
      <c r="F264" s="595">
        <f>+基礎データ貼付用シート!E1996</f>
        <v>0</v>
      </c>
      <c r="G264" s="596" t="s">
        <v>1184</v>
      </c>
      <c r="H264" s="692">
        <v>0.33500000000000002</v>
      </c>
      <c r="I264" s="596" t="s">
        <v>1186</v>
      </c>
      <c r="J264" s="598">
        <f>ROUND(F264*H264,0)</f>
        <v>0</v>
      </c>
      <c r="K264" s="340" t="s">
        <v>318</v>
      </c>
      <c r="L264" s="340"/>
      <c r="M264" s="458">
        <v>50</v>
      </c>
      <c r="N264" s="198"/>
    </row>
    <row r="265" spans="1:14" s="112" customFormat="1" ht="15" customHeight="1" x14ac:dyDescent="0.2">
      <c r="A265" s="458"/>
      <c r="B265" s="968"/>
      <c r="C265" s="969"/>
      <c r="D265" s="337" t="s">
        <v>5182</v>
      </c>
      <c r="E265" s="338"/>
      <c r="F265" s="595">
        <f>+基礎データ貼付用シート!E1997</f>
        <v>0</v>
      </c>
      <c r="G265" s="596" t="s">
        <v>117</v>
      </c>
      <c r="H265" s="692">
        <v>0.121</v>
      </c>
      <c r="I265" s="596" t="s">
        <v>119</v>
      </c>
      <c r="J265" s="598">
        <f t="shared" ref="J265:J277" si="12">ROUND(F265*H265,0)</f>
        <v>0</v>
      </c>
      <c r="K265" s="340" t="s">
        <v>317</v>
      </c>
      <c r="L265" s="340"/>
      <c r="M265" s="458">
        <v>20</v>
      </c>
      <c r="N265" s="198" t="s">
        <v>6724</v>
      </c>
    </row>
    <row r="266" spans="1:14" s="112" customFormat="1" ht="15" customHeight="1" x14ac:dyDescent="0.2">
      <c r="A266" s="458"/>
      <c r="B266" s="669">
        <f>B263+1</f>
        <v>11</v>
      </c>
      <c r="C266" s="967" t="s">
        <v>5866</v>
      </c>
      <c r="D266" s="337" t="s">
        <v>5178</v>
      </c>
      <c r="E266" s="338"/>
      <c r="F266" s="595">
        <f>+基礎データ貼付用シート!E1998</f>
        <v>0</v>
      </c>
      <c r="G266" s="353" t="s">
        <v>5183</v>
      </c>
      <c r="H266" s="692">
        <v>0.14699999999999999</v>
      </c>
      <c r="I266" s="353" t="s">
        <v>5184</v>
      </c>
      <c r="J266" s="598">
        <f t="shared" si="12"/>
        <v>0</v>
      </c>
      <c r="K266" s="340" t="s">
        <v>316</v>
      </c>
      <c r="L266" s="340"/>
      <c r="M266" s="458">
        <v>20</v>
      </c>
      <c r="N266" s="198"/>
    </row>
    <row r="267" spans="1:14" s="112" customFormat="1" ht="15" customHeight="1" x14ac:dyDescent="0.2">
      <c r="A267" s="458"/>
      <c r="B267" s="968"/>
      <c r="C267" s="969"/>
      <c r="D267" s="337" t="s">
        <v>5179</v>
      </c>
      <c r="E267" s="338"/>
      <c r="F267" s="595">
        <f>+基礎データ貼付用シート!E1999</f>
        <v>0</v>
      </c>
      <c r="G267" s="353" t="s">
        <v>5183</v>
      </c>
      <c r="H267" s="692">
        <v>0.36799999999999999</v>
      </c>
      <c r="I267" s="353" t="s">
        <v>5184</v>
      </c>
      <c r="J267" s="598">
        <f t="shared" si="12"/>
        <v>0</v>
      </c>
      <c r="K267" s="340" t="s">
        <v>315</v>
      </c>
      <c r="L267" s="340"/>
      <c r="M267" s="458">
        <v>50</v>
      </c>
      <c r="N267" s="198"/>
    </row>
    <row r="268" spans="1:14" s="112" customFormat="1" ht="15" customHeight="1" x14ac:dyDescent="0.2">
      <c r="A268" s="458"/>
      <c r="B268" s="671"/>
      <c r="C268" s="970"/>
      <c r="D268" s="337" t="s">
        <v>5180</v>
      </c>
      <c r="E268" s="338"/>
      <c r="F268" s="595">
        <f>+基礎データ貼付用シート!E2000</f>
        <v>0</v>
      </c>
      <c r="G268" s="353" t="s">
        <v>5183</v>
      </c>
      <c r="H268" s="692">
        <v>0.14699999999999999</v>
      </c>
      <c r="I268" s="353" t="s">
        <v>5184</v>
      </c>
      <c r="J268" s="598">
        <f t="shared" si="12"/>
        <v>0</v>
      </c>
      <c r="K268" s="340" t="s">
        <v>314</v>
      </c>
      <c r="L268" s="340"/>
      <c r="M268" s="458">
        <v>20</v>
      </c>
      <c r="N268" s="198"/>
    </row>
    <row r="269" spans="1:14" s="112" customFormat="1" ht="15" customHeight="1" x14ac:dyDescent="0.2">
      <c r="A269" s="458"/>
      <c r="B269" s="669">
        <f>B266+1</f>
        <v>12</v>
      </c>
      <c r="C269" s="967" t="s">
        <v>5867</v>
      </c>
      <c r="D269" s="337" t="s">
        <v>533</v>
      </c>
      <c r="E269" s="338"/>
      <c r="F269" s="595">
        <f>+基礎データ貼付用シート!E2001</f>
        <v>0</v>
      </c>
      <c r="G269" s="596" t="s">
        <v>117</v>
      </c>
      <c r="H269" s="692">
        <v>0.16</v>
      </c>
      <c r="I269" s="596" t="s">
        <v>119</v>
      </c>
      <c r="J269" s="598">
        <f t="shared" si="12"/>
        <v>0</v>
      </c>
      <c r="K269" s="340" t="s">
        <v>313</v>
      </c>
      <c r="L269" s="340"/>
      <c r="M269" s="458">
        <v>20</v>
      </c>
      <c r="N269" s="198"/>
    </row>
    <row r="270" spans="1:14" s="112" customFormat="1" ht="15" customHeight="1" x14ac:dyDescent="0.2">
      <c r="A270" s="458"/>
      <c r="B270" s="671"/>
      <c r="C270" s="970"/>
      <c r="D270" s="337" t="s">
        <v>529</v>
      </c>
      <c r="E270" s="338"/>
      <c r="F270" s="595">
        <f>+基礎データ貼付用シート!E2002</f>
        <v>0</v>
      </c>
      <c r="G270" s="596" t="s">
        <v>117</v>
      </c>
      <c r="H270" s="692">
        <v>0.40100000000000002</v>
      </c>
      <c r="I270" s="596" t="s">
        <v>119</v>
      </c>
      <c r="J270" s="598">
        <f t="shared" si="12"/>
        <v>0</v>
      </c>
      <c r="K270" s="340" t="s">
        <v>312</v>
      </c>
      <c r="L270" s="340"/>
      <c r="M270" s="458">
        <v>50</v>
      </c>
      <c r="N270" s="198"/>
    </row>
    <row r="271" spans="1:14" s="202" customFormat="1" ht="15" customHeight="1" x14ac:dyDescent="0.2">
      <c r="A271" s="458"/>
      <c r="B271" s="669">
        <f>B269+1</f>
        <v>13</v>
      </c>
      <c r="C271" s="967" t="s">
        <v>5868</v>
      </c>
      <c r="D271" s="489" t="s">
        <v>533</v>
      </c>
      <c r="E271" s="920"/>
      <c r="F271" s="1012">
        <f>+基礎データ貼付用シート!E2003</f>
        <v>0</v>
      </c>
      <c r="G271" s="1013" t="s">
        <v>117</v>
      </c>
      <c r="H271" s="692">
        <v>0.17399999999999999</v>
      </c>
      <c r="I271" s="596" t="s">
        <v>119</v>
      </c>
      <c r="J271" s="598">
        <f t="shared" si="12"/>
        <v>0</v>
      </c>
      <c r="K271" s="340" t="s">
        <v>311</v>
      </c>
      <c r="L271" s="340"/>
      <c r="M271" s="458">
        <v>20</v>
      </c>
      <c r="N271" s="198"/>
    </row>
    <row r="272" spans="1:14" s="202" customFormat="1" ht="15" customHeight="1" x14ac:dyDescent="0.2">
      <c r="A272" s="458"/>
      <c r="B272" s="968"/>
      <c r="C272" s="973"/>
      <c r="D272" s="489" t="s">
        <v>529</v>
      </c>
      <c r="E272" s="920"/>
      <c r="F272" s="1012">
        <f>+基礎データ貼付用シート!E2004</f>
        <v>0</v>
      </c>
      <c r="G272" s="1013" t="s">
        <v>117</v>
      </c>
      <c r="H272" s="692">
        <v>0.26200000000000001</v>
      </c>
      <c r="I272" s="596" t="s">
        <v>119</v>
      </c>
      <c r="J272" s="598">
        <f>ROUND(F272*H272,0)</f>
        <v>0</v>
      </c>
      <c r="K272" s="340" t="s">
        <v>310</v>
      </c>
      <c r="L272" s="340"/>
      <c r="M272" s="458">
        <v>30</v>
      </c>
      <c r="N272" s="198"/>
    </row>
    <row r="273" spans="1:14" s="202" customFormat="1" ht="15" customHeight="1" x14ac:dyDescent="0.2">
      <c r="A273" s="458"/>
      <c r="B273" s="968"/>
      <c r="C273" s="973"/>
      <c r="D273" s="489" t="s">
        <v>5180</v>
      </c>
      <c r="E273" s="920"/>
      <c r="F273" s="1012">
        <f>+基礎データ貼付用シート!E2005</f>
        <v>0</v>
      </c>
      <c r="G273" s="1013" t="s">
        <v>117</v>
      </c>
      <c r="H273" s="692">
        <v>0.32100000000000001</v>
      </c>
      <c r="I273" s="596" t="s">
        <v>119</v>
      </c>
      <c r="J273" s="598">
        <f>ROUND(F273*H273,0)</f>
        <v>0</v>
      </c>
      <c r="K273" s="340" t="s">
        <v>309</v>
      </c>
      <c r="L273" s="340"/>
      <c r="M273" s="458">
        <v>37</v>
      </c>
      <c r="N273" s="198"/>
    </row>
    <row r="274" spans="1:14" s="202" customFormat="1" ht="15" customHeight="1" x14ac:dyDescent="0.2">
      <c r="A274" s="458"/>
      <c r="B274" s="968"/>
      <c r="C274" s="973"/>
      <c r="D274" s="489" t="s">
        <v>5181</v>
      </c>
      <c r="E274" s="920"/>
      <c r="F274" s="1012">
        <f>+基礎データ貼付用シート!E2006</f>
        <v>0</v>
      </c>
      <c r="G274" s="1013" t="s">
        <v>117</v>
      </c>
      <c r="H274" s="692">
        <v>0.29699999999999999</v>
      </c>
      <c r="I274" s="596" t="s">
        <v>119</v>
      </c>
      <c r="J274" s="598">
        <f>ROUND(F274*H274,0)</f>
        <v>0</v>
      </c>
      <c r="K274" s="340" t="s">
        <v>308</v>
      </c>
      <c r="L274" s="340"/>
      <c r="M274" s="458">
        <v>37</v>
      </c>
      <c r="N274" s="198" t="s">
        <v>6495</v>
      </c>
    </row>
    <row r="275" spans="1:14" s="202" customFormat="1" ht="15" customHeight="1" x14ac:dyDescent="0.2">
      <c r="A275" s="458"/>
      <c r="B275" s="968"/>
      <c r="C275" s="973"/>
      <c r="D275" s="489" t="s">
        <v>6485</v>
      </c>
      <c r="E275" s="920"/>
      <c r="F275" s="1012">
        <f>+基礎データ貼付用シート!E2007</f>
        <v>0</v>
      </c>
      <c r="G275" s="1013" t="s">
        <v>117</v>
      </c>
      <c r="H275" s="692">
        <v>0.434</v>
      </c>
      <c r="I275" s="596" t="s">
        <v>119</v>
      </c>
      <c r="J275" s="598">
        <f t="shared" si="12"/>
        <v>0</v>
      </c>
      <c r="K275" s="497" t="s">
        <v>307</v>
      </c>
      <c r="L275" s="340"/>
      <c r="M275" s="458">
        <v>50</v>
      </c>
      <c r="N275" s="198"/>
    </row>
    <row r="276" spans="1:14" s="202" customFormat="1" ht="15" customHeight="1" x14ac:dyDescent="0.2">
      <c r="A276" s="458"/>
      <c r="B276" s="968"/>
      <c r="C276" s="973"/>
      <c r="D276" s="489" t="s">
        <v>6486</v>
      </c>
      <c r="E276" s="920"/>
      <c r="F276" s="1012">
        <f>+基礎データ貼付用シート!E2008</f>
        <v>0</v>
      </c>
      <c r="G276" s="1013" t="s">
        <v>117</v>
      </c>
      <c r="H276" s="692">
        <v>0.60699999999999998</v>
      </c>
      <c r="I276" s="596" t="s">
        <v>119</v>
      </c>
      <c r="J276" s="598">
        <f t="shared" si="12"/>
        <v>0</v>
      </c>
      <c r="K276" s="497" t="s">
        <v>306</v>
      </c>
      <c r="L276" s="340"/>
      <c r="M276" s="458">
        <v>70</v>
      </c>
      <c r="N276" s="198"/>
    </row>
    <row r="277" spans="1:14" s="202" customFormat="1" ht="15" customHeight="1" x14ac:dyDescent="0.2">
      <c r="A277" s="458"/>
      <c r="B277" s="671"/>
      <c r="C277" s="672"/>
      <c r="D277" s="489" t="s">
        <v>6487</v>
      </c>
      <c r="E277" s="920"/>
      <c r="F277" s="1014">
        <f>+基礎データ貼付用シート!E2009</f>
        <v>0</v>
      </c>
      <c r="G277" s="1013" t="s">
        <v>117</v>
      </c>
      <c r="H277" s="692">
        <v>0.17399999999999999</v>
      </c>
      <c r="I277" s="596" t="s">
        <v>119</v>
      </c>
      <c r="J277" s="598">
        <f t="shared" si="12"/>
        <v>0</v>
      </c>
      <c r="K277" s="497" t="s">
        <v>305</v>
      </c>
      <c r="L277" s="340"/>
      <c r="M277" s="458">
        <v>20</v>
      </c>
      <c r="N277" s="198"/>
    </row>
    <row r="278" spans="1:14" s="112" customFormat="1" ht="15" customHeight="1" x14ac:dyDescent="0.2">
      <c r="A278" s="458"/>
      <c r="B278" s="669">
        <f>B271+1</f>
        <v>14</v>
      </c>
      <c r="C278" s="967" t="s">
        <v>6488</v>
      </c>
      <c r="D278" s="489" t="s">
        <v>533</v>
      </c>
      <c r="E278" s="974"/>
      <c r="F278" s="1246">
        <f>+基礎データ貼付用シート!E2010</f>
        <v>0</v>
      </c>
      <c r="G278" s="1208" t="s">
        <v>117</v>
      </c>
      <c r="H278" s="692">
        <v>0.65400000000000003</v>
      </c>
      <c r="I278" s="596" t="s">
        <v>119</v>
      </c>
      <c r="J278" s="598">
        <f>ROUND(F278*H278,0)</f>
        <v>0</v>
      </c>
      <c r="K278" s="497" t="s">
        <v>304</v>
      </c>
      <c r="L278" s="340"/>
      <c r="M278" s="458">
        <v>70</v>
      </c>
      <c r="N278" s="198"/>
    </row>
    <row r="279" spans="1:14" s="112" customFormat="1" ht="15" customHeight="1" x14ac:dyDescent="0.2">
      <c r="A279" s="458"/>
      <c r="B279" s="968"/>
      <c r="C279" s="969"/>
      <c r="D279" s="489" t="s">
        <v>529</v>
      </c>
      <c r="E279" s="974"/>
      <c r="F279" s="1247">
        <f>+基礎データ貼付用シート!E2011</f>
        <v>0</v>
      </c>
      <c r="G279" s="1208" t="s">
        <v>117</v>
      </c>
      <c r="H279" s="692">
        <v>0.187</v>
      </c>
      <c r="I279" s="596" t="s">
        <v>119</v>
      </c>
      <c r="J279" s="598">
        <f>ROUND(F279*H279,0)</f>
        <v>0</v>
      </c>
      <c r="K279" s="497" t="s">
        <v>303</v>
      </c>
      <c r="L279" s="340"/>
      <c r="M279" s="458">
        <v>20</v>
      </c>
      <c r="N279" s="198"/>
    </row>
    <row r="280" spans="1:14" s="112" customFormat="1" ht="15" customHeight="1" thickBot="1" x14ac:dyDescent="0.25">
      <c r="A280" s="458"/>
      <c r="B280" s="671"/>
      <c r="C280" s="970"/>
      <c r="D280" s="489" t="s">
        <v>5180</v>
      </c>
      <c r="E280" s="974"/>
      <c r="F280" s="1247">
        <f>+基礎データ貼付用シート!E2012</f>
        <v>0</v>
      </c>
      <c r="G280" s="1208" t="s">
        <v>117</v>
      </c>
      <c r="H280" s="777">
        <v>0.46700000000000003</v>
      </c>
      <c r="I280" s="596" t="s">
        <v>119</v>
      </c>
      <c r="J280" s="598">
        <f>ROUND(F280*H280,0)</f>
        <v>0</v>
      </c>
      <c r="K280" s="497" t="s">
        <v>6635</v>
      </c>
      <c r="L280" s="340"/>
      <c r="M280" s="458">
        <v>50</v>
      </c>
      <c r="N280" s="198"/>
    </row>
    <row r="281" spans="1:14" s="112" customFormat="1" ht="15" customHeight="1" x14ac:dyDescent="0.2">
      <c r="A281" s="458"/>
      <c r="B281" s="669">
        <f>B278+1</f>
        <v>15</v>
      </c>
      <c r="C281" s="967" t="s">
        <v>6634</v>
      </c>
      <c r="D281" s="489" t="s">
        <v>533</v>
      </c>
      <c r="E281" s="974"/>
      <c r="F281" s="1246"/>
      <c r="G281" s="1551" t="s">
        <v>117</v>
      </c>
      <c r="H281" s="1552">
        <v>0.2</v>
      </c>
      <c r="I281" s="1198" t="s">
        <v>119</v>
      </c>
      <c r="J281" s="598">
        <f>ROUND(F281*H281,0)</f>
        <v>0</v>
      </c>
      <c r="K281" s="497" t="s">
        <v>6636</v>
      </c>
      <c r="L281" s="340"/>
      <c r="M281" s="458">
        <v>20</v>
      </c>
      <c r="N281" s="1464"/>
    </row>
    <row r="282" spans="1:14" s="112" customFormat="1" ht="15" customHeight="1" x14ac:dyDescent="0.2">
      <c r="A282" s="458"/>
      <c r="B282" s="968"/>
      <c r="C282" s="969"/>
      <c r="D282" s="489" t="s">
        <v>898</v>
      </c>
      <c r="E282" s="974"/>
      <c r="F282" s="1550"/>
      <c r="G282" s="1551" t="s">
        <v>813</v>
      </c>
      <c r="H282" s="1553">
        <v>0.3</v>
      </c>
      <c r="I282" s="1198"/>
      <c r="J282" s="686">
        <f t="shared" ref="J282:J285" si="13">ROUND(F282*H282,0)</f>
        <v>0</v>
      </c>
      <c r="K282" s="340" t="s">
        <v>889</v>
      </c>
      <c r="L282" s="340"/>
      <c r="M282" s="458">
        <v>30</v>
      </c>
      <c r="N282" s="1464"/>
    </row>
    <row r="283" spans="1:14" s="112" customFormat="1" ht="15" customHeight="1" x14ac:dyDescent="0.2">
      <c r="A283" s="458"/>
      <c r="B283" s="968"/>
      <c r="C283" s="969"/>
      <c r="D283" s="489" t="s">
        <v>7331</v>
      </c>
      <c r="E283" s="974"/>
      <c r="F283" s="1246"/>
      <c r="G283" s="1551" t="s">
        <v>813</v>
      </c>
      <c r="H283" s="1553">
        <v>0.37</v>
      </c>
      <c r="I283" s="1198"/>
      <c r="J283" s="686">
        <f t="shared" si="13"/>
        <v>0</v>
      </c>
      <c r="K283" s="340" t="s">
        <v>900</v>
      </c>
      <c r="L283" s="340"/>
      <c r="M283" s="458">
        <v>37</v>
      </c>
      <c r="N283" s="1464"/>
    </row>
    <row r="284" spans="1:14" s="112" customFormat="1" ht="15" customHeight="1" x14ac:dyDescent="0.2">
      <c r="A284" s="458"/>
      <c r="B284" s="968"/>
      <c r="C284" s="969"/>
      <c r="D284" s="489" t="s">
        <v>7332</v>
      </c>
      <c r="E284" s="974"/>
      <c r="F284" s="1246"/>
      <c r="G284" s="1551" t="s">
        <v>813</v>
      </c>
      <c r="H284" s="1553">
        <v>0.5</v>
      </c>
      <c r="I284" s="1198"/>
      <c r="J284" s="686">
        <f t="shared" si="13"/>
        <v>0</v>
      </c>
      <c r="K284" s="340" t="s">
        <v>302</v>
      </c>
      <c r="L284" s="340"/>
      <c r="M284" s="458">
        <v>50</v>
      </c>
      <c r="N284" s="1464"/>
    </row>
    <row r="285" spans="1:14" s="112" customFormat="1" ht="15" customHeight="1" thickBot="1" x14ac:dyDescent="0.25">
      <c r="A285" s="458"/>
      <c r="B285" s="671"/>
      <c r="C285" s="970"/>
      <c r="D285" s="489" t="s">
        <v>7333</v>
      </c>
      <c r="E285" s="974"/>
      <c r="F285" s="1246"/>
      <c r="G285" s="1551" t="s">
        <v>813</v>
      </c>
      <c r="H285" s="1554">
        <v>0.7</v>
      </c>
      <c r="I285" s="1198"/>
      <c r="J285" s="686">
        <f t="shared" si="13"/>
        <v>0</v>
      </c>
      <c r="K285" s="340" t="s">
        <v>878</v>
      </c>
      <c r="L285" s="340"/>
      <c r="M285" s="458">
        <v>70</v>
      </c>
      <c r="N285" s="1464"/>
    </row>
    <row r="286" spans="1:14" s="112" customFormat="1" ht="15" customHeight="1" x14ac:dyDescent="0.2">
      <c r="A286" s="458"/>
      <c r="B286" s="344"/>
      <c r="C286" s="345"/>
      <c r="D286" s="344"/>
      <c r="E286" s="344"/>
      <c r="F286" s="58"/>
      <c r="G286" s="345"/>
      <c r="H286" s="1972" t="s">
        <v>7375</v>
      </c>
      <c r="I286" s="1684"/>
      <c r="J286" s="346"/>
      <c r="K286" s="340"/>
      <c r="L286" s="458"/>
      <c r="M286" s="458"/>
      <c r="N286" s="198"/>
    </row>
    <row r="287" spans="1:14" s="112" customFormat="1" ht="15" customHeight="1" thickBot="1" x14ac:dyDescent="0.25">
      <c r="A287" s="458"/>
      <c r="B287" s="340"/>
      <c r="C287" s="340"/>
      <c r="D287" s="340"/>
      <c r="E287" s="340"/>
      <c r="F287" s="554"/>
      <c r="G287" s="340"/>
      <c r="H287" s="1727" t="s">
        <v>118</v>
      </c>
      <c r="I287" s="1728"/>
      <c r="J287" s="539">
        <f>SUM(J239:J285)</f>
        <v>0</v>
      </c>
      <c r="K287" s="340" t="s">
        <v>806</v>
      </c>
      <c r="L287" s="458"/>
      <c r="M287" s="1006" t="s">
        <v>5156</v>
      </c>
      <c r="N287" s="198"/>
    </row>
    <row r="288" spans="1:14" s="133" customFormat="1" ht="12.75" customHeight="1" x14ac:dyDescent="0.2">
      <c r="A288" s="473"/>
      <c r="B288" s="497"/>
      <c r="C288" s="497"/>
      <c r="D288" s="497"/>
      <c r="E288" s="497"/>
      <c r="F288" s="667"/>
      <c r="G288" s="497"/>
      <c r="H288" s="494"/>
      <c r="I288" s="494"/>
      <c r="J288" s="58"/>
      <c r="K288" s="497"/>
      <c r="L288" s="473"/>
      <c r="M288" s="473"/>
      <c r="N288" s="250"/>
    </row>
    <row r="289" spans="1:14" s="133" customFormat="1" ht="2.25" customHeight="1" x14ac:dyDescent="0.2">
      <c r="A289" s="473"/>
      <c r="B289" s="497"/>
      <c r="C289" s="497"/>
      <c r="D289" s="497"/>
      <c r="E289" s="497"/>
      <c r="F289" s="667"/>
      <c r="G289" s="497"/>
      <c r="H289" s="494"/>
      <c r="I289" s="494"/>
      <c r="J289" s="58"/>
      <c r="K289" s="497"/>
      <c r="L289" s="473"/>
      <c r="M289" s="473"/>
      <c r="N289" s="250"/>
    </row>
    <row r="290" spans="1:14" s="133" customFormat="1" ht="2.25" customHeight="1" x14ac:dyDescent="0.2">
      <c r="A290" s="473"/>
      <c r="B290" s="497"/>
      <c r="C290" s="497"/>
      <c r="D290" s="497"/>
      <c r="E290" s="497"/>
      <c r="F290" s="667"/>
      <c r="G290" s="497"/>
      <c r="H290" s="494"/>
      <c r="I290" s="494"/>
      <c r="J290" s="58"/>
      <c r="K290" s="497"/>
      <c r="L290" s="473"/>
      <c r="M290" s="473"/>
      <c r="N290" s="250"/>
    </row>
    <row r="291" spans="1:14" s="133" customFormat="1" ht="2.25" customHeight="1" x14ac:dyDescent="0.2">
      <c r="A291" s="473"/>
      <c r="B291" s="497"/>
      <c r="C291" s="497"/>
      <c r="D291" s="497"/>
      <c r="E291" s="497"/>
      <c r="F291" s="667"/>
      <c r="G291" s="497"/>
      <c r="H291" s="494"/>
      <c r="I291" s="494"/>
      <c r="J291" s="58"/>
      <c r="K291" s="497"/>
      <c r="L291" s="473"/>
      <c r="M291" s="473"/>
      <c r="N291" s="250"/>
    </row>
    <row r="292" spans="1:14" s="113" customFormat="1" ht="13.5" customHeight="1" x14ac:dyDescent="0.2">
      <c r="A292" s="497" t="s">
        <v>6637</v>
      </c>
      <c r="B292" s="975"/>
      <c r="C292" s="975"/>
      <c r="D292" s="975"/>
      <c r="E292" s="975"/>
      <c r="F292" s="975"/>
      <c r="G292" s="975"/>
      <c r="H292" s="975"/>
      <c r="I292" s="975"/>
      <c r="J292" s="975"/>
      <c r="K292" s="497"/>
      <c r="L292" s="497"/>
      <c r="M292" s="340"/>
      <c r="N292" s="54"/>
    </row>
    <row r="293" spans="1:14" s="113" customFormat="1" ht="13.5" customHeight="1" x14ac:dyDescent="0.2">
      <c r="A293" s="497" t="s">
        <v>1260</v>
      </c>
      <c r="B293" s="976"/>
      <c r="C293" s="977"/>
      <c r="D293" s="978"/>
      <c r="E293" s="978"/>
      <c r="F293" s="978"/>
      <c r="G293" s="978"/>
      <c r="H293" s="978"/>
      <c r="I293" s="978"/>
      <c r="J293" s="978"/>
      <c r="K293" s="979"/>
      <c r="L293" s="497"/>
      <c r="M293" s="340"/>
      <c r="N293" s="54"/>
    </row>
    <row r="294" spans="1:14" s="113" customFormat="1" ht="13.5" customHeight="1" x14ac:dyDescent="0.2">
      <c r="A294" s="497" t="s">
        <v>6638</v>
      </c>
      <c r="B294" s="978"/>
      <c r="C294" s="978"/>
      <c r="D294" s="978"/>
      <c r="E294" s="978"/>
      <c r="F294" s="978"/>
      <c r="G294" s="978"/>
      <c r="H294" s="978"/>
      <c r="I294" s="978"/>
      <c r="J294" s="978"/>
      <c r="K294" s="979"/>
      <c r="L294" s="497"/>
      <c r="M294" s="340"/>
      <c r="N294" s="54"/>
    </row>
    <row r="295" spans="1:14" s="113" customFormat="1" ht="13.5" customHeight="1" x14ac:dyDescent="0.2">
      <c r="A295" s="497" t="s">
        <v>517</v>
      </c>
      <c r="B295" s="978"/>
      <c r="C295" s="978"/>
      <c r="D295" s="978"/>
      <c r="E295" s="978"/>
      <c r="F295" s="978"/>
      <c r="G295" s="978"/>
      <c r="H295" s="978"/>
      <c r="I295" s="978"/>
      <c r="J295" s="978"/>
      <c r="K295" s="497"/>
      <c r="L295" s="497"/>
      <c r="M295" s="340"/>
      <c r="N295" s="54"/>
    </row>
    <row r="296" spans="1:14" s="113" customFormat="1" ht="13.5" customHeight="1" x14ac:dyDescent="0.2">
      <c r="A296" s="340"/>
      <c r="B296" s="980"/>
      <c r="C296" s="981"/>
      <c r="D296" s="944"/>
      <c r="E296" s="944"/>
      <c r="F296" s="944"/>
      <c r="G296" s="944"/>
      <c r="H296" s="944"/>
      <c r="I296" s="944"/>
      <c r="J296" s="944"/>
      <c r="K296" s="982"/>
      <c r="L296" s="340"/>
      <c r="M296" s="340"/>
      <c r="N296" s="54"/>
    </row>
    <row r="297" spans="1:14" ht="18.75" customHeight="1" x14ac:dyDescent="0.2">
      <c r="A297" s="468">
        <v>13</v>
      </c>
      <c r="B297" s="458" t="s">
        <v>379</v>
      </c>
      <c r="C297" s="467"/>
      <c r="D297" s="467"/>
      <c r="E297" s="467"/>
      <c r="F297" s="517"/>
      <c r="G297" s="467"/>
      <c r="H297" s="467"/>
      <c r="I297" s="467"/>
      <c r="J297" s="517"/>
      <c r="K297" s="467"/>
      <c r="L297" s="467"/>
      <c r="M297" s="467"/>
      <c r="N297" s="56"/>
    </row>
    <row r="298" spans="1:14" ht="11.25" customHeight="1" x14ac:dyDescent="0.2">
      <c r="A298" s="470"/>
      <c r="B298" s="467"/>
      <c r="C298" s="467"/>
      <c r="D298" s="467"/>
      <c r="E298" s="467"/>
      <c r="F298" s="517"/>
      <c r="G298" s="467"/>
      <c r="H298" s="467"/>
      <c r="I298" s="467"/>
      <c r="J298" s="517"/>
      <c r="K298" s="467"/>
      <c r="L298" s="467"/>
      <c r="M298" s="467"/>
      <c r="N298" s="56"/>
    </row>
    <row r="299" spans="1:14" ht="18.75" customHeight="1" x14ac:dyDescent="0.2">
      <c r="A299" s="470"/>
      <c r="B299" s="1861" t="s">
        <v>163</v>
      </c>
      <c r="C299" s="1804"/>
      <c r="D299" s="1861" t="s">
        <v>139</v>
      </c>
      <c r="E299" s="1804"/>
      <c r="F299" s="795" t="s">
        <v>178</v>
      </c>
      <c r="G299" s="796"/>
      <c r="H299" s="796" t="s">
        <v>137</v>
      </c>
      <c r="I299" s="796"/>
      <c r="J299" s="795" t="s">
        <v>89</v>
      </c>
      <c r="K299" s="340"/>
      <c r="L299" s="467"/>
      <c r="M299" s="467"/>
      <c r="N299" s="56"/>
    </row>
    <row r="300" spans="1:14" ht="15" customHeight="1" x14ac:dyDescent="0.2">
      <c r="A300" s="470"/>
      <c r="B300" s="523"/>
      <c r="C300" s="479"/>
      <c r="D300" s="480"/>
      <c r="E300" s="342"/>
      <c r="F300" s="524"/>
      <c r="G300" s="482"/>
      <c r="H300" s="482"/>
      <c r="I300" s="482"/>
      <c r="J300" s="525" t="s">
        <v>1187</v>
      </c>
      <c r="K300" s="340"/>
      <c r="L300" s="467"/>
      <c r="M300" s="467"/>
      <c r="N300" s="47"/>
    </row>
    <row r="301" spans="1:14" s="112" customFormat="1" ht="15" customHeight="1" x14ac:dyDescent="0.2">
      <c r="A301" s="458"/>
      <c r="B301" s="799">
        <v>1</v>
      </c>
      <c r="C301" s="800" t="s">
        <v>122</v>
      </c>
      <c r="D301" s="552" t="s">
        <v>1188</v>
      </c>
      <c r="E301" s="553" t="s">
        <v>143</v>
      </c>
      <c r="F301" s="535" t="b">
        <f>IF(総括表!$B$4=総括表!$Q$4,基礎データ貼付用シート!E2072)</f>
        <v>0</v>
      </c>
      <c r="G301" s="596" t="s">
        <v>1184</v>
      </c>
      <c r="H301" s="600">
        <v>0.26</v>
      </c>
      <c r="I301" s="863" t="s">
        <v>1186</v>
      </c>
      <c r="J301" s="857">
        <f t="shared" ref="J301:J310" si="14">ROUND(F301*H301,0)</f>
        <v>0</v>
      </c>
      <c r="K301" s="340" t="s">
        <v>1191</v>
      </c>
      <c r="L301" s="340"/>
      <c r="M301" s="458"/>
      <c r="N301" s="47"/>
    </row>
    <row r="302" spans="1:14" s="112" customFormat="1" ht="15" customHeight="1" x14ac:dyDescent="0.2">
      <c r="A302" s="458"/>
      <c r="B302" s="341"/>
      <c r="C302" s="342"/>
      <c r="D302" s="552" t="s">
        <v>1193</v>
      </c>
      <c r="E302" s="553" t="s">
        <v>142</v>
      </c>
      <c r="F302" s="535" t="b">
        <f>IF(総括表!$B$4=総括表!$Q$5,基礎データ貼付用シート!E2072)</f>
        <v>0</v>
      </c>
      <c r="G302" s="596" t="s">
        <v>1184</v>
      </c>
      <c r="H302" s="597">
        <v>0</v>
      </c>
      <c r="I302" s="596" t="s">
        <v>1186</v>
      </c>
      <c r="J302" s="598">
        <f t="shared" si="14"/>
        <v>0</v>
      </c>
      <c r="K302" s="340" t="s">
        <v>1192</v>
      </c>
      <c r="L302" s="458"/>
      <c r="M302" s="458"/>
      <c r="N302" s="47"/>
    </row>
    <row r="303" spans="1:14" s="112" customFormat="1" ht="15" customHeight="1" x14ac:dyDescent="0.2">
      <c r="A303" s="458"/>
      <c r="B303" s="799">
        <v>2</v>
      </c>
      <c r="C303" s="800" t="s">
        <v>121</v>
      </c>
      <c r="D303" s="552" t="s">
        <v>1188</v>
      </c>
      <c r="E303" s="553" t="s">
        <v>143</v>
      </c>
      <c r="F303" s="535" t="b">
        <f>IF(総括表!$B$4=総括表!$Q$4,基礎データ貼付用シート!E2073)</f>
        <v>0</v>
      </c>
      <c r="G303" s="596" t="s">
        <v>1184</v>
      </c>
      <c r="H303" s="1015">
        <v>0.27800000000000002</v>
      </c>
      <c r="I303" s="1016" t="s">
        <v>1186</v>
      </c>
      <c r="J303" s="961">
        <f t="shared" si="14"/>
        <v>0</v>
      </c>
      <c r="K303" s="340" t="s">
        <v>1194</v>
      </c>
      <c r="L303" s="340"/>
      <c r="M303" s="458"/>
      <c r="N303" s="47"/>
    </row>
    <row r="304" spans="1:14" s="112" customFormat="1" ht="15" customHeight="1" x14ac:dyDescent="0.2">
      <c r="A304" s="458"/>
      <c r="B304" s="341"/>
      <c r="C304" s="342"/>
      <c r="D304" s="552" t="s">
        <v>1193</v>
      </c>
      <c r="E304" s="553" t="s">
        <v>142</v>
      </c>
      <c r="F304" s="535" t="b">
        <f>IF(総括表!$B$4=総括表!$Q$5,基礎データ貼付用シート!E2073)</f>
        <v>0</v>
      </c>
      <c r="G304" s="596" t="s">
        <v>1184</v>
      </c>
      <c r="H304" s="597">
        <v>0</v>
      </c>
      <c r="I304" s="596" t="s">
        <v>1186</v>
      </c>
      <c r="J304" s="598">
        <f t="shared" si="14"/>
        <v>0</v>
      </c>
      <c r="K304" s="340" t="s">
        <v>1195</v>
      </c>
      <c r="L304" s="458"/>
      <c r="M304" s="458"/>
      <c r="N304" s="47"/>
    </row>
    <row r="305" spans="1:14" s="112" customFormat="1" ht="15" customHeight="1" x14ac:dyDescent="0.2">
      <c r="A305" s="458"/>
      <c r="B305" s="799">
        <v>3</v>
      </c>
      <c r="C305" s="800" t="s">
        <v>120</v>
      </c>
      <c r="D305" s="552" t="s">
        <v>1188</v>
      </c>
      <c r="E305" s="553" t="s">
        <v>143</v>
      </c>
      <c r="F305" s="535" t="b">
        <f>IF(総括表!$B$4=総括表!$Q$4,基礎データ貼付用シート!E2074)</f>
        <v>0</v>
      </c>
      <c r="G305" s="596" t="s">
        <v>1184</v>
      </c>
      <c r="H305" s="1015">
        <v>0.27300000000000002</v>
      </c>
      <c r="I305" s="1016" t="s">
        <v>1186</v>
      </c>
      <c r="J305" s="961">
        <f t="shared" si="14"/>
        <v>0</v>
      </c>
      <c r="K305" s="340" t="s">
        <v>1196</v>
      </c>
      <c r="L305" s="340"/>
      <c r="M305" s="458"/>
      <c r="N305" s="47"/>
    </row>
    <row r="306" spans="1:14" s="112" customFormat="1" ht="15" customHeight="1" x14ac:dyDescent="0.2">
      <c r="A306" s="458"/>
      <c r="B306" s="341"/>
      <c r="C306" s="342"/>
      <c r="D306" s="552" t="s">
        <v>1193</v>
      </c>
      <c r="E306" s="553" t="s">
        <v>142</v>
      </c>
      <c r="F306" s="535" t="b">
        <f>IF(総括表!$B$4=総括表!$Q$5,基礎データ貼付用シート!E2074)</f>
        <v>0</v>
      </c>
      <c r="G306" s="596" t="s">
        <v>1184</v>
      </c>
      <c r="H306" s="600">
        <v>0.17699999999999999</v>
      </c>
      <c r="I306" s="863" t="s">
        <v>1186</v>
      </c>
      <c r="J306" s="857">
        <f t="shared" si="14"/>
        <v>0</v>
      </c>
      <c r="K306" s="340" t="s">
        <v>1201</v>
      </c>
      <c r="L306" s="458"/>
      <c r="M306" s="458"/>
      <c r="N306" s="47"/>
    </row>
    <row r="307" spans="1:14" s="112" customFormat="1" ht="15" customHeight="1" x14ac:dyDescent="0.2">
      <c r="A307" s="458"/>
      <c r="B307" s="799">
        <v>4</v>
      </c>
      <c r="C307" s="800" t="s">
        <v>475</v>
      </c>
      <c r="D307" s="552" t="s">
        <v>1188</v>
      </c>
      <c r="E307" s="553" t="s">
        <v>143</v>
      </c>
      <c r="F307" s="535" t="b">
        <f>IF(総括表!$B$4=総括表!$Q$4,基礎データ貼付用シート!E2075)</f>
        <v>0</v>
      </c>
      <c r="G307" s="596" t="s">
        <v>1184</v>
      </c>
      <c r="H307" s="597">
        <v>0.28599999999999998</v>
      </c>
      <c r="I307" s="596" t="s">
        <v>1186</v>
      </c>
      <c r="J307" s="598">
        <f t="shared" si="14"/>
        <v>0</v>
      </c>
      <c r="K307" s="340" t="s">
        <v>1198</v>
      </c>
      <c r="L307" s="340"/>
      <c r="M307" s="458"/>
      <c r="N307" s="47"/>
    </row>
    <row r="308" spans="1:14" s="112" customFormat="1" ht="15" customHeight="1" x14ac:dyDescent="0.2">
      <c r="A308" s="458"/>
      <c r="B308" s="341"/>
      <c r="C308" s="342"/>
      <c r="D308" s="552" t="s">
        <v>1193</v>
      </c>
      <c r="E308" s="553" t="s">
        <v>142</v>
      </c>
      <c r="F308" s="535" t="b">
        <f>IF(総括表!$B$4=総括表!$Q$5,基礎データ貼付用シート!E2075)</f>
        <v>0</v>
      </c>
      <c r="G308" s="596" t="s">
        <v>1184</v>
      </c>
      <c r="H308" s="597">
        <v>0.214</v>
      </c>
      <c r="I308" s="596" t="s">
        <v>1186</v>
      </c>
      <c r="J308" s="598">
        <f t="shared" si="14"/>
        <v>0</v>
      </c>
      <c r="K308" s="340" t="s">
        <v>1202</v>
      </c>
      <c r="L308" s="458"/>
      <c r="M308" s="458"/>
      <c r="N308" s="47"/>
    </row>
    <row r="309" spans="1:14" s="112" customFormat="1" ht="15" customHeight="1" x14ac:dyDescent="0.2">
      <c r="A309" s="458"/>
      <c r="B309" s="799">
        <v>5</v>
      </c>
      <c r="C309" s="800" t="s">
        <v>512</v>
      </c>
      <c r="D309" s="552" t="s">
        <v>1188</v>
      </c>
      <c r="E309" s="553" t="s">
        <v>143</v>
      </c>
      <c r="F309" s="535" t="b">
        <f>IF(総括表!$B$4=総括表!$Q$4,基礎データ貼付用シート!E2076)</f>
        <v>0</v>
      </c>
      <c r="G309" s="596" t="s">
        <v>1184</v>
      </c>
      <c r="H309" s="1017">
        <v>0.308</v>
      </c>
      <c r="I309" s="866" t="s">
        <v>1186</v>
      </c>
      <c r="J309" s="1018">
        <f t="shared" si="14"/>
        <v>0</v>
      </c>
      <c r="K309" s="340" t="s">
        <v>1203</v>
      </c>
      <c r="L309" s="340"/>
      <c r="M309" s="458"/>
      <c r="N309" s="198"/>
    </row>
    <row r="310" spans="1:14" s="112" customFormat="1" ht="15" customHeight="1" thickBot="1" x14ac:dyDescent="0.25">
      <c r="A310" s="458"/>
      <c r="B310" s="341"/>
      <c r="C310" s="342"/>
      <c r="D310" s="552" t="s">
        <v>1193</v>
      </c>
      <c r="E310" s="553" t="s">
        <v>142</v>
      </c>
      <c r="F310" s="535" t="b">
        <f>IF(総括表!$B$4=総括表!$Q$5,基礎データ貼付用シート!E2076)</f>
        <v>0</v>
      </c>
      <c r="G310" s="596" t="s">
        <v>1184</v>
      </c>
      <c r="H310" s="1019">
        <v>0.24399999999999999</v>
      </c>
      <c r="I310" s="1020" t="s">
        <v>1186</v>
      </c>
      <c r="J310" s="1021">
        <f t="shared" si="14"/>
        <v>0</v>
      </c>
      <c r="K310" s="340" t="s">
        <v>1204</v>
      </c>
      <c r="L310" s="458"/>
      <c r="M310" s="458"/>
      <c r="N310" s="198"/>
    </row>
    <row r="311" spans="1:14" s="112" customFormat="1" ht="15" customHeight="1" x14ac:dyDescent="0.2">
      <c r="A311" s="458"/>
      <c r="B311" s="344"/>
      <c r="C311" s="345"/>
      <c r="D311" s="344"/>
      <c r="E311" s="344"/>
      <c r="F311" s="58"/>
      <c r="G311" s="345"/>
      <c r="H311" s="1721" t="s">
        <v>1256</v>
      </c>
      <c r="I311" s="1722"/>
      <c r="J311" s="531"/>
      <c r="K311" s="340"/>
      <c r="L311" s="458"/>
      <c r="M311" s="458"/>
      <c r="N311" s="198"/>
    </row>
    <row r="312" spans="1:14" s="112" customFormat="1" ht="15" customHeight="1" thickBot="1" x14ac:dyDescent="0.25">
      <c r="A312" s="458"/>
      <c r="B312" s="340"/>
      <c r="C312" s="340"/>
      <c r="D312" s="340"/>
      <c r="E312" s="340"/>
      <c r="F312" s="554"/>
      <c r="G312" s="340"/>
      <c r="H312" s="1727" t="s">
        <v>118</v>
      </c>
      <c r="I312" s="1728"/>
      <c r="J312" s="539">
        <f>SUM(J301:J310)</f>
        <v>0</v>
      </c>
      <c r="K312" s="340" t="s">
        <v>807</v>
      </c>
      <c r="L312" s="458"/>
      <c r="M312" s="1006" t="s">
        <v>1184</v>
      </c>
      <c r="N312" s="198"/>
    </row>
    <row r="313" spans="1:14" s="112" customFormat="1" ht="18.75" customHeight="1" x14ac:dyDescent="0.2">
      <c r="A313" s="458"/>
      <c r="B313" s="458"/>
      <c r="C313" s="458"/>
      <c r="D313" s="458"/>
      <c r="E313" s="458"/>
      <c r="F313" s="518"/>
      <c r="G313" s="458"/>
      <c r="H313" s="458"/>
      <c r="I313" s="458"/>
      <c r="J313" s="518"/>
      <c r="K313" s="458"/>
      <c r="L313" s="458"/>
      <c r="M313" s="458"/>
      <c r="N313" s="198"/>
    </row>
    <row r="314" spans="1:14" ht="18.75" customHeight="1" x14ac:dyDescent="0.2">
      <c r="A314" s="468">
        <v>14</v>
      </c>
      <c r="B314" s="458" t="s">
        <v>378</v>
      </c>
      <c r="C314" s="467"/>
      <c r="D314" s="467"/>
      <c r="E314" s="467"/>
      <c r="F314" s="517"/>
      <c r="G314" s="467"/>
      <c r="H314" s="467"/>
      <c r="I314" s="467"/>
      <c r="J314" s="517"/>
      <c r="K314" s="467"/>
      <c r="L314" s="467"/>
      <c r="M314" s="467"/>
      <c r="N314" s="56"/>
    </row>
    <row r="315" spans="1:14" ht="11.25" customHeight="1" x14ac:dyDescent="0.2">
      <c r="A315" s="470"/>
      <c r="B315" s="467"/>
      <c r="C315" s="467"/>
      <c r="D315" s="467"/>
      <c r="E315" s="467"/>
      <c r="F315" s="517"/>
      <c r="G315" s="467"/>
      <c r="H315" s="467"/>
      <c r="I315" s="467"/>
      <c r="J315" s="517"/>
      <c r="K315" s="467"/>
      <c r="L315" s="467"/>
      <c r="M315" s="467"/>
      <c r="N315" s="56"/>
    </row>
    <row r="316" spans="1:14" ht="18.75" customHeight="1" x14ac:dyDescent="0.2">
      <c r="A316" s="470"/>
      <c r="B316" s="1861" t="s">
        <v>163</v>
      </c>
      <c r="C316" s="1804"/>
      <c r="D316" s="1861" t="s">
        <v>139</v>
      </c>
      <c r="E316" s="1804"/>
      <c r="F316" s="795" t="s">
        <v>178</v>
      </c>
      <c r="G316" s="796"/>
      <c r="H316" s="796" t="s">
        <v>137</v>
      </c>
      <c r="I316" s="796"/>
      <c r="J316" s="795" t="s">
        <v>89</v>
      </c>
      <c r="K316" s="340"/>
      <c r="L316" s="467"/>
      <c r="M316" s="467"/>
      <c r="N316" s="56"/>
    </row>
    <row r="317" spans="1:14" ht="15" customHeight="1" x14ac:dyDescent="0.2">
      <c r="A317" s="470"/>
      <c r="B317" s="523"/>
      <c r="C317" s="479"/>
      <c r="D317" s="480"/>
      <c r="E317" s="342"/>
      <c r="F317" s="524"/>
      <c r="G317" s="482"/>
      <c r="H317" s="482"/>
      <c r="I317" s="482"/>
      <c r="J317" s="525" t="s">
        <v>1187</v>
      </c>
      <c r="K317" s="340"/>
      <c r="L317" s="467"/>
      <c r="M317" s="467"/>
      <c r="N317" s="56"/>
    </row>
    <row r="318" spans="1:14" s="112" customFormat="1" ht="15" customHeight="1" x14ac:dyDescent="0.2">
      <c r="A318" s="458"/>
      <c r="B318" s="799">
        <v>1</v>
      </c>
      <c r="C318" s="800" t="s">
        <v>123</v>
      </c>
      <c r="D318" s="552" t="s">
        <v>1188</v>
      </c>
      <c r="E318" s="553" t="s">
        <v>143</v>
      </c>
      <c r="F318" s="535" t="b">
        <f>IF(総括表!$B$4=総括表!$Q$4,基礎データ貼付用シート!E2079)</f>
        <v>0</v>
      </c>
      <c r="G318" s="596" t="s">
        <v>1184</v>
      </c>
      <c r="H318" s="513">
        <v>0.193</v>
      </c>
      <c r="I318" s="596" t="s">
        <v>1186</v>
      </c>
      <c r="J318" s="598">
        <f t="shared" ref="J318:J329" si="15">ROUND(F318*H318,0)</f>
        <v>0</v>
      </c>
      <c r="K318" s="340" t="s">
        <v>1191</v>
      </c>
      <c r="L318" s="458"/>
      <c r="M318" s="458"/>
      <c r="N318" s="56"/>
    </row>
    <row r="319" spans="1:14" s="112" customFormat="1" ht="15" customHeight="1" x14ac:dyDescent="0.2">
      <c r="A319" s="458"/>
      <c r="B319" s="341"/>
      <c r="C319" s="342"/>
      <c r="D319" s="552" t="s">
        <v>1193</v>
      </c>
      <c r="E319" s="553" t="s">
        <v>142</v>
      </c>
      <c r="F319" s="535" t="b">
        <f>IF(総括表!$B$4=総括表!$Q$5,基礎データ貼付用シート!E2079)</f>
        <v>0</v>
      </c>
      <c r="G319" s="596" t="s">
        <v>1184</v>
      </c>
      <c r="H319" s="513">
        <v>0</v>
      </c>
      <c r="I319" s="863" t="s">
        <v>1186</v>
      </c>
      <c r="J319" s="857">
        <f t="shared" si="15"/>
        <v>0</v>
      </c>
      <c r="K319" s="340" t="s">
        <v>1192</v>
      </c>
      <c r="L319" s="458"/>
      <c r="M319" s="458"/>
      <c r="N319" s="47"/>
    </row>
    <row r="320" spans="1:14" s="112" customFormat="1" ht="15" customHeight="1" x14ac:dyDescent="0.2">
      <c r="A320" s="458"/>
      <c r="B320" s="799">
        <v>2</v>
      </c>
      <c r="C320" s="800" t="s">
        <v>122</v>
      </c>
      <c r="D320" s="552" t="s">
        <v>1188</v>
      </c>
      <c r="E320" s="553" t="s">
        <v>143</v>
      </c>
      <c r="F320" s="535" t="b">
        <f>IF(総括表!$B$4=総括表!$Q$4,基礎データ貼付用シート!E2080)</f>
        <v>0</v>
      </c>
      <c r="G320" s="596" t="s">
        <v>1184</v>
      </c>
      <c r="H320" s="513">
        <v>0.20799999999999999</v>
      </c>
      <c r="I320" s="596" t="s">
        <v>1186</v>
      </c>
      <c r="J320" s="598">
        <f t="shared" si="15"/>
        <v>0</v>
      </c>
      <c r="K320" s="340" t="s">
        <v>1194</v>
      </c>
      <c r="L320" s="458"/>
      <c r="M320" s="458"/>
      <c r="N320" s="47"/>
    </row>
    <row r="321" spans="1:14" s="112" customFormat="1" ht="15" customHeight="1" x14ac:dyDescent="0.2">
      <c r="A321" s="458"/>
      <c r="B321" s="341"/>
      <c r="C321" s="342"/>
      <c r="D321" s="552" t="s">
        <v>1193</v>
      </c>
      <c r="E321" s="553" t="s">
        <v>142</v>
      </c>
      <c r="F321" s="535" t="b">
        <f>IF(総括表!$B$4=総括表!$Q$5,基礎データ貼付用シート!E2080)</f>
        <v>0</v>
      </c>
      <c r="G321" s="596" t="s">
        <v>1184</v>
      </c>
      <c r="H321" s="513">
        <v>0</v>
      </c>
      <c r="I321" s="863" t="s">
        <v>1186</v>
      </c>
      <c r="J321" s="857">
        <f t="shared" si="15"/>
        <v>0</v>
      </c>
      <c r="K321" s="340" t="s">
        <v>1195</v>
      </c>
      <c r="L321" s="458"/>
      <c r="M321" s="458"/>
      <c r="N321" s="47"/>
    </row>
    <row r="322" spans="1:14" s="112" customFormat="1" ht="15" customHeight="1" x14ac:dyDescent="0.2">
      <c r="A322" s="458"/>
      <c r="B322" s="799">
        <v>3</v>
      </c>
      <c r="C322" s="800" t="s">
        <v>121</v>
      </c>
      <c r="D322" s="552" t="s">
        <v>1188</v>
      </c>
      <c r="E322" s="553" t="s">
        <v>143</v>
      </c>
      <c r="F322" s="535" t="b">
        <f>IF(総括表!$B$4=総括表!$Q$4,基礎データ貼付用シート!E2081)</f>
        <v>0</v>
      </c>
      <c r="G322" s="596" t="s">
        <v>1184</v>
      </c>
      <c r="H322" s="513">
        <v>0.222</v>
      </c>
      <c r="I322" s="596" t="s">
        <v>1186</v>
      </c>
      <c r="J322" s="598">
        <f t="shared" si="15"/>
        <v>0</v>
      </c>
      <c r="K322" s="340" t="s">
        <v>1196</v>
      </c>
      <c r="L322" s="458"/>
      <c r="M322" s="458"/>
      <c r="N322" s="47"/>
    </row>
    <row r="323" spans="1:14" s="112" customFormat="1" ht="15" customHeight="1" x14ac:dyDescent="0.2">
      <c r="A323" s="458"/>
      <c r="B323" s="341"/>
      <c r="C323" s="342"/>
      <c r="D323" s="552" t="s">
        <v>1193</v>
      </c>
      <c r="E323" s="553" t="s">
        <v>142</v>
      </c>
      <c r="F323" s="535" t="b">
        <f>IF(総括表!$B$4=総括表!$Q$5,基礎データ貼付用シート!E2081)</f>
        <v>0</v>
      </c>
      <c r="G323" s="596" t="s">
        <v>1184</v>
      </c>
      <c r="H323" s="513">
        <v>0</v>
      </c>
      <c r="I323" s="863" t="s">
        <v>1186</v>
      </c>
      <c r="J323" s="857">
        <f t="shared" si="15"/>
        <v>0</v>
      </c>
      <c r="K323" s="340" t="s">
        <v>1201</v>
      </c>
      <c r="L323" s="458"/>
      <c r="M323" s="458"/>
      <c r="N323" s="47"/>
    </row>
    <row r="324" spans="1:14" s="112" customFormat="1" ht="15" customHeight="1" x14ac:dyDescent="0.2">
      <c r="A324" s="458"/>
      <c r="B324" s="799">
        <v>4</v>
      </c>
      <c r="C324" s="800" t="s">
        <v>120</v>
      </c>
      <c r="D324" s="552" t="s">
        <v>1188</v>
      </c>
      <c r="E324" s="553" t="s">
        <v>143</v>
      </c>
      <c r="F324" s="535" t="b">
        <f>IF(総括表!$B$4=総括表!$Q$4,基礎データ貼付用シート!E2082)</f>
        <v>0</v>
      </c>
      <c r="G324" s="596" t="s">
        <v>1184</v>
      </c>
      <c r="H324" s="513">
        <v>0.218</v>
      </c>
      <c r="I324" s="596" t="s">
        <v>1186</v>
      </c>
      <c r="J324" s="598">
        <f t="shared" si="15"/>
        <v>0</v>
      </c>
      <c r="K324" s="340" t="s">
        <v>1198</v>
      </c>
      <c r="L324" s="458"/>
      <c r="M324" s="458"/>
      <c r="N324" s="47"/>
    </row>
    <row r="325" spans="1:14" s="112" customFormat="1" ht="15" customHeight="1" x14ac:dyDescent="0.2">
      <c r="A325" s="458"/>
      <c r="B325" s="341"/>
      <c r="C325" s="342"/>
      <c r="D325" s="552" t="s">
        <v>1193</v>
      </c>
      <c r="E325" s="553" t="s">
        <v>142</v>
      </c>
      <c r="F325" s="535" t="b">
        <f>IF(総括表!$B$4=総括表!$Q$5,基礎データ貼付用シート!E2082)</f>
        <v>0</v>
      </c>
      <c r="G325" s="596" t="s">
        <v>1184</v>
      </c>
      <c r="H325" s="513">
        <v>0.14099999999999999</v>
      </c>
      <c r="I325" s="863" t="s">
        <v>1186</v>
      </c>
      <c r="J325" s="857">
        <f t="shared" si="15"/>
        <v>0</v>
      </c>
      <c r="K325" s="340" t="s">
        <v>1202</v>
      </c>
      <c r="L325" s="458"/>
      <c r="M325" s="458"/>
      <c r="N325" s="47"/>
    </row>
    <row r="326" spans="1:14" s="112" customFormat="1" ht="15" customHeight="1" x14ac:dyDescent="0.2">
      <c r="A326" s="458"/>
      <c r="B326" s="799">
        <v>5</v>
      </c>
      <c r="C326" s="800" t="s">
        <v>475</v>
      </c>
      <c r="D326" s="552" t="s">
        <v>1188</v>
      </c>
      <c r="E326" s="553" t="s">
        <v>143</v>
      </c>
      <c r="F326" s="535" t="b">
        <f>IF(総括表!$B$4=総括表!$Q$4,基礎データ貼付用シート!E2083)</f>
        <v>0</v>
      </c>
      <c r="G326" s="596" t="s">
        <v>1184</v>
      </c>
      <c r="H326" s="513">
        <v>0.22800000000000001</v>
      </c>
      <c r="I326" s="596" t="s">
        <v>1186</v>
      </c>
      <c r="J326" s="598">
        <f t="shared" si="15"/>
        <v>0</v>
      </c>
      <c r="K326" s="340" t="s">
        <v>1203</v>
      </c>
      <c r="L326" s="458"/>
      <c r="M326" s="458"/>
      <c r="N326" s="47"/>
    </row>
    <row r="327" spans="1:14" s="112" customFormat="1" ht="15" customHeight="1" x14ac:dyDescent="0.2">
      <c r="A327" s="458"/>
      <c r="B327" s="341"/>
      <c r="C327" s="342"/>
      <c r="D327" s="552" t="s">
        <v>1193</v>
      </c>
      <c r="E327" s="553" t="s">
        <v>142</v>
      </c>
      <c r="F327" s="535" t="b">
        <f>IF(総括表!$B$4=総括表!$Q$5,基礎データ貼付用シート!E2083)</f>
        <v>0</v>
      </c>
      <c r="G327" s="596" t="s">
        <v>1184</v>
      </c>
      <c r="H327" s="513">
        <v>0.17100000000000001</v>
      </c>
      <c r="I327" s="596" t="s">
        <v>1186</v>
      </c>
      <c r="J327" s="598">
        <f t="shared" si="15"/>
        <v>0</v>
      </c>
      <c r="K327" s="340" t="s">
        <v>1204</v>
      </c>
      <c r="L327" s="458"/>
      <c r="M327" s="458"/>
      <c r="N327" s="47"/>
    </row>
    <row r="328" spans="1:14" s="112" customFormat="1" ht="15" customHeight="1" x14ac:dyDescent="0.2">
      <c r="A328" s="458"/>
      <c r="B328" s="799">
        <v>6</v>
      </c>
      <c r="C328" s="800" t="s">
        <v>512</v>
      </c>
      <c r="D328" s="552" t="s">
        <v>1188</v>
      </c>
      <c r="E328" s="553" t="s">
        <v>143</v>
      </c>
      <c r="F328" s="535" t="b">
        <f>IF(総括表!$B$4=総括表!$Q$4,基礎データ貼付用シート!E2084)</f>
        <v>0</v>
      </c>
      <c r="G328" s="596" t="s">
        <v>1184</v>
      </c>
      <c r="H328" s="513">
        <v>0.246</v>
      </c>
      <c r="I328" s="596" t="s">
        <v>1186</v>
      </c>
      <c r="J328" s="598">
        <f t="shared" si="15"/>
        <v>0</v>
      </c>
      <c r="K328" s="340" t="s">
        <v>1205</v>
      </c>
      <c r="L328" s="458"/>
      <c r="M328" s="458"/>
      <c r="N328" s="47"/>
    </row>
    <row r="329" spans="1:14" s="112" customFormat="1" ht="15" customHeight="1" thickBot="1" x14ac:dyDescent="0.25">
      <c r="A329" s="458"/>
      <c r="B329" s="341"/>
      <c r="C329" s="342"/>
      <c r="D329" s="552" t="s">
        <v>1193</v>
      </c>
      <c r="E329" s="553" t="s">
        <v>142</v>
      </c>
      <c r="F329" s="535" t="b">
        <f>IF(総括表!$B$4=総括表!$Q$5,基礎データ貼付用シート!E2084)</f>
        <v>0</v>
      </c>
      <c r="G329" s="596" t="s">
        <v>1184</v>
      </c>
      <c r="H329" s="513">
        <v>0.19500000000000001</v>
      </c>
      <c r="I329" s="863" t="s">
        <v>1186</v>
      </c>
      <c r="J329" s="857">
        <f t="shared" si="15"/>
        <v>0</v>
      </c>
      <c r="K329" s="340" t="s">
        <v>1206</v>
      </c>
      <c r="L329" s="458"/>
      <c r="M329" s="458"/>
      <c r="N329" s="47"/>
    </row>
    <row r="330" spans="1:14" s="112" customFormat="1" ht="15" customHeight="1" x14ac:dyDescent="0.2">
      <c r="A330" s="458"/>
      <c r="B330" s="344"/>
      <c r="C330" s="345"/>
      <c r="D330" s="344"/>
      <c r="E330" s="344"/>
      <c r="F330" s="58"/>
      <c r="G330" s="494"/>
      <c r="H330" s="1721" t="s">
        <v>1261</v>
      </c>
      <c r="I330" s="1722"/>
      <c r="J330" s="531"/>
      <c r="K330" s="340"/>
      <c r="L330" s="458"/>
      <c r="M330" s="458"/>
      <c r="N330" s="198"/>
    </row>
    <row r="331" spans="1:14" s="112" customFormat="1" ht="15" customHeight="1" thickBot="1" x14ac:dyDescent="0.25">
      <c r="A331" s="458"/>
      <c r="B331" s="340"/>
      <c r="C331" s="340"/>
      <c r="D331" s="340"/>
      <c r="E331" s="340"/>
      <c r="F331" s="554"/>
      <c r="G331" s="340"/>
      <c r="H331" s="1727" t="s">
        <v>118</v>
      </c>
      <c r="I331" s="1728"/>
      <c r="J331" s="539">
        <f>SUM(J318:J329)</f>
        <v>0</v>
      </c>
      <c r="K331" s="340" t="s">
        <v>967</v>
      </c>
      <c r="L331" s="458"/>
      <c r="M331" s="1006" t="s">
        <v>1184</v>
      </c>
      <c r="N331" s="198"/>
    </row>
    <row r="332" spans="1:14" s="112" customFormat="1" ht="18.75" customHeight="1" x14ac:dyDescent="0.2">
      <c r="A332" s="458"/>
      <c r="B332" s="458"/>
      <c r="C332" s="458"/>
      <c r="D332" s="458"/>
      <c r="E332" s="458"/>
      <c r="F332" s="518"/>
      <c r="G332" s="458"/>
      <c r="H332" s="458"/>
      <c r="I332" s="458"/>
      <c r="J332" s="518"/>
      <c r="K332" s="458"/>
      <c r="L332" s="458"/>
      <c r="M332" s="458"/>
      <c r="N332" s="198"/>
    </row>
    <row r="333" spans="1:14" ht="18.75" customHeight="1" x14ac:dyDescent="0.2">
      <c r="A333" s="468">
        <v>15</v>
      </c>
      <c r="B333" s="458" t="s">
        <v>377</v>
      </c>
      <c r="C333" s="467"/>
      <c r="D333" s="467"/>
      <c r="E333" s="467"/>
      <c r="F333" s="517"/>
      <c r="G333" s="467"/>
      <c r="H333" s="467"/>
      <c r="I333" s="467"/>
      <c r="J333" s="517"/>
      <c r="K333" s="467"/>
      <c r="L333" s="467"/>
      <c r="M333" s="467"/>
      <c r="N333" s="56"/>
    </row>
    <row r="334" spans="1:14" ht="11.25" customHeight="1" x14ac:dyDescent="0.2">
      <c r="A334" s="470"/>
      <c r="B334" s="467"/>
      <c r="C334" s="467"/>
      <c r="D334" s="467"/>
      <c r="E334" s="467"/>
      <c r="F334" s="517"/>
      <c r="G334" s="467"/>
      <c r="H334" s="467"/>
      <c r="I334" s="467"/>
      <c r="J334" s="517"/>
      <c r="K334" s="467"/>
      <c r="L334" s="467"/>
      <c r="M334" s="467"/>
      <c r="N334" s="56"/>
    </row>
    <row r="335" spans="1:14" ht="18.75" customHeight="1" x14ac:dyDescent="0.2">
      <c r="A335" s="470"/>
      <c r="B335" s="1861" t="s">
        <v>163</v>
      </c>
      <c r="C335" s="1804"/>
      <c r="D335" s="1861" t="s">
        <v>139</v>
      </c>
      <c r="E335" s="1804"/>
      <c r="F335" s="795" t="s">
        <v>178</v>
      </c>
      <c r="G335" s="796"/>
      <c r="H335" s="796" t="s">
        <v>137</v>
      </c>
      <c r="I335" s="796"/>
      <c r="J335" s="795" t="s">
        <v>89</v>
      </c>
      <c r="K335" s="340"/>
      <c r="L335" s="467"/>
      <c r="M335" s="467"/>
      <c r="N335" s="56"/>
    </row>
    <row r="336" spans="1:14" ht="15" customHeight="1" x14ac:dyDescent="0.2">
      <c r="A336" s="470"/>
      <c r="B336" s="523"/>
      <c r="C336" s="479"/>
      <c r="D336" s="480"/>
      <c r="E336" s="342"/>
      <c r="F336" s="524"/>
      <c r="G336" s="482"/>
      <c r="H336" s="482"/>
      <c r="I336" s="482"/>
      <c r="J336" s="525" t="s">
        <v>1187</v>
      </c>
      <c r="K336" s="340"/>
      <c r="L336" s="467"/>
      <c r="M336" s="467"/>
      <c r="N336" s="56"/>
    </row>
    <row r="337" spans="1:14" s="112" customFormat="1" ht="15" customHeight="1" x14ac:dyDescent="0.2">
      <c r="A337" s="458"/>
      <c r="B337" s="799">
        <v>1</v>
      </c>
      <c r="C337" s="800" t="s">
        <v>121</v>
      </c>
      <c r="D337" s="552" t="s">
        <v>1188</v>
      </c>
      <c r="E337" s="553" t="s">
        <v>143</v>
      </c>
      <c r="F337" s="535" t="b">
        <f>IF(総括表!$B$4=総括表!$Q$4,基礎データ貼付用シート!E2085)</f>
        <v>0</v>
      </c>
      <c r="G337" s="596" t="s">
        <v>1184</v>
      </c>
      <c r="H337" s="513">
        <v>0.16700000000000001</v>
      </c>
      <c r="I337" s="596" t="s">
        <v>1186</v>
      </c>
      <c r="J337" s="598">
        <f t="shared" ref="J337:J348" si="16">ROUND(F337*H337,0)</f>
        <v>0</v>
      </c>
      <c r="K337" s="340" t="s">
        <v>1191</v>
      </c>
      <c r="L337" s="458"/>
      <c r="M337" s="458"/>
      <c r="N337" s="56"/>
    </row>
    <row r="338" spans="1:14" s="112" customFormat="1" ht="15" customHeight="1" x14ac:dyDescent="0.2">
      <c r="A338" s="458"/>
      <c r="B338" s="341"/>
      <c r="C338" s="342"/>
      <c r="D338" s="552" t="s">
        <v>1193</v>
      </c>
      <c r="E338" s="553" t="s">
        <v>142</v>
      </c>
      <c r="F338" s="535" t="b">
        <f>IF(総括表!$B$4=総括表!$Q$5,基礎データ貼付用シート!E2085)</f>
        <v>0</v>
      </c>
      <c r="G338" s="596" t="s">
        <v>1184</v>
      </c>
      <c r="H338" s="513">
        <v>0</v>
      </c>
      <c r="I338" s="863" t="s">
        <v>1186</v>
      </c>
      <c r="J338" s="857">
        <f t="shared" si="16"/>
        <v>0</v>
      </c>
      <c r="K338" s="340" t="s">
        <v>1192</v>
      </c>
      <c r="L338" s="458"/>
      <c r="M338" s="458"/>
      <c r="N338" s="47"/>
    </row>
    <row r="339" spans="1:14" s="112" customFormat="1" ht="15" customHeight="1" x14ac:dyDescent="0.2">
      <c r="A339" s="458"/>
      <c r="B339" s="799">
        <v>2</v>
      </c>
      <c r="C339" s="800" t="s">
        <v>120</v>
      </c>
      <c r="D339" s="552" t="s">
        <v>1188</v>
      </c>
      <c r="E339" s="553" t="s">
        <v>143</v>
      </c>
      <c r="F339" s="535" t="b">
        <f>IF(総括表!$B$4=総括表!$Q$4,基礎データ貼付用シート!E2086)</f>
        <v>0</v>
      </c>
      <c r="G339" s="596" t="s">
        <v>1184</v>
      </c>
      <c r="H339" s="513">
        <v>0.16400000000000001</v>
      </c>
      <c r="I339" s="596" t="s">
        <v>1186</v>
      </c>
      <c r="J339" s="598">
        <f t="shared" si="16"/>
        <v>0</v>
      </c>
      <c r="K339" s="340" t="s">
        <v>1194</v>
      </c>
      <c r="L339" s="458"/>
      <c r="M339" s="458"/>
      <c r="N339" s="47"/>
    </row>
    <row r="340" spans="1:14" s="112" customFormat="1" ht="15" customHeight="1" x14ac:dyDescent="0.2">
      <c r="A340" s="458"/>
      <c r="B340" s="341"/>
      <c r="C340" s="342"/>
      <c r="D340" s="552" t="s">
        <v>1193</v>
      </c>
      <c r="E340" s="553" t="s">
        <v>142</v>
      </c>
      <c r="F340" s="535" t="b">
        <f>IF(総括表!$B$4=総括表!$Q$5,基礎データ貼付用シート!E2086)</f>
        <v>0</v>
      </c>
      <c r="G340" s="596" t="s">
        <v>1184</v>
      </c>
      <c r="H340" s="513">
        <v>0.106</v>
      </c>
      <c r="I340" s="863" t="s">
        <v>1186</v>
      </c>
      <c r="J340" s="857">
        <f t="shared" si="16"/>
        <v>0</v>
      </c>
      <c r="K340" s="340" t="s">
        <v>1195</v>
      </c>
      <c r="L340" s="458"/>
      <c r="M340" s="458"/>
      <c r="N340" s="47"/>
    </row>
    <row r="341" spans="1:14" s="112" customFormat="1" ht="15" customHeight="1" x14ac:dyDescent="0.2">
      <c r="A341" s="458"/>
      <c r="B341" s="799">
        <v>3</v>
      </c>
      <c r="C341" s="800" t="s">
        <v>475</v>
      </c>
      <c r="D341" s="552" t="s">
        <v>1188</v>
      </c>
      <c r="E341" s="553" t="s">
        <v>143</v>
      </c>
      <c r="F341" s="535" t="b">
        <f>IF(総括表!$B$4=総括表!$Q$4,基礎データ貼付用シート!E2087)</f>
        <v>0</v>
      </c>
      <c r="G341" s="596" t="s">
        <v>1184</v>
      </c>
      <c r="H341" s="513">
        <v>0.17100000000000001</v>
      </c>
      <c r="I341" s="596" t="s">
        <v>1186</v>
      </c>
      <c r="J341" s="598">
        <f t="shared" si="16"/>
        <v>0</v>
      </c>
      <c r="K341" s="340" t="s">
        <v>1196</v>
      </c>
      <c r="L341" s="458"/>
      <c r="M341" s="458"/>
      <c r="N341" s="47"/>
    </row>
    <row r="342" spans="1:14" s="112" customFormat="1" ht="15" customHeight="1" x14ac:dyDescent="0.2">
      <c r="A342" s="458"/>
      <c r="B342" s="341"/>
      <c r="C342" s="342"/>
      <c r="D342" s="552" t="s">
        <v>1193</v>
      </c>
      <c r="E342" s="553" t="s">
        <v>142</v>
      </c>
      <c r="F342" s="535" t="b">
        <f>IF(総括表!$B$4=総括表!$Q$5,基礎データ貼付用シート!E2087)</f>
        <v>0</v>
      </c>
      <c r="G342" s="596" t="s">
        <v>1184</v>
      </c>
      <c r="H342" s="513">
        <v>0.128</v>
      </c>
      <c r="I342" s="863" t="s">
        <v>1186</v>
      </c>
      <c r="J342" s="857">
        <f t="shared" si="16"/>
        <v>0</v>
      </c>
      <c r="K342" s="340" t="s">
        <v>1201</v>
      </c>
      <c r="L342" s="458"/>
      <c r="M342" s="458"/>
      <c r="N342" s="47"/>
    </row>
    <row r="343" spans="1:14" s="112" customFormat="1" ht="15" customHeight="1" x14ac:dyDescent="0.2">
      <c r="A343" s="458"/>
      <c r="B343" s="799">
        <v>4</v>
      </c>
      <c r="C343" s="800" t="s">
        <v>512</v>
      </c>
      <c r="D343" s="552" t="s">
        <v>1188</v>
      </c>
      <c r="E343" s="553" t="s">
        <v>143</v>
      </c>
      <c r="F343" s="535" t="b">
        <f>IF(総括表!$B$4=総括表!$Q$4,基礎データ貼付用シート!E2088)</f>
        <v>0</v>
      </c>
      <c r="G343" s="596" t="s">
        <v>1184</v>
      </c>
      <c r="H343" s="513">
        <v>0.185</v>
      </c>
      <c r="I343" s="596" t="s">
        <v>1186</v>
      </c>
      <c r="J343" s="598">
        <f t="shared" si="16"/>
        <v>0</v>
      </c>
      <c r="K343" s="340" t="s">
        <v>1198</v>
      </c>
      <c r="L343" s="458"/>
      <c r="M343" s="458"/>
      <c r="N343" s="47"/>
    </row>
    <row r="344" spans="1:14" s="112" customFormat="1" ht="15" customHeight="1" x14ac:dyDescent="0.2">
      <c r="A344" s="458"/>
      <c r="B344" s="341"/>
      <c r="C344" s="342"/>
      <c r="D344" s="552" t="s">
        <v>1193</v>
      </c>
      <c r="E344" s="553" t="s">
        <v>142</v>
      </c>
      <c r="F344" s="535" t="b">
        <f>IF(総括表!$B$4=総括表!$Q$5,基礎データ貼付用シート!E2088)</f>
        <v>0</v>
      </c>
      <c r="G344" s="596" t="s">
        <v>1184</v>
      </c>
      <c r="H344" s="513">
        <v>0.14599999999999999</v>
      </c>
      <c r="I344" s="863" t="s">
        <v>1186</v>
      </c>
      <c r="J344" s="857">
        <f t="shared" si="16"/>
        <v>0</v>
      </c>
      <c r="K344" s="340" t="s">
        <v>1202</v>
      </c>
      <c r="L344" s="458"/>
      <c r="M344" s="458"/>
      <c r="N344" s="47"/>
    </row>
    <row r="345" spans="1:14" s="112" customFormat="1" ht="15" customHeight="1" x14ac:dyDescent="0.2">
      <c r="A345" s="458"/>
      <c r="B345" s="799">
        <v>5</v>
      </c>
      <c r="C345" s="800" t="s">
        <v>619</v>
      </c>
      <c r="D345" s="552" t="s">
        <v>1188</v>
      </c>
      <c r="E345" s="553" t="s">
        <v>143</v>
      </c>
      <c r="F345" s="535" t="b">
        <f>IF(総括表!$B$4=総括表!$Q$4,基礎データ貼付用シート!E2089)</f>
        <v>0</v>
      </c>
      <c r="G345" s="596" t="s">
        <v>1184</v>
      </c>
      <c r="H345" s="513">
        <v>0.19800000000000001</v>
      </c>
      <c r="I345" s="596" t="s">
        <v>1186</v>
      </c>
      <c r="J345" s="598">
        <f t="shared" si="16"/>
        <v>0</v>
      </c>
      <c r="K345" s="340" t="s">
        <v>1203</v>
      </c>
      <c r="L345" s="458"/>
      <c r="M345" s="458"/>
      <c r="N345" s="47"/>
    </row>
    <row r="346" spans="1:14" s="112" customFormat="1" ht="15" customHeight="1" x14ac:dyDescent="0.2">
      <c r="A346" s="458"/>
      <c r="B346" s="341"/>
      <c r="C346" s="342"/>
      <c r="D346" s="552" t="s">
        <v>1193</v>
      </c>
      <c r="E346" s="553" t="s">
        <v>142</v>
      </c>
      <c r="F346" s="535" t="b">
        <f>IF(総括表!$B$4=総括表!$Q$5,基礎データ貼付用シート!E2089)</f>
        <v>0</v>
      </c>
      <c r="G346" s="596" t="s">
        <v>1184</v>
      </c>
      <c r="H346" s="513">
        <v>0.16400000000000001</v>
      </c>
      <c r="I346" s="863" t="s">
        <v>1186</v>
      </c>
      <c r="J346" s="857">
        <f t="shared" si="16"/>
        <v>0</v>
      </c>
      <c r="K346" s="340" t="s">
        <v>1204</v>
      </c>
      <c r="L346" s="458"/>
      <c r="M346" s="458"/>
      <c r="N346" s="47"/>
    </row>
    <row r="347" spans="1:14" s="112" customFormat="1" ht="15" customHeight="1" x14ac:dyDescent="0.2">
      <c r="A347" s="458"/>
      <c r="B347" s="799">
        <v>6</v>
      </c>
      <c r="C347" s="800" t="s">
        <v>710</v>
      </c>
      <c r="D347" s="552" t="s">
        <v>1188</v>
      </c>
      <c r="E347" s="553" t="s">
        <v>143</v>
      </c>
      <c r="F347" s="535" t="b">
        <f>IF(総括表!$B$4=総括表!$Q$4,基礎データ貼付用シート!E2090)</f>
        <v>0</v>
      </c>
      <c r="G347" s="596" t="s">
        <v>1184</v>
      </c>
      <c r="H347" s="513">
        <v>0.21199999999999999</v>
      </c>
      <c r="I347" s="596" t="s">
        <v>1186</v>
      </c>
      <c r="J347" s="598">
        <f t="shared" si="16"/>
        <v>0</v>
      </c>
      <c r="K347" s="340" t="s">
        <v>1205</v>
      </c>
      <c r="L347" s="458"/>
      <c r="M347" s="458"/>
      <c r="N347" s="47"/>
    </row>
    <row r="348" spans="1:14" s="112" customFormat="1" ht="15" customHeight="1" thickBot="1" x14ac:dyDescent="0.25">
      <c r="A348" s="458"/>
      <c r="B348" s="341"/>
      <c r="C348" s="342"/>
      <c r="D348" s="552" t="s">
        <v>1193</v>
      </c>
      <c r="E348" s="553" t="s">
        <v>142</v>
      </c>
      <c r="F348" s="535" t="b">
        <f>IF(総括表!$B$4=総括表!$Q$5,基礎データ貼付用シート!E2090)</f>
        <v>0</v>
      </c>
      <c r="G348" s="596" t="s">
        <v>1184</v>
      </c>
      <c r="H348" s="513">
        <v>0.18099999999999999</v>
      </c>
      <c r="I348" s="863" t="s">
        <v>1186</v>
      </c>
      <c r="J348" s="857">
        <f t="shared" si="16"/>
        <v>0</v>
      </c>
      <c r="K348" s="340" t="s">
        <v>1206</v>
      </c>
      <c r="L348" s="458"/>
      <c r="M348" s="458"/>
      <c r="N348" s="47"/>
    </row>
    <row r="349" spans="1:14" s="112" customFormat="1" ht="15" customHeight="1" x14ac:dyDescent="0.2">
      <c r="A349" s="458"/>
      <c r="B349" s="344"/>
      <c r="C349" s="345"/>
      <c r="D349" s="344"/>
      <c r="E349" s="344"/>
      <c r="F349" s="58"/>
      <c r="G349" s="494"/>
      <c r="H349" s="1721" t="s">
        <v>1261</v>
      </c>
      <c r="I349" s="1722"/>
      <c r="J349" s="531"/>
      <c r="K349" s="340"/>
      <c r="L349" s="458"/>
      <c r="M349" s="458"/>
      <c r="N349" s="198"/>
    </row>
    <row r="350" spans="1:14" s="112" customFormat="1" ht="15" customHeight="1" thickBot="1" x14ac:dyDescent="0.25">
      <c r="A350" s="458"/>
      <c r="B350" s="340"/>
      <c r="C350" s="340"/>
      <c r="D350" s="340"/>
      <c r="E350" s="340"/>
      <c r="F350" s="554"/>
      <c r="G350" s="340"/>
      <c r="H350" s="1727" t="s">
        <v>118</v>
      </c>
      <c r="I350" s="1728"/>
      <c r="J350" s="539">
        <f>SUM(J337:J348)</f>
        <v>0</v>
      </c>
      <c r="K350" s="340" t="s">
        <v>968</v>
      </c>
      <c r="L350" s="458"/>
      <c r="M350" s="1006" t="s">
        <v>1184</v>
      </c>
      <c r="N350" s="198"/>
    </row>
    <row r="351" spans="1:14" ht="18.75" customHeight="1" x14ac:dyDescent="0.2">
      <c r="A351" s="458"/>
      <c r="B351" s="458"/>
      <c r="C351" s="458"/>
      <c r="D351" s="458"/>
      <c r="E351" s="458"/>
      <c r="F351" s="518"/>
      <c r="G351" s="458"/>
      <c r="H351" s="458"/>
      <c r="I351" s="458"/>
      <c r="J351" s="518"/>
      <c r="K351" s="458"/>
      <c r="L351" s="458"/>
      <c r="M351" s="467"/>
      <c r="N351" s="56"/>
    </row>
    <row r="352" spans="1:14" ht="18.75" customHeight="1" x14ac:dyDescent="0.2">
      <c r="A352" s="468">
        <v>16</v>
      </c>
      <c r="B352" s="458" t="s">
        <v>518</v>
      </c>
      <c r="C352" s="467"/>
      <c r="D352" s="467"/>
      <c r="E352" s="467"/>
      <c r="F352" s="517"/>
      <c r="G352" s="467"/>
      <c r="H352" s="467"/>
      <c r="I352" s="467"/>
      <c r="J352" s="517"/>
      <c r="K352" s="467"/>
      <c r="L352" s="467"/>
      <c r="M352" s="467"/>
      <c r="N352" s="56"/>
    </row>
    <row r="353" spans="1:14" ht="11.25" customHeight="1" x14ac:dyDescent="0.2">
      <c r="A353" s="470"/>
      <c r="B353" s="467"/>
      <c r="C353" s="467"/>
      <c r="D353" s="467"/>
      <c r="E353" s="467"/>
      <c r="F353" s="517"/>
      <c r="G353" s="467"/>
      <c r="H353" s="467"/>
      <c r="I353" s="467"/>
      <c r="J353" s="517"/>
      <c r="K353" s="467"/>
      <c r="L353" s="467"/>
      <c r="M353" s="467"/>
      <c r="N353" s="56"/>
    </row>
    <row r="354" spans="1:14" ht="18.75" customHeight="1" x14ac:dyDescent="0.2">
      <c r="A354" s="470"/>
      <c r="B354" s="1861" t="s">
        <v>163</v>
      </c>
      <c r="C354" s="1804"/>
      <c r="D354" s="1861" t="s">
        <v>139</v>
      </c>
      <c r="E354" s="1804"/>
      <c r="F354" s="795" t="s">
        <v>178</v>
      </c>
      <c r="G354" s="796"/>
      <c r="H354" s="796" t="s">
        <v>137</v>
      </c>
      <c r="I354" s="796"/>
      <c r="J354" s="795" t="s">
        <v>89</v>
      </c>
      <c r="K354" s="340"/>
      <c r="L354" s="467"/>
      <c r="M354" s="467"/>
      <c r="N354" s="56"/>
    </row>
    <row r="355" spans="1:14" ht="15" customHeight="1" x14ac:dyDescent="0.2">
      <c r="A355" s="470"/>
      <c r="B355" s="523"/>
      <c r="C355" s="479"/>
      <c r="D355" s="480"/>
      <c r="E355" s="342"/>
      <c r="F355" s="524"/>
      <c r="G355" s="482"/>
      <c r="H355" s="482"/>
      <c r="I355" s="482"/>
      <c r="J355" s="525" t="s">
        <v>1187</v>
      </c>
      <c r="K355" s="340"/>
      <c r="L355" s="467"/>
      <c r="M355" s="467"/>
      <c r="N355" s="56"/>
    </row>
    <row r="356" spans="1:14" s="112" customFormat="1" ht="15" customHeight="1" x14ac:dyDescent="0.2">
      <c r="A356" s="458"/>
      <c r="B356" s="799">
        <v>1</v>
      </c>
      <c r="C356" s="800" t="s">
        <v>475</v>
      </c>
      <c r="D356" s="552" t="s">
        <v>1188</v>
      </c>
      <c r="E356" s="553" t="s">
        <v>143</v>
      </c>
      <c r="F356" s="535" t="b">
        <f>IF(総括表!$B$4=総括表!$Q$4,基礎データ貼付用シート!E2091+基礎データ貼付用シート!E2092)</f>
        <v>0</v>
      </c>
      <c r="G356" s="596" t="s">
        <v>1184</v>
      </c>
      <c r="H356" s="513">
        <v>0.17100000000000001</v>
      </c>
      <c r="I356" s="596" t="s">
        <v>1186</v>
      </c>
      <c r="J356" s="598">
        <f t="shared" ref="J356:J361" si="17">ROUND(F356*H356,0)</f>
        <v>0</v>
      </c>
      <c r="K356" s="340" t="s">
        <v>1191</v>
      </c>
      <c r="L356" s="458"/>
      <c r="M356" s="458"/>
      <c r="N356" s="198"/>
    </row>
    <row r="357" spans="1:14" s="112" customFormat="1" ht="15" customHeight="1" x14ac:dyDescent="0.2">
      <c r="A357" s="458"/>
      <c r="B357" s="341"/>
      <c r="C357" s="342"/>
      <c r="D357" s="552" t="s">
        <v>1193</v>
      </c>
      <c r="E357" s="553" t="s">
        <v>142</v>
      </c>
      <c r="F357" s="535" t="b">
        <f>IF(総括表!$B$4=総括表!$Q$5,基礎データ貼付用シート!E2091+基礎データ貼付用シート!E2092)</f>
        <v>0</v>
      </c>
      <c r="G357" s="596" t="s">
        <v>1184</v>
      </c>
      <c r="H357" s="513">
        <v>0.128</v>
      </c>
      <c r="I357" s="863" t="s">
        <v>1186</v>
      </c>
      <c r="J357" s="857">
        <f t="shared" si="17"/>
        <v>0</v>
      </c>
      <c r="K357" s="340" t="s">
        <v>1192</v>
      </c>
      <c r="L357" s="458"/>
      <c r="M357" s="458"/>
      <c r="N357" s="198"/>
    </row>
    <row r="358" spans="1:14" s="112" customFormat="1" ht="15" customHeight="1" x14ac:dyDescent="0.2">
      <c r="A358" s="458"/>
      <c r="B358" s="799">
        <v>2</v>
      </c>
      <c r="C358" s="800" t="s">
        <v>512</v>
      </c>
      <c r="D358" s="552" t="s">
        <v>1188</v>
      </c>
      <c r="E358" s="553" t="s">
        <v>143</v>
      </c>
      <c r="F358" s="535" t="b">
        <f>IF(総括表!$B$4=総括表!$Q$4,基礎データ貼付用シート!E2093+基礎データ貼付用シート!E2094)</f>
        <v>0</v>
      </c>
      <c r="G358" s="596" t="s">
        <v>1184</v>
      </c>
      <c r="H358" s="513">
        <v>0.185</v>
      </c>
      <c r="I358" s="596" t="s">
        <v>1186</v>
      </c>
      <c r="J358" s="598">
        <f t="shared" si="17"/>
        <v>0</v>
      </c>
      <c r="K358" s="340" t="s">
        <v>1194</v>
      </c>
      <c r="L358" s="458"/>
      <c r="M358" s="458"/>
      <c r="N358" s="198"/>
    </row>
    <row r="359" spans="1:14" s="112" customFormat="1" ht="15" customHeight="1" x14ac:dyDescent="0.2">
      <c r="A359" s="458"/>
      <c r="B359" s="341"/>
      <c r="C359" s="342"/>
      <c r="D359" s="552" t="s">
        <v>1193</v>
      </c>
      <c r="E359" s="553" t="s">
        <v>142</v>
      </c>
      <c r="F359" s="535" t="b">
        <f>IF(総括表!$B$4=総括表!$Q$5,基礎データ貼付用シート!E2093+基礎データ貼付用シート!E2094)</f>
        <v>0</v>
      </c>
      <c r="G359" s="596" t="s">
        <v>1184</v>
      </c>
      <c r="H359" s="513">
        <v>0.14599999999999999</v>
      </c>
      <c r="I359" s="863" t="s">
        <v>1186</v>
      </c>
      <c r="J359" s="857">
        <f t="shared" si="17"/>
        <v>0</v>
      </c>
      <c r="K359" s="340" t="s">
        <v>1195</v>
      </c>
      <c r="L359" s="458"/>
      <c r="M359" s="458"/>
      <c r="N359" s="198"/>
    </row>
    <row r="360" spans="1:14" s="112" customFormat="1" ht="15" customHeight="1" x14ac:dyDescent="0.2">
      <c r="A360" s="458"/>
      <c r="B360" s="799">
        <v>3</v>
      </c>
      <c r="C360" s="800" t="s">
        <v>619</v>
      </c>
      <c r="D360" s="552" t="s">
        <v>1188</v>
      </c>
      <c r="E360" s="553" t="s">
        <v>143</v>
      </c>
      <c r="F360" s="535" t="b">
        <f>IF(総括表!$B$4=総括表!$Q$4,基礎データ貼付用シート!E2095+基礎データ貼付用シート!E2096)</f>
        <v>0</v>
      </c>
      <c r="G360" s="596" t="s">
        <v>1184</v>
      </c>
      <c r="H360" s="513">
        <v>0.19800000000000001</v>
      </c>
      <c r="I360" s="596" t="s">
        <v>1186</v>
      </c>
      <c r="J360" s="598">
        <f t="shared" si="17"/>
        <v>0</v>
      </c>
      <c r="K360" s="340" t="s">
        <v>1196</v>
      </c>
      <c r="L360" s="458"/>
      <c r="M360" s="458"/>
      <c r="N360" s="198"/>
    </row>
    <row r="361" spans="1:14" s="112" customFormat="1" ht="15" customHeight="1" thickBot="1" x14ac:dyDescent="0.25">
      <c r="A361" s="458"/>
      <c r="B361" s="341"/>
      <c r="C361" s="342"/>
      <c r="D361" s="552" t="s">
        <v>1193</v>
      </c>
      <c r="E361" s="553" t="s">
        <v>142</v>
      </c>
      <c r="F361" s="535" t="b">
        <f>IF(総括表!$B$4=総括表!$Q$5,基礎データ貼付用シート!E2095+基礎データ貼付用シート!E2096)</f>
        <v>0</v>
      </c>
      <c r="G361" s="596" t="s">
        <v>1184</v>
      </c>
      <c r="H361" s="513">
        <v>0.16400000000000001</v>
      </c>
      <c r="I361" s="863" t="s">
        <v>1186</v>
      </c>
      <c r="J361" s="857">
        <f t="shared" si="17"/>
        <v>0</v>
      </c>
      <c r="K361" s="340" t="s">
        <v>1201</v>
      </c>
      <c r="L361" s="458"/>
      <c r="M361" s="458"/>
      <c r="N361" s="198"/>
    </row>
    <row r="362" spans="1:14" s="112" customFormat="1" ht="15" customHeight="1" x14ac:dyDescent="0.2">
      <c r="A362" s="458"/>
      <c r="B362" s="344"/>
      <c r="C362" s="345"/>
      <c r="D362" s="344"/>
      <c r="E362" s="344"/>
      <c r="F362" s="58"/>
      <c r="G362" s="494"/>
      <c r="H362" s="1721" t="s">
        <v>1223</v>
      </c>
      <c r="I362" s="1722"/>
      <c r="J362" s="531"/>
      <c r="K362" s="340"/>
      <c r="L362" s="458"/>
      <c r="M362" s="458"/>
      <c r="N362" s="198"/>
    </row>
    <row r="363" spans="1:14" s="112" customFormat="1" ht="15" customHeight="1" thickBot="1" x14ac:dyDescent="0.25">
      <c r="A363" s="458"/>
      <c r="B363" s="340"/>
      <c r="C363" s="340"/>
      <c r="D363" s="340"/>
      <c r="E363" s="340"/>
      <c r="F363" s="554"/>
      <c r="G363" s="340"/>
      <c r="H363" s="1727" t="s">
        <v>118</v>
      </c>
      <c r="I363" s="1728"/>
      <c r="J363" s="539">
        <f>SUM(J356:J361)</f>
        <v>0</v>
      </c>
      <c r="K363" s="340" t="s">
        <v>969</v>
      </c>
      <c r="L363" s="458"/>
      <c r="M363" s="1006" t="s">
        <v>1184</v>
      </c>
      <c r="N363" s="198"/>
    </row>
    <row r="364" spans="1:14" ht="18.75" customHeight="1" x14ac:dyDescent="0.2">
      <c r="A364" s="458"/>
      <c r="B364" s="458"/>
      <c r="C364" s="458"/>
      <c r="D364" s="458"/>
      <c r="E364" s="458"/>
      <c r="F364" s="518"/>
      <c r="G364" s="458"/>
      <c r="H364" s="458"/>
      <c r="I364" s="458"/>
      <c r="J364" s="518"/>
      <c r="K364" s="458"/>
      <c r="L364" s="458"/>
      <c r="M364" s="467"/>
      <c r="N364" s="56"/>
    </row>
    <row r="365" spans="1:14" ht="18.75" customHeight="1" x14ac:dyDescent="0.2">
      <c r="A365" s="468">
        <v>17</v>
      </c>
      <c r="B365" s="458" t="s">
        <v>745</v>
      </c>
      <c r="C365" s="467"/>
      <c r="D365" s="467"/>
      <c r="E365" s="467"/>
      <c r="F365" s="517"/>
      <c r="G365" s="467"/>
      <c r="H365" s="467"/>
      <c r="I365" s="467"/>
      <c r="J365" s="517"/>
      <c r="K365" s="467"/>
      <c r="L365" s="467"/>
      <c r="M365" s="467"/>
      <c r="N365" s="56"/>
    </row>
    <row r="366" spans="1:14" ht="11.25" customHeight="1" x14ac:dyDescent="0.2">
      <c r="A366" s="470"/>
      <c r="B366" s="467"/>
      <c r="C366" s="467"/>
      <c r="D366" s="467"/>
      <c r="E366" s="467"/>
      <c r="F366" s="517"/>
      <c r="G366" s="467"/>
      <c r="H366" s="467"/>
      <c r="I366" s="467"/>
      <c r="J366" s="517"/>
      <c r="K366" s="467"/>
      <c r="L366" s="467"/>
      <c r="M366" s="467"/>
      <c r="N366" s="56"/>
    </row>
    <row r="367" spans="1:14" ht="18.75" customHeight="1" x14ac:dyDescent="0.2">
      <c r="A367" s="470"/>
      <c r="B367" s="1861" t="s">
        <v>163</v>
      </c>
      <c r="C367" s="1804"/>
      <c r="D367" s="1861" t="s">
        <v>139</v>
      </c>
      <c r="E367" s="1804"/>
      <c r="F367" s="795" t="s">
        <v>178</v>
      </c>
      <c r="G367" s="796"/>
      <c r="H367" s="796" t="s">
        <v>137</v>
      </c>
      <c r="I367" s="796"/>
      <c r="J367" s="795" t="s">
        <v>89</v>
      </c>
      <c r="K367" s="340"/>
      <c r="L367" s="467"/>
      <c r="M367" s="467"/>
      <c r="N367" s="56"/>
    </row>
    <row r="368" spans="1:14" ht="15" customHeight="1" x14ac:dyDescent="0.2">
      <c r="A368" s="470"/>
      <c r="B368" s="523"/>
      <c r="C368" s="479"/>
      <c r="D368" s="480"/>
      <c r="E368" s="342"/>
      <c r="F368" s="524"/>
      <c r="G368" s="482"/>
      <c r="H368" s="482"/>
      <c r="I368" s="482"/>
      <c r="J368" s="525" t="s">
        <v>1187</v>
      </c>
      <c r="K368" s="340"/>
      <c r="L368" s="467"/>
      <c r="M368" s="467"/>
      <c r="N368" s="56"/>
    </row>
    <row r="369" spans="1:14" s="112" customFormat="1" ht="15" customHeight="1" x14ac:dyDescent="0.2">
      <c r="A369" s="458"/>
      <c r="B369" s="585">
        <v>1</v>
      </c>
      <c r="C369" s="553" t="s">
        <v>710</v>
      </c>
      <c r="D369" s="1725"/>
      <c r="E369" s="1726"/>
      <c r="F369" s="595">
        <f>+基礎データ貼付用シート!E2046</f>
        <v>0</v>
      </c>
      <c r="G369" s="596" t="s">
        <v>1184</v>
      </c>
      <c r="H369" s="1008">
        <v>0.30199999999999999</v>
      </c>
      <c r="I369" s="863" t="s">
        <v>1186</v>
      </c>
      <c r="J369" s="857">
        <f t="shared" ref="J369:J375" si="18">ROUND(F369*H369,0)</f>
        <v>0</v>
      </c>
      <c r="K369" s="340" t="s">
        <v>1191</v>
      </c>
      <c r="L369" s="458"/>
      <c r="M369" s="458"/>
      <c r="N369" s="198"/>
    </row>
    <row r="370" spans="1:14" s="112" customFormat="1" ht="15" customHeight="1" x14ac:dyDescent="0.2">
      <c r="A370" s="458"/>
      <c r="B370" s="585">
        <v>2</v>
      </c>
      <c r="C370" s="553" t="s">
        <v>741</v>
      </c>
      <c r="D370" s="1725"/>
      <c r="E370" s="1726"/>
      <c r="F370" s="595">
        <f>+基礎データ貼付用シート!E2047</f>
        <v>0</v>
      </c>
      <c r="G370" s="596" t="s">
        <v>1184</v>
      </c>
      <c r="H370" s="1008">
        <v>0.33300000000000002</v>
      </c>
      <c r="I370" s="863" t="s">
        <v>1186</v>
      </c>
      <c r="J370" s="857">
        <f t="shared" si="18"/>
        <v>0</v>
      </c>
      <c r="K370" s="340" t="s">
        <v>1192</v>
      </c>
      <c r="L370" s="458"/>
      <c r="M370" s="458"/>
      <c r="N370" s="198"/>
    </row>
    <row r="371" spans="1:14" s="112" customFormat="1" ht="15" customHeight="1" x14ac:dyDescent="0.2">
      <c r="A371" s="458"/>
      <c r="B371" s="585">
        <v>3</v>
      </c>
      <c r="C371" s="553" t="s">
        <v>808</v>
      </c>
      <c r="D371" s="1725"/>
      <c r="E371" s="1726"/>
      <c r="F371" s="595">
        <f>+基礎データ貼付用シート!E2048</f>
        <v>0</v>
      </c>
      <c r="G371" s="596" t="s">
        <v>1184</v>
      </c>
      <c r="H371" s="1008">
        <v>0.36299999999999999</v>
      </c>
      <c r="I371" s="863" t="s">
        <v>1186</v>
      </c>
      <c r="J371" s="857">
        <f t="shared" si="18"/>
        <v>0</v>
      </c>
      <c r="K371" s="340" t="s">
        <v>1194</v>
      </c>
      <c r="L371" s="458"/>
      <c r="M371" s="458"/>
      <c r="N371" s="198"/>
    </row>
    <row r="372" spans="1:14" s="112" customFormat="1" ht="15" customHeight="1" x14ac:dyDescent="0.2">
      <c r="A372" s="458"/>
      <c r="B372" s="585">
        <v>4</v>
      </c>
      <c r="C372" s="553" t="s">
        <v>884</v>
      </c>
      <c r="D372" s="1725"/>
      <c r="E372" s="1726"/>
      <c r="F372" s="595">
        <f>+基礎データ貼付用シート!E2049</f>
        <v>0</v>
      </c>
      <c r="G372" s="596" t="s">
        <v>1184</v>
      </c>
      <c r="H372" s="1008">
        <v>0.39200000000000002</v>
      </c>
      <c r="I372" s="863" t="s">
        <v>1186</v>
      </c>
      <c r="J372" s="857">
        <f t="shared" si="18"/>
        <v>0</v>
      </c>
      <c r="K372" s="340" t="s">
        <v>1195</v>
      </c>
      <c r="L372" s="458"/>
      <c r="M372" s="458"/>
      <c r="N372" s="198"/>
    </row>
    <row r="373" spans="1:14" s="112" customFormat="1" ht="15" customHeight="1" x14ac:dyDescent="0.2">
      <c r="A373" s="458"/>
      <c r="B373" s="585">
        <v>5</v>
      </c>
      <c r="C373" s="553" t="s">
        <v>915</v>
      </c>
      <c r="D373" s="1725"/>
      <c r="E373" s="1726"/>
      <c r="F373" s="595">
        <f>+基礎データ貼付用シート!E2050</f>
        <v>0</v>
      </c>
      <c r="G373" s="596" t="s">
        <v>1184</v>
      </c>
      <c r="H373" s="1008">
        <v>0.42099999999999999</v>
      </c>
      <c r="I373" s="863" t="s">
        <v>1186</v>
      </c>
      <c r="J373" s="857">
        <f t="shared" si="18"/>
        <v>0</v>
      </c>
      <c r="K373" s="340" t="s">
        <v>1196</v>
      </c>
      <c r="L373" s="458"/>
      <c r="M373" s="458"/>
      <c r="N373" s="198"/>
    </row>
    <row r="374" spans="1:14" s="112" customFormat="1" ht="15" customHeight="1" x14ac:dyDescent="0.2">
      <c r="A374" s="458"/>
      <c r="B374" s="585">
        <f t="shared" ref="B374:B379" si="19">B373+1</f>
        <v>6</v>
      </c>
      <c r="C374" s="553" t="s">
        <v>1067</v>
      </c>
      <c r="D374" s="1725"/>
      <c r="E374" s="1726"/>
      <c r="F374" s="595">
        <f>+基礎データ貼付用シート!E2051</f>
        <v>0</v>
      </c>
      <c r="G374" s="596" t="s">
        <v>1184</v>
      </c>
      <c r="H374" s="1008">
        <v>0.45200000000000001</v>
      </c>
      <c r="I374" s="863" t="s">
        <v>1186</v>
      </c>
      <c r="J374" s="857">
        <f t="shared" si="18"/>
        <v>0</v>
      </c>
      <c r="K374" s="340" t="s">
        <v>1201</v>
      </c>
      <c r="L374" s="458"/>
      <c r="M374" s="458"/>
      <c r="N374" s="198"/>
    </row>
    <row r="375" spans="1:14" s="112" customFormat="1" ht="15" customHeight="1" x14ac:dyDescent="0.2">
      <c r="A375" s="458"/>
      <c r="B375" s="460">
        <f t="shared" si="19"/>
        <v>7</v>
      </c>
      <c r="C375" s="338" t="s">
        <v>1259</v>
      </c>
      <c r="D375" s="1725"/>
      <c r="E375" s="1726"/>
      <c r="F375" s="595">
        <f>+基礎データ貼付用シート!E2052</f>
        <v>0</v>
      </c>
      <c r="G375" s="353" t="s">
        <v>117</v>
      </c>
      <c r="H375" s="1008">
        <v>0.47599999999999998</v>
      </c>
      <c r="I375" s="355" t="s">
        <v>119</v>
      </c>
      <c r="J375" s="683">
        <f t="shared" si="18"/>
        <v>0</v>
      </c>
      <c r="K375" s="340" t="s">
        <v>535</v>
      </c>
      <c r="L375" s="458"/>
      <c r="M375" s="458"/>
      <c r="N375" s="198"/>
    </row>
    <row r="376" spans="1:14" s="112" customFormat="1" ht="15" customHeight="1" x14ac:dyDescent="0.2">
      <c r="A376" s="458"/>
      <c r="B376" s="460">
        <f t="shared" si="19"/>
        <v>8</v>
      </c>
      <c r="C376" s="338" t="s">
        <v>5215</v>
      </c>
      <c r="D376" s="1725"/>
      <c r="E376" s="1726"/>
      <c r="F376" s="595">
        <f>+基礎データ貼付用シート!E2053</f>
        <v>0</v>
      </c>
      <c r="G376" s="353" t="s">
        <v>117</v>
      </c>
      <c r="H376" s="1008">
        <v>0.5</v>
      </c>
      <c r="I376" s="355" t="s">
        <v>119</v>
      </c>
      <c r="J376" s="683">
        <f>ROUND(F376*H376,0)</f>
        <v>0</v>
      </c>
      <c r="K376" s="340" t="s">
        <v>534</v>
      </c>
      <c r="L376" s="458"/>
      <c r="M376" s="458"/>
      <c r="N376" s="198"/>
    </row>
    <row r="377" spans="1:14" s="112" customFormat="1" ht="15" customHeight="1" x14ac:dyDescent="0.2">
      <c r="A377" s="458"/>
      <c r="B377" s="460">
        <f t="shared" si="19"/>
        <v>9</v>
      </c>
      <c r="C377" s="338" t="s">
        <v>5612</v>
      </c>
      <c r="D377" s="1725"/>
      <c r="E377" s="1726"/>
      <c r="F377" s="595">
        <f>+基礎データ貼付用シート!E2054</f>
        <v>0</v>
      </c>
      <c r="G377" s="353" t="s">
        <v>117</v>
      </c>
      <c r="H377" s="1008">
        <v>0.5</v>
      </c>
      <c r="I377" s="355" t="s">
        <v>119</v>
      </c>
      <c r="J377" s="683">
        <f>ROUND(F377*H377,0)</f>
        <v>0</v>
      </c>
      <c r="K377" s="340" t="s">
        <v>530</v>
      </c>
      <c r="L377" s="458"/>
      <c r="M377" s="458"/>
      <c r="N377" s="198"/>
    </row>
    <row r="378" spans="1:14" s="202" customFormat="1" ht="15" customHeight="1" x14ac:dyDescent="0.2">
      <c r="A378" s="458"/>
      <c r="B378" s="460">
        <f t="shared" si="19"/>
        <v>10</v>
      </c>
      <c r="C378" s="338" t="s">
        <v>6145</v>
      </c>
      <c r="D378" s="1725"/>
      <c r="E378" s="1726"/>
      <c r="F378" s="1012">
        <f>+基礎データ貼付用シート!E2055</f>
        <v>0</v>
      </c>
      <c r="G378" s="353" t="s">
        <v>117</v>
      </c>
      <c r="H378" s="1008">
        <v>0.5</v>
      </c>
      <c r="I378" s="355" t="s">
        <v>119</v>
      </c>
      <c r="J378" s="683">
        <f>ROUND(F378*H378,0)</f>
        <v>0</v>
      </c>
      <c r="K378" s="340" t="s">
        <v>528</v>
      </c>
      <c r="L378" s="458"/>
      <c r="M378" s="458"/>
      <c r="N378" s="198"/>
    </row>
    <row r="379" spans="1:14" s="202" customFormat="1" ht="15" customHeight="1" thickBot="1" x14ac:dyDescent="0.25">
      <c r="A379" s="458"/>
      <c r="B379" s="1238">
        <f t="shared" si="19"/>
        <v>11</v>
      </c>
      <c r="C379" s="338" t="s">
        <v>6622</v>
      </c>
      <c r="D379" s="1725"/>
      <c r="E379" s="1726"/>
      <c r="F379" s="1012">
        <f>+基礎データ貼付用シート!E2056</f>
        <v>0</v>
      </c>
      <c r="G379" s="353" t="s">
        <v>117</v>
      </c>
      <c r="H379" s="1008">
        <v>0.5</v>
      </c>
      <c r="I379" s="355" t="s">
        <v>119</v>
      </c>
      <c r="J379" s="683">
        <f>ROUND(F379*H379,0)</f>
        <v>0</v>
      </c>
      <c r="K379" s="340" t="s">
        <v>554</v>
      </c>
      <c r="L379" s="458"/>
      <c r="M379" s="458"/>
      <c r="N379" s="198"/>
    </row>
    <row r="380" spans="1:14" s="112" customFormat="1" ht="15" customHeight="1" x14ac:dyDescent="0.2">
      <c r="A380" s="458"/>
      <c r="B380" s="344"/>
      <c r="C380" s="345"/>
      <c r="D380" s="344"/>
      <c r="E380" s="344"/>
      <c r="F380" s="58"/>
      <c r="G380" s="494"/>
      <c r="H380" s="1683" t="s">
        <v>6131</v>
      </c>
      <c r="I380" s="1684"/>
      <c r="J380" s="346"/>
      <c r="K380" s="340"/>
      <c r="L380" s="458"/>
      <c r="M380" s="458"/>
      <c r="N380" s="198"/>
    </row>
    <row r="381" spans="1:14" s="112" customFormat="1" ht="15" customHeight="1" thickBot="1" x14ac:dyDescent="0.25">
      <c r="A381" s="458"/>
      <c r="B381" s="340"/>
      <c r="C381" s="340"/>
      <c r="D381" s="340"/>
      <c r="E381" s="340"/>
      <c r="F381" s="554"/>
      <c r="G381" s="340"/>
      <c r="H381" s="1727" t="s">
        <v>118</v>
      </c>
      <c r="I381" s="1728"/>
      <c r="J381" s="539">
        <f>SUM(J369:J379)</f>
        <v>0</v>
      </c>
      <c r="K381" s="340" t="s">
        <v>1359</v>
      </c>
      <c r="L381" s="458"/>
      <c r="M381" s="1006" t="s">
        <v>4894</v>
      </c>
      <c r="N381" s="198"/>
    </row>
    <row r="382" spans="1:14" s="133" customFormat="1" ht="18.75" customHeight="1" x14ac:dyDescent="0.2">
      <c r="A382" s="473"/>
      <c r="B382" s="497"/>
      <c r="C382" s="497"/>
      <c r="D382" s="497"/>
      <c r="E382" s="497"/>
      <c r="F382" s="667"/>
      <c r="G382" s="497"/>
      <c r="H382" s="494"/>
      <c r="I382" s="494"/>
      <c r="J382" s="58"/>
      <c r="K382" s="497"/>
      <c r="L382" s="473"/>
      <c r="M382" s="473"/>
      <c r="N382" s="250"/>
    </row>
    <row r="383" spans="1:14" ht="18.75" customHeight="1" x14ac:dyDescent="0.2">
      <c r="A383" s="468">
        <v>18</v>
      </c>
      <c r="B383" s="458" t="s">
        <v>789</v>
      </c>
      <c r="C383" s="467"/>
      <c r="D383" s="467"/>
      <c r="E383" s="467"/>
      <c r="F383" s="517"/>
      <c r="G383" s="467"/>
      <c r="H383" s="467"/>
      <c r="I383" s="467"/>
      <c r="J383" s="517"/>
      <c r="K383" s="467"/>
      <c r="L383" s="467"/>
      <c r="M383" s="467"/>
      <c r="N383" s="56"/>
    </row>
    <row r="384" spans="1:14" ht="11.25" customHeight="1" x14ac:dyDescent="0.2">
      <c r="A384" s="470"/>
      <c r="B384" s="467"/>
      <c r="C384" s="467"/>
      <c r="D384" s="467"/>
      <c r="E384" s="467"/>
      <c r="F384" s="517"/>
      <c r="G384" s="467"/>
      <c r="H384" s="467"/>
      <c r="I384" s="467"/>
      <c r="J384" s="517"/>
      <c r="K384" s="467"/>
      <c r="L384" s="467"/>
      <c r="M384" s="467"/>
      <c r="N384" s="56"/>
    </row>
    <row r="385" spans="1:14" ht="18.75" customHeight="1" x14ac:dyDescent="0.2">
      <c r="A385" s="470"/>
      <c r="B385" s="1861" t="s">
        <v>163</v>
      </c>
      <c r="C385" s="1804"/>
      <c r="D385" s="1861" t="s">
        <v>139</v>
      </c>
      <c r="E385" s="1804"/>
      <c r="F385" s="795" t="s">
        <v>178</v>
      </c>
      <c r="G385" s="796"/>
      <c r="H385" s="796" t="s">
        <v>137</v>
      </c>
      <c r="I385" s="796"/>
      <c r="J385" s="795" t="s">
        <v>89</v>
      </c>
      <c r="K385" s="340"/>
      <c r="L385" s="467"/>
      <c r="M385" s="467"/>
      <c r="N385" s="56"/>
    </row>
    <row r="386" spans="1:14" ht="15" customHeight="1" x14ac:dyDescent="0.2">
      <c r="A386" s="470"/>
      <c r="B386" s="523"/>
      <c r="C386" s="479"/>
      <c r="D386" s="480"/>
      <c r="E386" s="342"/>
      <c r="F386" s="524"/>
      <c r="G386" s="482"/>
      <c r="H386" s="482"/>
      <c r="I386" s="482"/>
      <c r="J386" s="525" t="s">
        <v>1187</v>
      </c>
      <c r="K386" s="340"/>
      <c r="L386" s="467"/>
      <c r="M386" s="467"/>
      <c r="N386" s="56"/>
    </row>
    <row r="387" spans="1:14" s="112" customFormat="1" ht="15" customHeight="1" x14ac:dyDescent="0.2">
      <c r="A387" s="458"/>
      <c r="B387" s="799">
        <v>1</v>
      </c>
      <c r="C387" s="800" t="s">
        <v>710</v>
      </c>
      <c r="D387" s="552" t="s">
        <v>1188</v>
      </c>
      <c r="E387" s="553" t="s">
        <v>143</v>
      </c>
      <c r="F387" s="535" t="b">
        <f>IF(総括表!$B$4=総括表!$Q$4,基礎データ貼付用シート!E2193)</f>
        <v>0</v>
      </c>
      <c r="G387" s="596" t="s">
        <v>1184</v>
      </c>
      <c r="H387" s="513">
        <v>0.49399999999999999</v>
      </c>
      <c r="I387" s="596" t="s">
        <v>1186</v>
      </c>
      <c r="J387" s="598">
        <f t="shared" ref="J387:J400" si="20">ROUND(F387*H387,0)</f>
        <v>0</v>
      </c>
      <c r="K387" s="340" t="s">
        <v>1191</v>
      </c>
      <c r="L387" s="458"/>
      <c r="M387" s="458"/>
      <c r="N387" s="56"/>
    </row>
    <row r="388" spans="1:14" s="112" customFormat="1" ht="15" customHeight="1" x14ac:dyDescent="0.2">
      <c r="A388" s="458"/>
      <c r="B388" s="341"/>
      <c r="C388" s="342"/>
      <c r="D388" s="552" t="s">
        <v>1193</v>
      </c>
      <c r="E388" s="553" t="s">
        <v>142</v>
      </c>
      <c r="F388" s="535" t="b">
        <f>IF(総括表!$B$4=総括表!$Q$5,基礎データ貼付用シート!E2193)</f>
        <v>0</v>
      </c>
      <c r="G388" s="596" t="s">
        <v>1184</v>
      </c>
      <c r="H388" s="513">
        <v>0.42299999999999999</v>
      </c>
      <c r="I388" s="863" t="s">
        <v>1186</v>
      </c>
      <c r="J388" s="857">
        <f t="shared" si="20"/>
        <v>0</v>
      </c>
      <c r="K388" s="340" t="s">
        <v>1192</v>
      </c>
      <c r="L388" s="458"/>
      <c r="M388" s="458"/>
      <c r="N388" s="47"/>
    </row>
    <row r="389" spans="1:14" s="112" customFormat="1" ht="15" customHeight="1" x14ac:dyDescent="0.2">
      <c r="A389" s="458"/>
      <c r="B389" s="799">
        <v>2</v>
      </c>
      <c r="C389" s="800" t="s">
        <v>741</v>
      </c>
      <c r="D389" s="552" t="s">
        <v>1188</v>
      </c>
      <c r="E389" s="553" t="s">
        <v>143</v>
      </c>
      <c r="F389" s="535" t="b">
        <f>IF(総括表!$B$4=総括表!$Q$4,基礎データ貼付用シート!E2194)</f>
        <v>0</v>
      </c>
      <c r="G389" s="596" t="s">
        <v>1184</v>
      </c>
      <c r="H389" s="513">
        <v>0.52600000000000002</v>
      </c>
      <c r="I389" s="596" t="s">
        <v>1186</v>
      </c>
      <c r="J389" s="598">
        <f t="shared" si="20"/>
        <v>0</v>
      </c>
      <c r="K389" s="340" t="s">
        <v>1194</v>
      </c>
      <c r="L389" s="458"/>
      <c r="M389" s="458"/>
      <c r="N389" s="47"/>
    </row>
    <row r="390" spans="1:14" s="112" customFormat="1" ht="15" customHeight="1" x14ac:dyDescent="0.2">
      <c r="A390" s="458"/>
      <c r="B390" s="341"/>
      <c r="C390" s="342"/>
      <c r="D390" s="552" t="s">
        <v>1193</v>
      </c>
      <c r="E390" s="553" t="s">
        <v>142</v>
      </c>
      <c r="F390" s="535" t="b">
        <f>IF(総括表!$B$4=総括表!$Q$5,基礎データ貼付用シート!E2194)</f>
        <v>0</v>
      </c>
      <c r="G390" s="596" t="s">
        <v>1184</v>
      </c>
      <c r="H390" s="513">
        <v>0.46600000000000003</v>
      </c>
      <c r="I390" s="863" t="s">
        <v>1186</v>
      </c>
      <c r="J390" s="857">
        <f t="shared" si="20"/>
        <v>0</v>
      </c>
      <c r="K390" s="340" t="s">
        <v>1195</v>
      </c>
      <c r="L390" s="458"/>
      <c r="M390" s="458"/>
      <c r="N390" s="47"/>
    </row>
    <row r="391" spans="1:14" s="112" customFormat="1" ht="15" customHeight="1" x14ac:dyDescent="0.2">
      <c r="A391" s="458"/>
      <c r="B391" s="799">
        <v>3</v>
      </c>
      <c r="C391" s="800" t="s">
        <v>885</v>
      </c>
      <c r="D391" s="552" t="s">
        <v>1188</v>
      </c>
      <c r="E391" s="553" t="s">
        <v>143</v>
      </c>
      <c r="F391" s="535" t="b">
        <f>IF(総括表!$B$4=総括表!$Q$4,基礎データ貼付用シート!E2195)</f>
        <v>0</v>
      </c>
      <c r="G391" s="596" t="s">
        <v>1184</v>
      </c>
      <c r="H391" s="513">
        <v>0.55700000000000005</v>
      </c>
      <c r="I391" s="596" t="s">
        <v>1186</v>
      </c>
      <c r="J391" s="598">
        <f t="shared" si="20"/>
        <v>0</v>
      </c>
      <c r="K391" s="340" t="s">
        <v>1196</v>
      </c>
      <c r="L391" s="458"/>
      <c r="M391" s="458"/>
      <c r="N391" s="47"/>
    </row>
    <row r="392" spans="1:14" s="112" customFormat="1" ht="15" customHeight="1" x14ac:dyDescent="0.2">
      <c r="A392" s="458"/>
      <c r="B392" s="341"/>
      <c r="C392" s="342"/>
      <c r="D392" s="552" t="s">
        <v>1193</v>
      </c>
      <c r="E392" s="553" t="s">
        <v>142</v>
      </c>
      <c r="F392" s="535" t="b">
        <f>IF(総括表!$B$4=総括表!$Q$5,基礎データ貼付用シート!E2195)</f>
        <v>0</v>
      </c>
      <c r="G392" s="596" t="s">
        <v>1184</v>
      </c>
      <c r="H392" s="513">
        <v>0.50800000000000001</v>
      </c>
      <c r="I392" s="863" t="s">
        <v>1186</v>
      </c>
      <c r="J392" s="857">
        <f t="shared" si="20"/>
        <v>0</v>
      </c>
      <c r="K392" s="340" t="s">
        <v>1201</v>
      </c>
      <c r="L392" s="458"/>
      <c r="M392" s="458"/>
      <c r="N392" s="47"/>
    </row>
    <row r="393" spans="1:14" s="112" customFormat="1" ht="15" customHeight="1" x14ac:dyDescent="0.2">
      <c r="A393" s="458"/>
      <c r="B393" s="799">
        <v>4</v>
      </c>
      <c r="C393" s="800" t="s">
        <v>916</v>
      </c>
      <c r="D393" s="552" t="s">
        <v>1188</v>
      </c>
      <c r="E393" s="553" t="s">
        <v>143</v>
      </c>
      <c r="F393" s="535" t="b">
        <f>IF(総括表!$B$4=総括表!$Q$4,基礎データ貼付用シート!E2196)</f>
        <v>0</v>
      </c>
      <c r="G393" s="596" t="s">
        <v>1184</v>
      </c>
      <c r="H393" s="513">
        <v>0.58799999999999997</v>
      </c>
      <c r="I393" s="596" t="s">
        <v>1186</v>
      </c>
      <c r="J393" s="598">
        <f t="shared" si="20"/>
        <v>0</v>
      </c>
      <c r="K393" s="340" t="s">
        <v>1198</v>
      </c>
      <c r="L393" s="458"/>
      <c r="M393" s="458"/>
      <c r="N393" s="47"/>
    </row>
    <row r="394" spans="1:14" s="112" customFormat="1" ht="15" customHeight="1" x14ac:dyDescent="0.2">
      <c r="A394" s="458"/>
      <c r="B394" s="341"/>
      <c r="C394" s="342"/>
      <c r="D394" s="552" t="s">
        <v>1193</v>
      </c>
      <c r="E394" s="553" t="s">
        <v>142</v>
      </c>
      <c r="F394" s="535" t="b">
        <f>IF(総括表!$B$4=総括表!$Q$5,基礎データ貼付用シート!E2196)</f>
        <v>0</v>
      </c>
      <c r="G394" s="596" t="s">
        <v>1184</v>
      </c>
      <c r="H394" s="513">
        <v>0.54800000000000004</v>
      </c>
      <c r="I394" s="863" t="s">
        <v>1186</v>
      </c>
      <c r="J394" s="857">
        <f t="shared" si="20"/>
        <v>0</v>
      </c>
      <c r="K394" s="340" t="s">
        <v>1202</v>
      </c>
      <c r="L394" s="458"/>
      <c r="M394" s="458"/>
      <c r="N394" s="47"/>
    </row>
    <row r="395" spans="1:14" s="112" customFormat="1" ht="15" customHeight="1" x14ac:dyDescent="0.2">
      <c r="A395" s="458"/>
      <c r="B395" s="799">
        <v>5</v>
      </c>
      <c r="C395" s="800" t="s">
        <v>1068</v>
      </c>
      <c r="D395" s="552" t="s">
        <v>1188</v>
      </c>
      <c r="E395" s="553" t="s">
        <v>143</v>
      </c>
      <c r="F395" s="535" t="b">
        <f>IF(総括表!$B$4=総括表!$Q$4,基礎データ貼付用シート!E2197)</f>
        <v>0</v>
      </c>
      <c r="G395" s="596" t="s">
        <v>1184</v>
      </c>
      <c r="H395" s="513">
        <v>0.62</v>
      </c>
      <c r="I395" s="596" t="s">
        <v>1186</v>
      </c>
      <c r="J395" s="598">
        <f t="shared" si="20"/>
        <v>0</v>
      </c>
      <c r="K395" s="340" t="s">
        <v>1203</v>
      </c>
      <c r="L395" s="458"/>
      <c r="M395" s="458"/>
      <c r="N395" s="47"/>
    </row>
    <row r="396" spans="1:14" s="112" customFormat="1" ht="15" customHeight="1" x14ac:dyDescent="0.2">
      <c r="A396" s="458"/>
      <c r="B396" s="341"/>
      <c r="C396" s="342"/>
      <c r="D396" s="552" t="s">
        <v>1193</v>
      </c>
      <c r="E396" s="553" t="s">
        <v>142</v>
      </c>
      <c r="F396" s="535" t="b">
        <f>IF(総括表!$B$4=総括表!$Q$5,基礎データ貼付用シート!E2197)</f>
        <v>0</v>
      </c>
      <c r="G396" s="596" t="s">
        <v>1184</v>
      </c>
      <c r="H396" s="513">
        <v>0.59</v>
      </c>
      <c r="I396" s="863" t="s">
        <v>1186</v>
      </c>
      <c r="J396" s="857">
        <f t="shared" si="20"/>
        <v>0</v>
      </c>
      <c r="K396" s="340" t="s">
        <v>1204</v>
      </c>
      <c r="L396" s="458"/>
      <c r="M396" s="458"/>
      <c r="N396" s="47"/>
    </row>
    <row r="397" spans="1:14" s="112" customFormat="1" ht="15" customHeight="1" x14ac:dyDescent="0.2">
      <c r="A397" s="458"/>
      <c r="B397" s="799">
        <f>B395+1</f>
        <v>6</v>
      </c>
      <c r="C397" s="800" t="s">
        <v>1067</v>
      </c>
      <c r="D397" s="552" t="s">
        <v>1262</v>
      </c>
      <c r="E397" s="553" t="s">
        <v>143</v>
      </c>
      <c r="F397" s="535" t="b">
        <f>IF(総括表!$B$4=総括表!$Q$4,基礎データ貼付用シート!E2198)</f>
        <v>0</v>
      </c>
      <c r="G397" s="596" t="s">
        <v>1254</v>
      </c>
      <c r="H397" s="513">
        <v>0.65300000000000002</v>
      </c>
      <c r="I397" s="596" t="s">
        <v>1255</v>
      </c>
      <c r="J397" s="598">
        <f t="shared" si="20"/>
        <v>0</v>
      </c>
      <c r="K397" s="340" t="s">
        <v>1263</v>
      </c>
      <c r="L397" s="458"/>
      <c r="M397" s="458"/>
      <c r="N397" s="47"/>
    </row>
    <row r="398" spans="1:14" s="112" customFormat="1" ht="15" customHeight="1" x14ac:dyDescent="0.2">
      <c r="A398" s="458"/>
      <c r="B398" s="341"/>
      <c r="C398" s="342"/>
      <c r="D398" s="552" t="s">
        <v>1253</v>
      </c>
      <c r="E398" s="553" t="s">
        <v>142</v>
      </c>
      <c r="F398" s="535" t="b">
        <f>IF(総括表!$B$4=総括表!$Q$5,基礎データ貼付用シート!E2198)</f>
        <v>0</v>
      </c>
      <c r="G398" s="596" t="s">
        <v>1254</v>
      </c>
      <c r="H398" s="513">
        <v>0.63300000000000001</v>
      </c>
      <c r="I398" s="863" t="s">
        <v>1255</v>
      </c>
      <c r="J398" s="857">
        <f t="shared" si="20"/>
        <v>0</v>
      </c>
      <c r="K398" s="340" t="s">
        <v>1264</v>
      </c>
      <c r="L398" s="458"/>
      <c r="M398" s="458"/>
      <c r="N398" s="47"/>
    </row>
    <row r="399" spans="1:14" s="112" customFormat="1" ht="15" customHeight="1" x14ac:dyDescent="0.2">
      <c r="A399" s="458"/>
      <c r="B399" s="335">
        <f>B397+1</f>
        <v>7</v>
      </c>
      <c r="C399" s="336" t="s">
        <v>1259</v>
      </c>
      <c r="D399" s="337" t="s">
        <v>533</v>
      </c>
      <c r="E399" s="338" t="s">
        <v>143</v>
      </c>
      <c r="F399" s="535" t="b">
        <f>IF(総括表!$B$4=総括表!$Q$4,基礎データ貼付用シート!E2199)</f>
        <v>0</v>
      </c>
      <c r="G399" s="353" t="s">
        <v>117</v>
      </c>
      <c r="H399" s="513">
        <v>0.67600000000000005</v>
      </c>
      <c r="I399" s="353" t="s">
        <v>119</v>
      </c>
      <c r="J399" s="354">
        <f t="shared" si="20"/>
        <v>0</v>
      </c>
      <c r="K399" s="340" t="s">
        <v>552</v>
      </c>
      <c r="L399" s="458"/>
      <c r="M399" s="458"/>
      <c r="N399" s="47"/>
    </row>
    <row r="400" spans="1:14" s="112" customFormat="1" ht="15" customHeight="1" x14ac:dyDescent="0.2">
      <c r="A400" s="458"/>
      <c r="B400" s="341"/>
      <c r="C400" s="342"/>
      <c r="D400" s="337" t="s">
        <v>529</v>
      </c>
      <c r="E400" s="338" t="s">
        <v>142</v>
      </c>
      <c r="F400" s="535" t="b">
        <f>IF(総括表!$B$4=総括表!$Q$5,基礎データ貼付用シート!E2199)</f>
        <v>0</v>
      </c>
      <c r="G400" s="353" t="s">
        <v>117</v>
      </c>
      <c r="H400" s="513">
        <v>0.66600000000000004</v>
      </c>
      <c r="I400" s="355" t="s">
        <v>119</v>
      </c>
      <c r="J400" s="683">
        <f t="shared" si="20"/>
        <v>0</v>
      </c>
      <c r="K400" s="340" t="s">
        <v>569</v>
      </c>
      <c r="L400" s="458"/>
      <c r="M400" s="458"/>
      <c r="N400" s="47"/>
    </row>
    <row r="401" spans="1:14" s="112" customFormat="1" ht="15" customHeight="1" x14ac:dyDescent="0.2">
      <c r="A401" s="458"/>
      <c r="B401" s="335">
        <f>B399+1</f>
        <v>8</v>
      </c>
      <c r="C401" s="336" t="s">
        <v>5215</v>
      </c>
      <c r="D401" s="337" t="s">
        <v>533</v>
      </c>
      <c r="E401" s="338" t="s">
        <v>143</v>
      </c>
      <c r="F401" s="535" t="b">
        <f>IF(総括表!$B$4=総括表!$Q$4,基礎データ貼付用シート!E2200)</f>
        <v>0</v>
      </c>
      <c r="G401" s="353" t="s">
        <v>117</v>
      </c>
      <c r="H401" s="513">
        <v>0.7</v>
      </c>
      <c r="I401" s="353" t="s">
        <v>119</v>
      </c>
      <c r="J401" s="354">
        <f t="shared" ref="J401:J406" si="21">ROUND(F401*H401,0)</f>
        <v>0</v>
      </c>
      <c r="K401" s="340" t="s">
        <v>568</v>
      </c>
      <c r="L401" s="458"/>
      <c r="M401" s="458"/>
      <c r="N401" s="47"/>
    </row>
    <row r="402" spans="1:14" s="112" customFormat="1" ht="15" customHeight="1" x14ac:dyDescent="0.2">
      <c r="A402" s="458"/>
      <c r="B402" s="341"/>
      <c r="C402" s="342"/>
      <c r="D402" s="337" t="s">
        <v>529</v>
      </c>
      <c r="E402" s="338" t="s">
        <v>142</v>
      </c>
      <c r="F402" s="535" t="b">
        <f>IF(総括表!$B$4=総括表!$Q$5,基礎データ貼付用シート!E2200)</f>
        <v>0</v>
      </c>
      <c r="G402" s="353" t="s">
        <v>117</v>
      </c>
      <c r="H402" s="513">
        <v>0.7</v>
      </c>
      <c r="I402" s="355" t="s">
        <v>119</v>
      </c>
      <c r="J402" s="683">
        <f t="shared" si="21"/>
        <v>0</v>
      </c>
      <c r="K402" s="340" t="s">
        <v>567</v>
      </c>
      <c r="L402" s="458"/>
      <c r="M402" s="458"/>
      <c r="N402" s="47"/>
    </row>
    <row r="403" spans="1:14" s="112" customFormat="1" ht="15" customHeight="1" x14ac:dyDescent="0.2">
      <c r="A403" s="458"/>
      <c r="B403" s="335">
        <f>B401+1</f>
        <v>9</v>
      </c>
      <c r="C403" s="336" t="s">
        <v>5612</v>
      </c>
      <c r="D403" s="337" t="s">
        <v>533</v>
      </c>
      <c r="E403" s="338" t="s">
        <v>143</v>
      </c>
      <c r="F403" s="535" t="b">
        <f>IF(総括表!$B$4=総括表!$Q$4,基礎データ貼付用シート!E2201)</f>
        <v>0</v>
      </c>
      <c r="G403" s="353" t="s">
        <v>117</v>
      </c>
      <c r="H403" s="513">
        <v>0.7</v>
      </c>
      <c r="I403" s="353" t="s">
        <v>119</v>
      </c>
      <c r="J403" s="354">
        <f t="shared" si="21"/>
        <v>0</v>
      </c>
      <c r="K403" s="340" t="s">
        <v>566</v>
      </c>
      <c r="L403" s="458"/>
      <c r="M403" s="458"/>
      <c r="N403" s="47"/>
    </row>
    <row r="404" spans="1:14" s="112" customFormat="1" ht="15" customHeight="1" x14ac:dyDescent="0.2">
      <c r="A404" s="458"/>
      <c r="B404" s="341"/>
      <c r="C404" s="342"/>
      <c r="D404" s="337" t="s">
        <v>529</v>
      </c>
      <c r="E404" s="338" t="s">
        <v>142</v>
      </c>
      <c r="F404" s="535" t="b">
        <f>IF(総括表!$B$4=総括表!$Q$5,基礎データ貼付用シート!E2201)</f>
        <v>0</v>
      </c>
      <c r="G404" s="353" t="s">
        <v>117</v>
      </c>
      <c r="H404" s="513">
        <v>0.7</v>
      </c>
      <c r="I404" s="355" t="s">
        <v>119</v>
      </c>
      <c r="J404" s="683">
        <f t="shared" si="21"/>
        <v>0</v>
      </c>
      <c r="K404" s="340" t="s">
        <v>565</v>
      </c>
      <c r="L404" s="458"/>
      <c r="M404" s="458"/>
      <c r="N404" s="47"/>
    </row>
    <row r="405" spans="1:14" s="202" customFormat="1" ht="15" customHeight="1" x14ac:dyDescent="0.2">
      <c r="A405" s="458"/>
      <c r="B405" s="335">
        <f>B403+1</f>
        <v>10</v>
      </c>
      <c r="C405" s="336" t="s">
        <v>6145</v>
      </c>
      <c r="D405" s="337" t="s">
        <v>533</v>
      </c>
      <c r="E405" s="338" t="s">
        <v>143</v>
      </c>
      <c r="F405" s="535" t="b">
        <f>IF(総括表!$B$4=総括表!$Q$4,基礎データ貼付用シート!E2202)</f>
        <v>0</v>
      </c>
      <c r="G405" s="353" t="s">
        <v>117</v>
      </c>
      <c r="H405" s="513">
        <v>0.7</v>
      </c>
      <c r="I405" s="353" t="s">
        <v>119</v>
      </c>
      <c r="J405" s="354">
        <f t="shared" si="21"/>
        <v>0</v>
      </c>
      <c r="K405" s="340" t="s">
        <v>564</v>
      </c>
      <c r="L405" s="458"/>
      <c r="M405" s="458"/>
      <c r="N405" s="47"/>
    </row>
    <row r="406" spans="1:14" s="202" customFormat="1" ht="15" customHeight="1" x14ac:dyDescent="0.2">
      <c r="A406" s="458"/>
      <c r="B406" s="341"/>
      <c r="C406" s="342"/>
      <c r="D406" s="337" t="s">
        <v>529</v>
      </c>
      <c r="E406" s="338" t="s">
        <v>142</v>
      </c>
      <c r="F406" s="535" t="b">
        <f>IF(総括表!$B$4=総括表!$Q$5,基礎データ貼付用シート!E2202)</f>
        <v>0</v>
      </c>
      <c r="G406" s="353" t="s">
        <v>117</v>
      </c>
      <c r="H406" s="513">
        <v>0.7</v>
      </c>
      <c r="I406" s="355" t="s">
        <v>119</v>
      </c>
      <c r="J406" s="683">
        <f t="shared" si="21"/>
        <v>0</v>
      </c>
      <c r="K406" s="340" t="s">
        <v>563</v>
      </c>
      <c r="L406" s="458"/>
      <c r="M406" s="458"/>
      <c r="N406" s="47"/>
    </row>
    <row r="407" spans="1:14" s="202" customFormat="1" ht="15" customHeight="1" x14ac:dyDescent="0.2">
      <c r="A407" s="458"/>
      <c r="B407" s="1240">
        <f>B405+1</f>
        <v>11</v>
      </c>
      <c r="C407" s="336" t="s">
        <v>6622</v>
      </c>
      <c r="D407" s="337" t="s">
        <v>533</v>
      </c>
      <c r="E407" s="338" t="s">
        <v>143</v>
      </c>
      <c r="F407" s="535" t="b">
        <f>IF(総括表!$B$4=総括表!$Q$4,基礎データ貼付用シート!E2203)</f>
        <v>0</v>
      </c>
      <c r="G407" s="353" t="s">
        <v>117</v>
      </c>
      <c r="H407" s="513">
        <v>0.7</v>
      </c>
      <c r="I407" s="353" t="s">
        <v>119</v>
      </c>
      <c r="J407" s="354">
        <f t="shared" ref="J407:J408" si="22">ROUND(F407*H407,0)</f>
        <v>0</v>
      </c>
      <c r="K407" s="340" t="s">
        <v>562</v>
      </c>
      <c r="L407" s="458"/>
      <c r="M407" s="458"/>
      <c r="N407" s="47"/>
    </row>
    <row r="408" spans="1:14" s="202" customFormat="1" ht="15" customHeight="1" thickBot="1" x14ac:dyDescent="0.25">
      <c r="A408" s="458"/>
      <c r="B408" s="341"/>
      <c r="C408" s="1236"/>
      <c r="D408" s="337" t="s">
        <v>529</v>
      </c>
      <c r="E408" s="338" t="s">
        <v>142</v>
      </c>
      <c r="F408" s="535" t="b">
        <f>IF(総括表!$B$4=総括表!$Q$5,基礎データ貼付用シート!E2203)</f>
        <v>0</v>
      </c>
      <c r="G408" s="353" t="s">
        <v>117</v>
      </c>
      <c r="H408" s="513">
        <v>0.7</v>
      </c>
      <c r="I408" s="355" t="s">
        <v>119</v>
      </c>
      <c r="J408" s="683">
        <f t="shared" si="22"/>
        <v>0</v>
      </c>
      <c r="K408" s="340" t="s">
        <v>561</v>
      </c>
      <c r="L408" s="458"/>
      <c r="M408" s="458"/>
      <c r="N408" s="47"/>
    </row>
    <row r="409" spans="1:14" s="112" customFormat="1" ht="15" customHeight="1" x14ac:dyDescent="0.2">
      <c r="A409" s="458"/>
      <c r="B409" s="344"/>
      <c r="C409" s="345"/>
      <c r="D409" s="344"/>
      <c r="E409" s="344"/>
      <c r="F409" s="58"/>
      <c r="G409" s="494"/>
      <c r="H409" s="1683" t="s">
        <v>6639</v>
      </c>
      <c r="I409" s="1684"/>
      <c r="J409" s="346"/>
      <c r="K409" s="340"/>
      <c r="L409" s="458"/>
      <c r="M409" s="458"/>
      <c r="N409" s="198"/>
    </row>
    <row r="410" spans="1:14" s="112" customFormat="1" ht="15" customHeight="1" thickBot="1" x14ac:dyDescent="0.25">
      <c r="A410" s="458"/>
      <c r="B410" s="340"/>
      <c r="C410" s="340"/>
      <c r="D410" s="340"/>
      <c r="E410" s="340"/>
      <c r="F410" s="554"/>
      <c r="G410" s="340"/>
      <c r="H410" s="1727" t="s">
        <v>118</v>
      </c>
      <c r="I410" s="1728"/>
      <c r="J410" s="539">
        <f>SUM(J387:J408)</f>
        <v>0</v>
      </c>
      <c r="K410" s="340" t="s">
        <v>1227</v>
      </c>
      <c r="L410" s="458"/>
      <c r="M410" s="1006" t="s">
        <v>4916</v>
      </c>
      <c r="N410" s="198"/>
    </row>
    <row r="411" spans="1:14" s="133" customFormat="1" ht="18.75" customHeight="1" x14ac:dyDescent="0.2">
      <c r="A411" s="473"/>
      <c r="B411" s="497"/>
      <c r="C411" s="497"/>
      <c r="D411" s="497"/>
      <c r="E411" s="497"/>
      <c r="F411" s="667"/>
      <c r="G411" s="497"/>
      <c r="H411" s="494"/>
      <c r="I411" s="494"/>
      <c r="J411" s="58"/>
      <c r="K411" s="497"/>
      <c r="L411" s="473"/>
      <c r="M411" s="473"/>
      <c r="N411" s="250"/>
    </row>
    <row r="412" spans="1:14" ht="18.75" customHeight="1" x14ac:dyDescent="0.2">
      <c r="A412" s="468">
        <v>19</v>
      </c>
      <c r="B412" s="458" t="s">
        <v>886</v>
      </c>
      <c r="C412" s="467"/>
      <c r="D412" s="467"/>
      <c r="E412" s="467"/>
      <c r="F412" s="517"/>
      <c r="G412" s="467"/>
      <c r="H412" s="467"/>
      <c r="I412" s="467"/>
      <c r="J412" s="517"/>
      <c r="K412" s="467"/>
      <c r="L412" s="467"/>
      <c r="M412" s="467"/>
      <c r="N412" s="56"/>
    </row>
    <row r="413" spans="1:14" ht="11.25" customHeight="1" x14ac:dyDescent="0.2">
      <c r="A413" s="470"/>
      <c r="B413" s="467"/>
      <c r="C413" s="467"/>
      <c r="D413" s="467"/>
      <c r="E413" s="467"/>
      <c r="F413" s="517"/>
      <c r="G413" s="467"/>
      <c r="H413" s="467"/>
      <c r="I413" s="467"/>
      <c r="J413" s="517"/>
      <c r="K413" s="467"/>
      <c r="L413" s="467"/>
      <c r="M413" s="467"/>
      <c r="N413" s="56"/>
    </row>
    <row r="414" spans="1:14" ht="18.75" customHeight="1" x14ac:dyDescent="0.2">
      <c r="A414" s="470"/>
      <c r="B414" s="1861" t="s">
        <v>163</v>
      </c>
      <c r="C414" s="1804"/>
      <c r="D414" s="1861" t="s">
        <v>139</v>
      </c>
      <c r="E414" s="1804"/>
      <c r="F414" s="795" t="s">
        <v>178</v>
      </c>
      <c r="G414" s="796"/>
      <c r="H414" s="796" t="s">
        <v>137</v>
      </c>
      <c r="I414" s="796"/>
      <c r="J414" s="795" t="s">
        <v>89</v>
      </c>
      <c r="K414" s="340"/>
      <c r="L414" s="467"/>
      <c r="M414" s="467"/>
      <c r="N414" s="56"/>
    </row>
    <row r="415" spans="1:14" ht="15" customHeight="1" x14ac:dyDescent="0.2">
      <c r="A415" s="470"/>
      <c r="B415" s="523"/>
      <c r="C415" s="479"/>
      <c r="D415" s="480"/>
      <c r="E415" s="342"/>
      <c r="F415" s="524"/>
      <c r="G415" s="482"/>
      <c r="H415" s="482"/>
      <c r="I415" s="482"/>
      <c r="J415" s="525" t="s">
        <v>1187</v>
      </c>
      <c r="K415" s="340"/>
      <c r="L415" s="467"/>
      <c r="M415" s="467"/>
      <c r="N415" s="56"/>
    </row>
    <row r="416" spans="1:14" s="112" customFormat="1" ht="15" customHeight="1" x14ac:dyDescent="0.2">
      <c r="A416" s="458"/>
      <c r="B416" s="585">
        <v>1</v>
      </c>
      <c r="C416" s="553" t="s">
        <v>885</v>
      </c>
      <c r="D416" s="1725"/>
      <c r="E416" s="1726"/>
      <c r="F416" s="595">
        <f>+基礎データ貼付用シート!E2063</f>
        <v>0</v>
      </c>
      <c r="G416" s="596" t="s">
        <v>1184</v>
      </c>
      <c r="H416" s="690">
        <v>0.36299999999999999</v>
      </c>
      <c r="I416" s="863" t="s">
        <v>1186</v>
      </c>
      <c r="J416" s="857">
        <f t="shared" ref="J416:J421" si="23">ROUND(F416*H416,0)</f>
        <v>0</v>
      </c>
      <c r="K416" s="340" t="s">
        <v>1191</v>
      </c>
      <c r="L416" s="458"/>
      <c r="M416" s="458"/>
      <c r="N416" s="198"/>
    </row>
    <row r="417" spans="1:14" s="112" customFormat="1" ht="15" customHeight="1" x14ac:dyDescent="0.2">
      <c r="A417" s="458"/>
      <c r="B417" s="585">
        <v>2</v>
      </c>
      <c r="C417" s="553" t="s">
        <v>916</v>
      </c>
      <c r="D417" s="1725"/>
      <c r="E417" s="1726"/>
      <c r="F417" s="595">
        <f>+基礎データ貼付用シート!E2064</f>
        <v>0</v>
      </c>
      <c r="G417" s="596" t="s">
        <v>1184</v>
      </c>
      <c r="H417" s="690">
        <v>0.39200000000000002</v>
      </c>
      <c r="I417" s="863" t="s">
        <v>1186</v>
      </c>
      <c r="J417" s="857">
        <f t="shared" si="23"/>
        <v>0</v>
      </c>
      <c r="K417" s="340" t="s">
        <v>1192</v>
      </c>
      <c r="L417" s="458"/>
      <c r="M417" s="458"/>
      <c r="N417" s="198"/>
    </row>
    <row r="418" spans="1:14" s="112" customFormat="1" ht="15" customHeight="1" x14ac:dyDescent="0.2">
      <c r="A418" s="458"/>
      <c r="B418" s="585">
        <v>3</v>
      </c>
      <c r="C418" s="553" t="s">
        <v>1068</v>
      </c>
      <c r="D418" s="1725"/>
      <c r="E418" s="1726"/>
      <c r="F418" s="595">
        <f>+基礎データ貼付用シート!E2065</f>
        <v>0</v>
      </c>
      <c r="G418" s="596" t="s">
        <v>1184</v>
      </c>
      <c r="H418" s="690">
        <v>0.42099999999999999</v>
      </c>
      <c r="I418" s="863" t="s">
        <v>1186</v>
      </c>
      <c r="J418" s="857">
        <f t="shared" si="23"/>
        <v>0</v>
      </c>
      <c r="K418" s="340" t="s">
        <v>1194</v>
      </c>
      <c r="L418" s="458"/>
      <c r="M418" s="458"/>
      <c r="N418" s="198"/>
    </row>
    <row r="419" spans="1:14" s="112" customFormat="1" ht="15" customHeight="1" x14ac:dyDescent="0.2">
      <c r="A419" s="458"/>
      <c r="B419" s="585">
        <f t="shared" ref="B419:B424" si="24">B418+1</f>
        <v>4</v>
      </c>
      <c r="C419" s="553" t="s">
        <v>1067</v>
      </c>
      <c r="D419" s="1725"/>
      <c r="E419" s="1726"/>
      <c r="F419" s="595">
        <f>+基礎データ貼付用シート!E2066</f>
        <v>0</v>
      </c>
      <c r="G419" s="596" t="s">
        <v>1251</v>
      </c>
      <c r="H419" s="1008">
        <v>0.45200000000000001</v>
      </c>
      <c r="I419" s="863" t="s">
        <v>1252</v>
      </c>
      <c r="J419" s="857">
        <f t="shared" si="23"/>
        <v>0</v>
      </c>
      <c r="K419" s="340" t="s">
        <v>1265</v>
      </c>
      <c r="L419" s="458"/>
      <c r="M419" s="458"/>
      <c r="N419" s="198"/>
    </row>
    <row r="420" spans="1:14" s="112" customFormat="1" ht="15" customHeight="1" x14ac:dyDescent="0.2">
      <c r="A420" s="458"/>
      <c r="B420" s="460">
        <f t="shared" si="24"/>
        <v>5</v>
      </c>
      <c r="C420" s="338" t="s">
        <v>1259</v>
      </c>
      <c r="D420" s="1725"/>
      <c r="E420" s="1726"/>
      <c r="F420" s="595">
        <f>+基礎データ貼付用シート!E2067</f>
        <v>0</v>
      </c>
      <c r="G420" s="353" t="s">
        <v>117</v>
      </c>
      <c r="H420" s="1008">
        <v>0.47599999999999998</v>
      </c>
      <c r="I420" s="355" t="s">
        <v>119</v>
      </c>
      <c r="J420" s="683">
        <f t="shared" si="23"/>
        <v>0</v>
      </c>
      <c r="K420" s="340" t="s">
        <v>537</v>
      </c>
      <c r="L420" s="458"/>
      <c r="M420" s="458"/>
      <c r="N420" s="198"/>
    </row>
    <row r="421" spans="1:14" s="112" customFormat="1" ht="15" customHeight="1" x14ac:dyDescent="0.2">
      <c r="A421" s="458"/>
      <c r="B421" s="460">
        <f t="shared" si="24"/>
        <v>6</v>
      </c>
      <c r="C421" s="338" t="s">
        <v>5215</v>
      </c>
      <c r="D421" s="1725"/>
      <c r="E421" s="1726"/>
      <c r="F421" s="595">
        <f>+基礎データ貼付用シート!E2068</f>
        <v>0</v>
      </c>
      <c r="G421" s="353" t="s">
        <v>117</v>
      </c>
      <c r="H421" s="1008">
        <v>0.5</v>
      </c>
      <c r="I421" s="355" t="s">
        <v>119</v>
      </c>
      <c r="J421" s="683">
        <f t="shared" si="23"/>
        <v>0</v>
      </c>
      <c r="K421" s="340" t="s">
        <v>536</v>
      </c>
      <c r="L421" s="458"/>
      <c r="M421" s="458"/>
      <c r="N421" s="198"/>
    </row>
    <row r="422" spans="1:14" s="112" customFormat="1" ht="15" customHeight="1" x14ac:dyDescent="0.2">
      <c r="A422" s="458"/>
      <c r="B422" s="460">
        <f t="shared" si="24"/>
        <v>7</v>
      </c>
      <c r="C422" s="338" t="s">
        <v>5612</v>
      </c>
      <c r="D422" s="1725"/>
      <c r="E422" s="1726"/>
      <c r="F422" s="595">
        <f>+基礎データ貼付用シート!E2069</f>
        <v>0</v>
      </c>
      <c r="G422" s="353" t="s">
        <v>117</v>
      </c>
      <c r="H422" s="1008">
        <v>0.5</v>
      </c>
      <c r="I422" s="355" t="s">
        <v>119</v>
      </c>
      <c r="J422" s="683">
        <f>ROUND(F422*H422,0)</f>
        <v>0</v>
      </c>
      <c r="K422" s="340" t="s">
        <v>535</v>
      </c>
      <c r="L422" s="458"/>
      <c r="M422" s="458"/>
      <c r="N422" s="198"/>
    </row>
    <row r="423" spans="1:14" s="202" customFormat="1" ht="15" customHeight="1" x14ac:dyDescent="0.2">
      <c r="A423" s="458"/>
      <c r="B423" s="460">
        <f t="shared" si="24"/>
        <v>8</v>
      </c>
      <c r="C423" s="338" t="s">
        <v>6145</v>
      </c>
      <c r="D423" s="1725"/>
      <c r="E423" s="1726"/>
      <c r="F423" s="1012">
        <f>+基礎データ貼付用シート!E2070</f>
        <v>0</v>
      </c>
      <c r="G423" s="353" t="s">
        <v>117</v>
      </c>
      <c r="H423" s="1008">
        <v>0.5</v>
      </c>
      <c r="I423" s="355" t="s">
        <v>119</v>
      </c>
      <c r="J423" s="683">
        <f>ROUND(F423*H423,0)</f>
        <v>0</v>
      </c>
      <c r="K423" s="340" t="s">
        <v>534</v>
      </c>
      <c r="L423" s="458"/>
      <c r="M423" s="458"/>
      <c r="N423" s="198"/>
    </row>
    <row r="424" spans="1:14" s="202" customFormat="1" ht="15" customHeight="1" thickBot="1" x14ac:dyDescent="0.25">
      <c r="A424" s="458"/>
      <c r="B424" s="1238">
        <f t="shared" si="24"/>
        <v>9</v>
      </c>
      <c r="C424" s="338" t="s">
        <v>6622</v>
      </c>
      <c r="D424" s="1725"/>
      <c r="E424" s="1726"/>
      <c r="F424" s="1012">
        <f>+基礎データ貼付用シート!E2071</f>
        <v>0</v>
      </c>
      <c r="G424" s="353" t="s">
        <v>117</v>
      </c>
      <c r="H424" s="1008">
        <v>0.5</v>
      </c>
      <c r="I424" s="355" t="s">
        <v>119</v>
      </c>
      <c r="J424" s="683">
        <f>ROUND(F424*H424,0)</f>
        <v>0</v>
      </c>
      <c r="K424" s="340" t="s">
        <v>530</v>
      </c>
      <c r="L424" s="458"/>
      <c r="M424" s="458"/>
      <c r="N424" s="198"/>
    </row>
    <row r="425" spans="1:14" s="112" customFormat="1" ht="15" customHeight="1" x14ac:dyDescent="0.2">
      <c r="A425" s="458"/>
      <c r="B425" s="344"/>
      <c r="C425" s="345"/>
      <c r="D425" s="344"/>
      <c r="E425" s="344"/>
      <c r="F425" s="58"/>
      <c r="G425" s="494"/>
      <c r="H425" s="1683" t="s">
        <v>5855</v>
      </c>
      <c r="I425" s="1684"/>
      <c r="J425" s="346"/>
      <c r="K425" s="340"/>
      <c r="L425" s="458"/>
      <c r="M425" s="458"/>
      <c r="N425" s="198"/>
    </row>
    <row r="426" spans="1:14" s="112" customFormat="1" ht="15" customHeight="1" thickBot="1" x14ac:dyDescent="0.25">
      <c r="A426" s="458"/>
      <c r="B426" s="340"/>
      <c r="C426" s="340"/>
      <c r="D426" s="340"/>
      <c r="E426" s="340"/>
      <c r="F426" s="554"/>
      <c r="G426" s="340"/>
      <c r="H426" s="1727" t="s">
        <v>118</v>
      </c>
      <c r="I426" s="1728"/>
      <c r="J426" s="946">
        <f>SUM(J416:J424)</f>
        <v>0</v>
      </c>
      <c r="K426" s="340" t="s">
        <v>1362</v>
      </c>
      <c r="L426" s="458"/>
      <c r="M426" s="1006" t="s">
        <v>4894</v>
      </c>
      <c r="N426" s="198"/>
    </row>
    <row r="427" spans="1:14" s="112" customFormat="1" ht="15" customHeight="1" x14ac:dyDescent="0.2">
      <c r="A427" s="458"/>
      <c r="B427" s="340"/>
      <c r="C427" s="340"/>
      <c r="D427" s="340"/>
      <c r="E427" s="340"/>
      <c r="F427" s="554"/>
      <c r="G427" s="340"/>
      <c r="H427" s="494"/>
      <c r="I427" s="494"/>
      <c r="J427" s="58"/>
      <c r="K427" s="340"/>
      <c r="L427" s="458"/>
      <c r="M427" s="458"/>
      <c r="N427" s="198"/>
    </row>
    <row r="428" spans="1:14" ht="18.75" customHeight="1" x14ac:dyDescent="0.2">
      <c r="A428" s="468">
        <v>20</v>
      </c>
      <c r="B428" s="458" t="s">
        <v>917</v>
      </c>
      <c r="C428" s="467"/>
      <c r="D428" s="467"/>
      <c r="E428" s="467"/>
      <c r="F428" s="517"/>
      <c r="G428" s="467"/>
      <c r="H428" s="467"/>
      <c r="I428" s="467"/>
      <c r="J428" s="517"/>
      <c r="K428" s="467"/>
      <c r="L428" s="467"/>
      <c r="M428" s="467"/>
      <c r="N428" s="56"/>
    </row>
    <row r="429" spans="1:14" ht="11.25" customHeight="1" x14ac:dyDescent="0.2">
      <c r="A429" s="470"/>
      <c r="B429" s="467"/>
      <c r="C429" s="467"/>
      <c r="D429" s="467"/>
      <c r="E429" s="467"/>
      <c r="F429" s="517"/>
      <c r="G429" s="467"/>
      <c r="H429" s="467"/>
      <c r="I429" s="467"/>
      <c r="J429" s="517"/>
      <c r="K429" s="467"/>
      <c r="L429" s="467"/>
      <c r="M429" s="467"/>
      <c r="N429" s="56"/>
    </row>
    <row r="430" spans="1:14" ht="18.75" customHeight="1" x14ac:dyDescent="0.2">
      <c r="A430" s="470"/>
      <c r="B430" s="1861" t="s">
        <v>163</v>
      </c>
      <c r="C430" s="1804"/>
      <c r="D430" s="1861" t="s">
        <v>139</v>
      </c>
      <c r="E430" s="1804"/>
      <c r="F430" s="795" t="s">
        <v>178</v>
      </c>
      <c r="G430" s="796"/>
      <c r="H430" s="796" t="s">
        <v>137</v>
      </c>
      <c r="I430" s="796"/>
      <c r="J430" s="795" t="s">
        <v>89</v>
      </c>
      <c r="K430" s="340"/>
      <c r="L430" s="467"/>
      <c r="M430" s="467"/>
      <c r="N430" s="56"/>
    </row>
    <row r="431" spans="1:14" ht="15" customHeight="1" x14ac:dyDescent="0.2">
      <c r="A431" s="470"/>
      <c r="B431" s="523"/>
      <c r="C431" s="479"/>
      <c r="D431" s="480"/>
      <c r="E431" s="342"/>
      <c r="F431" s="524"/>
      <c r="G431" s="482"/>
      <c r="H431" s="482"/>
      <c r="I431" s="482"/>
      <c r="J431" s="525" t="s">
        <v>1187</v>
      </c>
      <c r="K431" s="340"/>
      <c r="L431" s="467"/>
      <c r="M431" s="467"/>
      <c r="N431" s="56"/>
    </row>
    <row r="432" spans="1:14" s="112" customFormat="1" ht="15" customHeight="1" x14ac:dyDescent="0.2">
      <c r="A432" s="458"/>
      <c r="B432" s="799">
        <v>1</v>
      </c>
      <c r="C432" s="800" t="s">
        <v>885</v>
      </c>
      <c r="D432" s="552" t="s">
        <v>1188</v>
      </c>
      <c r="E432" s="553" t="s">
        <v>143</v>
      </c>
      <c r="F432" s="535" t="b">
        <f>IF(総括表!$B$4=総括表!$Q$4,基礎データ貼付用シート!E1900)</f>
        <v>0</v>
      </c>
      <c r="G432" s="596" t="s">
        <v>1184</v>
      </c>
      <c r="H432" s="513">
        <v>0.38400000000000001</v>
      </c>
      <c r="I432" s="596" t="s">
        <v>1186</v>
      </c>
      <c r="J432" s="598">
        <f t="shared" ref="J432:J441" si="25">ROUND(F432*H432,0)</f>
        <v>0</v>
      </c>
      <c r="K432" s="340" t="s">
        <v>1191</v>
      </c>
      <c r="L432" s="458"/>
      <c r="M432" s="458"/>
      <c r="N432" s="198"/>
    </row>
    <row r="433" spans="1:14" s="112" customFormat="1" ht="15" customHeight="1" x14ac:dyDescent="0.2">
      <c r="A433" s="458"/>
      <c r="B433" s="341"/>
      <c r="C433" s="342"/>
      <c r="D433" s="552" t="s">
        <v>1193</v>
      </c>
      <c r="E433" s="553" t="s">
        <v>142</v>
      </c>
      <c r="F433" s="535" t="b">
        <f>IF(総括表!$B$4=総括表!$Q$5,基礎データ貼付用シート!E1900)</f>
        <v>0</v>
      </c>
      <c r="G433" s="596" t="s">
        <v>1184</v>
      </c>
      <c r="H433" s="513">
        <v>0.35499999999999998</v>
      </c>
      <c r="I433" s="863" t="s">
        <v>1186</v>
      </c>
      <c r="J433" s="857">
        <f t="shared" si="25"/>
        <v>0</v>
      </c>
      <c r="K433" s="340" t="s">
        <v>1192</v>
      </c>
      <c r="L433" s="458"/>
      <c r="M433" s="458"/>
      <c r="N433" s="198"/>
    </row>
    <row r="434" spans="1:14" s="112" customFormat="1" ht="15" customHeight="1" x14ac:dyDescent="0.2">
      <c r="A434" s="458"/>
      <c r="B434" s="799">
        <v>2</v>
      </c>
      <c r="C434" s="800" t="s">
        <v>916</v>
      </c>
      <c r="D434" s="552" t="s">
        <v>1188</v>
      </c>
      <c r="E434" s="553" t="s">
        <v>143</v>
      </c>
      <c r="F434" s="535" t="b">
        <f>IF(総括表!$B$4=総括表!$Q$4,基礎データ貼付用シート!E1901)</f>
        <v>0</v>
      </c>
      <c r="G434" s="596" t="s">
        <v>1184</v>
      </c>
      <c r="H434" s="513">
        <v>0.40600000000000003</v>
      </c>
      <c r="I434" s="596" t="s">
        <v>1186</v>
      </c>
      <c r="J434" s="598">
        <f t="shared" si="25"/>
        <v>0</v>
      </c>
      <c r="K434" s="340" t="s">
        <v>1194</v>
      </c>
      <c r="L434" s="458"/>
      <c r="M434" s="458"/>
      <c r="N434" s="198"/>
    </row>
    <row r="435" spans="1:14" s="112" customFormat="1" ht="15" customHeight="1" x14ac:dyDescent="0.2">
      <c r="A435" s="458"/>
      <c r="B435" s="341"/>
      <c r="C435" s="342"/>
      <c r="D435" s="552" t="s">
        <v>1193</v>
      </c>
      <c r="E435" s="553" t="s">
        <v>142</v>
      </c>
      <c r="F435" s="535" t="b">
        <f>IF(総括表!$B$4=総括表!$Q$5,基礎データ貼付用シート!E1901)</f>
        <v>0</v>
      </c>
      <c r="G435" s="596" t="s">
        <v>1184</v>
      </c>
      <c r="H435" s="513">
        <v>0.38300000000000001</v>
      </c>
      <c r="I435" s="863" t="s">
        <v>1186</v>
      </c>
      <c r="J435" s="857">
        <f t="shared" si="25"/>
        <v>0</v>
      </c>
      <c r="K435" s="340" t="s">
        <v>1195</v>
      </c>
      <c r="L435" s="458"/>
      <c r="M435" s="458"/>
      <c r="N435" s="198"/>
    </row>
    <row r="436" spans="1:14" s="112" customFormat="1" ht="15" customHeight="1" x14ac:dyDescent="0.2">
      <c r="A436" s="458"/>
      <c r="B436" s="799">
        <v>3</v>
      </c>
      <c r="C436" s="800" t="s">
        <v>1068</v>
      </c>
      <c r="D436" s="552" t="s">
        <v>1188</v>
      </c>
      <c r="E436" s="553" t="s">
        <v>143</v>
      </c>
      <c r="F436" s="535" t="b">
        <f>IF(総括表!$B$4=総括表!$Q$4,基礎データ貼付用シート!E1902)</f>
        <v>0</v>
      </c>
      <c r="G436" s="596" t="s">
        <v>1184</v>
      </c>
      <c r="H436" s="513">
        <v>0.43</v>
      </c>
      <c r="I436" s="596" t="s">
        <v>1186</v>
      </c>
      <c r="J436" s="598">
        <f t="shared" si="25"/>
        <v>0</v>
      </c>
      <c r="K436" s="340" t="s">
        <v>1196</v>
      </c>
      <c r="L436" s="458"/>
      <c r="M436" s="458"/>
      <c r="N436" s="198"/>
    </row>
    <row r="437" spans="1:14" s="112" customFormat="1" ht="15" customHeight="1" x14ac:dyDescent="0.2">
      <c r="A437" s="458"/>
      <c r="B437" s="341"/>
      <c r="C437" s="342"/>
      <c r="D437" s="552" t="s">
        <v>1193</v>
      </c>
      <c r="E437" s="553" t="s">
        <v>142</v>
      </c>
      <c r="F437" s="535" t="b">
        <f>IF(総括表!$B$4=総括表!$Q$5,基礎データ貼付用シート!E1902)</f>
        <v>0</v>
      </c>
      <c r="G437" s="596" t="s">
        <v>1184</v>
      </c>
      <c r="H437" s="513">
        <v>0.41199999999999998</v>
      </c>
      <c r="I437" s="863" t="s">
        <v>1186</v>
      </c>
      <c r="J437" s="857">
        <f t="shared" si="25"/>
        <v>0</v>
      </c>
      <c r="K437" s="340" t="s">
        <v>1201</v>
      </c>
      <c r="L437" s="458"/>
      <c r="M437" s="458"/>
      <c r="N437" s="198"/>
    </row>
    <row r="438" spans="1:14" s="112" customFormat="1" ht="15" customHeight="1" x14ac:dyDescent="0.2">
      <c r="A438" s="458"/>
      <c r="B438" s="799">
        <f>B436+1</f>
        <v>4</v>
      </c>
      <c r="C438" s="800" t="s">
        <v>1067</v>
      </c>
      <c r="D438" s="552" t="s">
        <v>1188</v>
      </c>
      <c r="E438" s="553" t="s">
        <v>143</v>
      </c>
      <c r="F438" s="535" t="b">
        <f>IF(総括表!$B$4=総括表!$Q$4,基礎データ貼付用シート!E1903)</f>
        <v>0</v>
      </c>
      <c r="G438" s="596" t="s">
        <v>1184</v>
      </c>
      <c r="H438" s="513">
        <v>0.45400000000000001</v>
      </c>
      <c r="I438" s="596" t="s">
        <v>1186</v>
      </c>
      <c r="J438" s="598">
        <f t="shared" si="25"/>
        <v>0</v>
      </c>
      <c r="K438" s="340" t="s">
        <v>1198</v>
      </c>
      <c r="L438" s="458"/>
      <c r="M438" s="458"/>
      <c r="N438" s="198"/>
    </row>
    <row r="439" spans="1:14" s="112" customFormat="1" ht="15" customHeight="1" x14ac:dyDescent="0.2">
      <c r="A439" s="458"/>
      <c r="B439" s="341"/>
      <c r="C439" s="342"/>
      <c r="D439" s="552" t="s">
        <v>1193</v>
      </c>
      <c r="E439" s="553" t="s">
        <v>142</v>
      </c>
      <c r="F439" s="535" t="b">
        <f>IF(総括表!$B$4=総括表!$Q$5,基礎データ貼付用シート!E1903)</f>
        <v>0</v>
      </c>
      <c r="G439" s="596" t="s">
        <v>1184</v>
      </c>
      <c r="H439" s="513">
        <v>0.442</v>
      </c>
      <c r="I439" s="863" t="s">
        <v>1186</v>
      </c>
      <c r="J439" s="857">
        <f t="shared" si="25"/>
        <v>0</v>
      </c>
      <c r="K439" s="340" t="s">
        <v>1202</v>
      </c>
      <c r="L439" s="458"/>
      <c r="M439" s="458"/>
      <c r="N439" s="198"/>
    </row>
    <row r="440" spans="1:14" s="112" customFormat="1" ht="15" customHeight="1" x14ac:dyDescent="0.2">
      <c r="A440" s="458"/>
      <c r="B440" s="335">
        <f>B438+1</f>
        <v>5</v>
      </c>
      <c r="C440" s="336" t="s">
        <v>1259</v>
      </c>
      <c r="D440" s="337" t="s">
        <v>533</v>
      </c>
      <c r="E440" s="338" t="s">
        <v>143</v>
      </c>
      <c r="F440" s="535" t="b">
        <f>IF(総括表!$B$4=総括表!$Q$4,基礎データ貼付用シート!E1904)</f>
        <v>0</v>
      </c>
      <c r="G440" s="353" t="s">
        <v>117</v>
      </c>
      <c r="H440" s="513">
        <v>0.47699999999999998</v>
      </c>
      <c r="I440" s="353" t="s">
        <v>119</v>
      </c>
      <c r="J440" s="354">
        <f t="shared" si="25"/>
        <v>0</v>
      </c>
      <c r="K440" s="340" t="s">
        <v>530</v>
      </c>
      <c r="L440" s="458"/>
      <c r="M440" s="458"/>
      <c r="N440" s="198"/>
    </row>
    <row r="441" spans="1:14" s="112" customFormat="1" ht="15" customHeight="1" x14ac:dyDescent="0.2">
      <c r="A441" s="458"/>
      <c r="B441" s="341"/>
      <c r="C441" s="342"/>
      <c r="D441" s="337" t="s">
        <v>529</v>
      </c>
      <c r="E441" s="338" t="s">
        <v>142</v>
      </c>
      <c r="F441" s="535" t="b">
        <f>IF(総括表!$B$4=総括表!$Q$5,基礎データ貼付用シート!E1904)</f>
        <v>0</v>
      </c>
      <c r="G441" s="353" t="s">
        <v>117</v>
      </c>
      <c r="H441" s="513">
        <v>0.47099999999999997</v>
      </c>
      <c r="I441" s="355" t="s">
        <v>119</v>
      </c>
      <c r="J441" s="683">
        <f t="shared" si="25"/>
        <v>0</v>
      </c>
      <c r="K441" s="340" t="s">
        <v>528</v>
      </c>
      <c r="L441" s="458"/>
      <c r="M441" s="458"/>
      <c r="N441" s="198"/>
    </row>
    <row r="442" spans="1:14" s="112" customFormat="1" ht="15" customHeight="1" x14ac:dyDescent="0.2">
      <c r="A442" s="458"/>
      <c r="B442" s="335">
        <f>B440+1</f>
        <v>6</v>
      </c>
      <c r="C442" s="336" t="s">
        <v>5215</v>
      </c>
      <c r="D442" s="337" t="s">
        <v>533</v>
      </c>
      <c r="E442" s="338" t="s">
        <v>143</v>
      </c>
      <c r="F442" s="535" t="b">
        <f>IF(総括表!$B$4=総括表!$Q$4,基礎データ貼付用シート!E1905)</f>
        <v>0</v>
      </c>
      <c r="G442" s="353" t="s">
        <v>117</v>
      </c>
      <c r="H442" s="513">
        <v>0.5</v>
      </c>
      <c r="I442" s="353" t="s">
        <v>119</v>
      </c>
      <c r="J442" s="354">
        <f t="shared" ref="J442:J447" si="26">ROUND(F442*H442,0)</f>
        <v>0</v>
      </c>
      <c r="K442" s="340" t="s">
        <v>554</v>
      </c>
      <c r="L442" s="458"/>
      <c r="M442" s="458"/>
      <c r="N442" s="198"/>
    </row>
    <row r="443" spans="1:14" s="112" customFormat="1" ht="15" customHeight="1" x14ac:dyDescent="0.2">
      <c r="A443" s="458"/>
      <c r="B443" s="341"/>
      <c r="C443" s="342"/>
      <c r="D443" s="337" t="s">
        <v>529</v>
      </c>
      <c r="E443" s="338" t="s">
        <v>142</v>
      </c>
      <c r="F443" s="535" t="b">
        <f>IF(総括表!$B$4=総括表!$Q$5,基礎データ貼付用シート!E1905)</f>
        <v>0</v>
      </c>
      <c r="G443" s="353" t="s">
        <v>117</v>
      </c>
      <c r="H443" s="513">
        <v>0.5</v>
      </c>
      <c r="I443" s="355" t="s">
        <v>119</v>
      </c>
      <c r="J443" s="683">
        <f t="shared" si="26"/>
        <v>0</v>
      </c>
      <c r="K443" s="340" t="s">
        <v>553</v>
      </c>
      <c r="L443" s="458"/>
      <c r="M443" s="458"/>
      <c r="N443" s="198"/>
    </row>
    <row r="444" spans="1:14" s="112" customFormat="1" ht="15" customHeight="1" x14ac:dyDescent="0.2">
      <c r="A444" s="458"/>
      <c r="B444" s="335">
        <f>B442+1</f>
        <v>7</v>
      </c>
      <c r="C444" s="336" t="s">
        <v>5612</v>
      </c>
      <c r="D444" s="337" t="s">
        <v>533</v>
      </c>
      <c r="E444" s="338" t="s">
        <v>143</v>
      </c>
      <c r="F444" s="535" t="b">
        <f>IF(総括表!$B$4=総括表!$Q$4,基礎データ貼付用シート!E1906)</f>
        <v>0</v>
      </c>
      <c r="G444" s="353" t="s">
        <v>117</v>
      </c>
      <c r="H444" s="513">
        <v>0.5</v>
      </c>
      <c r="I444" s="353" t="s">
        <v>119</v>
      </c>
      <c r="J444" s="354">
        <f t="shared" si="26"/>
        <v>0</v>
      </c>
      <c r="K444" s="340" t="s">
        <v>552</v>
      </c>
      <c r="L444" s="458"/>
      <c r="M444" s="458"/>
      <c r="N444" s="198"/>
    </row>
    <row r="445" spans="1:14" s="112" customFormat="1" ht="15" customHeight="1" x14ac:dyDescent="0.2">
      <c r="A445" s="458"/>
      <c r="B445" s="341"/>
      <c r="C445" s="342"/>
      <c r="D445" s="337" t="s">
        <v>529</v>
      </c>
      <c r="E445" s="338" t="s">
        <v>142</v>
      </c>
      <c r="F445" s="535" t="b">
        <f>IF(総括表!$B$4=総括表!$Q$5,基礎データ貼付用シート!E1906)</f>
        <v>0</v>
      </c>
      <c r="G445" s="353" t="s">
        <v>117</v>
      </c>
      <c r="H445" s="513">
        <v>0.5</v>
      </c>
      <c r="I445" s="355" t="s">
        <v>119</v>
      </c>
      <c r="J445" s="683">
        <f t="shared" si="26"/>
        <v>0</v>
      </c>
      <c r="K445" s="340" t="s">
        <v>569</v>
      </c>
      <c r="L445" s="458"/>
      <c r="M445" s="458"/>
      <c r="N445" s="198"/>
    </row>
    <row r="446" spans="1:14" s="202" customFormat="1" ht="15" customHeight="1" x14ac:dyDescent="0.2">
      <c r="A446" s="458"/>
      <c r="B446" s="335">
        <f>B444+1</f>
        <v>8</v>
      </c>
      <c r="C446" s="336" t="s">
        <v>6145</v>
      </c>
      <c r="D446" s="337" t="s">
        <v>533</v>
      </c>
      <c r="E446" s="338" t="s">
        <v>143</v>
      </c>
      <c r="F446" s="535" t="b">
        <f>IF(総括表!$B$4=総括表!$Q$4,基礎データ貼付用シート!E1907)</f>
        <v>0</v>
      </c>
      <c r="G446" s="353" t="s">
        <v>117</v>
      </c>
      <c r="H446" s="513">
        <v>0.5</v>
      </c>
      <c r="I446" s="353" t="s">
        <v>119</v>
      </c>
      <c r="J446" s="354">
        <f t="shared" si="26"/>
        <v>0</v>
      </c>
      <c r="K446" s="340" t="s">
        <v>568</v>
      </c>
      <c r="L446" s="458"/>
      <c r="M446" s="458"/>
      <c r="N446" s="198"/>
    </row>
    <row r="447" spans="1:14" s="202" customFormat="1" ht="15" customHeight="1" x14ac:dyDescent="0.2">
      <c r="A447" s="458"/>
      <c r="B447" s="341"/>
      <c r="C447" s="342"/>
      <c r="D447" s="337" t="s">
        <v>529</v>
      </c>
      <c r="E447" s="338" t="s">
        <v>142</v>
      </c>
      <c r="F447" s="535" t="b">
        <f>IF(総括表!$B$4=総括表!$Q$5,基礎データ貼付用シート!E1907)</f>
        <v>0</v>
      </c>
      <c r="G447" s="353" t="s">
        <v>117</v>
      </c>
      <c r="H447" s="513">
        <v>0.5</v>
      </c>
      <c r="I447" s="355" t="s">
        <v>119</v>
      </c>
      <c r="J447" s="683">
        <f t="shared" si="26"/>
        <v>0</v>
      </c>
      <c r="K447" s="340" t="s">
        <v>567</v>
      </c>
      <c r="L447" s="458"/>
      <c r="M447" s="458"/>
      <c r="N447" s="198"/>
    </row>
    <row r="448" spans="1:14" s="202" customFormat="1" ht="15" customHeight="1" x14ac:dyDescent="0.2">
      <c r="A448" s="458"/>
      <c r="B448" s="1240">
        <f>B446+1</f>
        <v>9</v>
      </c>
      <c r="C448" s="336" t="s">
        <v>6622</v>
      </c>
      <c r="D448" s="337" t="s">
        <v>533</v>
      </c>
      <c r="E448" s="338" t="s">
        <v>143</v>
      </c>
      <c r="F448" s="535" t="b">
        <f>IF(総括表!$B$4=総括表!$Q$4,基礎データ貼付用シート!E1908)</f>
        <v>0</v>
      </c>
      <c r="G448" s="353" t="s">
        <v>117</v>
      </c>
      <c r="H448" s="513">
        <v>0.5</v>
      </c>
      <c r="I448" s="353" t="s">
        <v>119</v>
      </c>
      <c r="J448" s="354">
        <f t="shared" ref="J448:J449" si="27">ROUND(F448*H448,0)</f>
        <v>0</v>
      </c>
      <c r="K448" s="340" t="s">
        <v>566</v>
      </c>
      <c r="L448" s="458"/>
      <c r="M448" s="458"/>
      <c r="N448" s="198"/>
    </row>
    <row r="449" spans="1:14" s="202" customFormat="1" ht="15" customHeight="1" thickBot="1" x14ac:dyDescent="0.25">
      <c r="A449" s="458"/>
      <c r="B449" s="341"/>
      <c r="C449" s="1236"/>
      <c r="D449" s="337" t="s">
        <v>529</v>
      </c>
      <c r="E449" s="338" t="s">
        <v>142</v>
      </c>
      <c r="F449" s="535" t="b">
        <f>IF(総括表!$B$4=総括表!$Q$5,基礎データ貼付用シート!E1908)</f>
        <v>0</v>
      </c>
      <c r="G449" s="353" t="s">
        <v>117</v>
      </c>
      <c r="H449" s="513">
        <v>0.5</v>
      </c>
      <c r="I449" s="355" t="s">
        <v>119</v>
      </c>
      <c r="J449" s="683">
        <f t="shared" si="27"/>
        <v>0</v>
      </c>
      <c r="K449" s="340" t="s">
        <v>565</v>
      </c>
      <c r="L449" s="458"/>
      <c r="M449" s="458"/>
      <c r="N449" s="198"/>
    </row>
    <row r="450" spans="1:14" s="112" customFormat="1" ht="15" customHeight="1" x14ac:dyDescent="0.2">
      <c r="A450" s="458"/>
      <c r="B450" s="344"/>
      <c r="C450" s="345"/>
      <c r="D450" s="344"/>
      <c r="E450" s="344"/>
      <c r="F450" s="58"/>
      <c r="G450" s="494"/>
      <c r="H450" s="1683" t="s">
        <v>6610</v>
      </c>
      <c r="I450" s="1684"/>
      <c r="J450" s="346"/>
      <c r="K450" s="340"/>
      <c r="L450" s="458"/>
      <c r="M450" s="458"/>
      <c r="N450" s="198"/>
    </row>
    <row r="451" spans="1:14" s="112" customFormat="1" ht="15" customHeight="1" thickBot="1" x14ac:dyDescent="0.25">
      <c r="A451" s="458"/>
      <c r="B451" s="340"/>
      <c r="C451" s="340"/>
      <c r="D451" s="340"/>
      <c r="E451" s="340"/>
      <c r="F451" s="554"/>
      <c r="G451" s="340"/>
      <c r="H451" s="1727" t="s">
        <v>118</v>
      </c>
      <c r="I451" s="1728"/>
      <c r="J451" s="946">
        <f>SUM(J432:J449)</f>
        <v>0</v>
      </c>
      <c r="K451" s="340" t="s">
        <v>970</v>
      </c>
      <c r="L451" s="458"/>
      <c r="M451" s="1006" t="s">
        <v>117</v>
      </c>
      <c r="N451" s="198"/>
    </row>
    <row r="452" spans="1:14" s="112" customFormat="1" ht="15" customHeight="1" x14ac:dyDescent="0.2">
      <c r="A452" s="458"/>
      <c r="B452" s="340"/>
      <c r="C452" s="340"/>
      <c r="D452" s="340"/>
      <c r="E452" s="340"/>
      <c r="F452" s="554"/>
      <c r="G452" s="340"/>
      <c r="H452" s="494"/>
      <c r="I452" s="494"/>
      <c r="J452" s="58"/>
      <c r="K452" s="340"/>
      <c r="L452" s="458"/>
      <c r="M452" s="458"/>
      <c r="N452" s="198"/>
    </row>
    <row r="453" spans="1:14" ht="18.75" customHeight="1" x14ac:dyDescent="0.2">
      <c r="A453" s="468">
        <v>21</v>
      </c>
      <c r="B453" s="458" t="s">
        <v>918</v>
      </c>
      <c r="C453" s="467"/>
      <c r="D453" s="467"/>
      <c r="E453" s="467"/>
      <c r="F453" s="517"/>
      <c r="G453" s="467"/>
      <c r="H453" s="467"/>
      <c r="I453" s="467"/>
      <c r="J453" s="517"/>
      <c r="K453" s="467"/>
      <c r="L453" s="467"/>
      <c r="M453" s="467"/>
      <c r="N453" s="56"/>
    </row>
    <row r="454" spans="1:14" ht="11.25" customHeight="1" x14ac:dyDescent="0.2">
      <c r="A454" s="470"/>
      <c r="B454" s="467"/>
      <c r="C454" s="467"/>
      <c r="D454" s="467"/>
      <c r="E454" s="467"/>
      <c r="F454" s="517"/>
      <c r="G454" s="467"/>
      <c r="H454" s="467"/>
      <c r="I454" s="467"/>
      <c r="J454" s="517"/>
      <c r="K454" s="467"/>
      <c r="L454" s="467"/>
      <c r="M454" s="467"/>
      <c r="N454" s="56"/>
    </row>
    <row r="455" spans="1:14" ht="18.75" customHeight="1" x14ac:dyDescent="0.2">
      <c r="A455" s="470"/>
      <c r="B455" s="1861" t="s">
        <v>163</v>
      </c>
      <c r="C455" s="1804"/>
      <c r="D455" s="1861" t="s">
        <v>139</v>
      </c>
      <c r="E455" s="1804"/>
      <c r="F455" s="795" t="s">
        <v>178</v>
      </c>
      <c r="G455" s="796"/>
      <c r="H455" s="796" t="s">
        <v>137</v>
      </c>
      <c r="I455" s="796"/>
      <c r="J455" s="795" t="s">
        <v>89</v>
      </c>
      <c r="K455" s="340"/>
      <c r="L455" s="467"/>
      <c r="M455" s="467"/>
      <c r="N455" s="56"/>
    </row>
    <row r="456" spans="1:14" ht="15" customHeight="1" x14ac:dyDescent="0.2">
      <c r="A456" s="470"/>
      <c r="B456" s="523"/>
      <c r="C456" s="479"/>
      <c r="D456" s="480"/>
      <c r="E456" s="342"/>
      <c r="F456" s="524"/>
      <c r="G456" s="482"/>
      <c r="H456" s="482"/>
      <c r="I456" s="482"/>
      <c r="J456" s="525" t="s">
        <v>1187</v>
      </c>
      <c r="K456" s="340"/>
      <c r="L456" s="467"/>
      <c r="M456" s="467"/>
      <c r="N456" s="56"/>
    </row>
    <row r="457" spans="1:14" s="112" customFormat="1" ht="15" customHeight="1" x14ac:dyDescent="0.2">
      <c r="A457" s="458"/>
      <c r="B457" s="799">
        <v>1</v>
      </c>
      <c r="C457" s="800" t="s">
        <v>916</v>
      </c>
      <c r="D457" s="552" t="s">
        <v>1188</v>
      </c>
      <c r="E457" s="553" t="s">
        <v>143</v>
      </c>
      <c r="F457" s="535" t="b">
        <f>IF(総括表!$B$4=総括表!$Q$4,基礎データ貼付用シート!E1909)</f>
        <v>0</v>
      </c>
      <c r="G457" s="596" t="s">
        <v>1184</v>
      </c>
      <c r="H457" s="856">
        <v>0.42</v>
      </c>
      <c r="I457" s="596" t="s">
        <v>1186</v>
      </c>
      <c r="J457" s="598">
        <f>ROUND(F457*H457,0)</f>
        <v>0</v>
      </c>
      <c r="K457" s="340" t="s">
        <v>1191</v>
      </c>
      <c r="L457" s="458"/>
      <c r="M457" s="458"/>
      <c r="N457" s="198"/>
    </row>
    <row r="458" spans="1:14" s="112" customFormat="1" ht="15" customHeight="1" x14ac:dyDescent="0.2">
      <c r="A458" s="458"/>
      <c r="B458" s="341"/>
      <c r="C458" s="342"/>
      <c r="D458" s="552" t="s">
        <v>1193</v>
      </c>
      <c r="E458" s="553" t="s">
        <v>142</v>
      </c>
      <c r="F458" s="535" t="b">
        <f>IF(総括表!$B$4=総括表!$Q$5,基礎データ貼付用シート!E1909)</f>
        <v>0</v>
      </c>
      <c r="G458" s="596" t="s">
        <v>1184</v>
      </c>
      <c r="H458" s="856">
        <v>0.39200000000000002</v>
      </c>
      <c r="I458" s="863" t="s">
        <v>1186</v>
      </c>
      <c r="J458" s="857">
        <f>ROUND(F458*H458,0)</f>
        <v>0</v>
      </c>
      <c r="K458" s="340" t="s">
        <v>1192</v>
      </c>
      <c r="L458" s="458"/>
      <c r="M458" s="458"/>
      <c r="N458" s="198"/>
    </row>
    <row r="459" spans="1:14" s="112" customFormat="1" ht="15" customHeight="1" x14ac:dyDescent="0.2">
      <c r="A459" s="458"/>
      <c r="B459" s="799">
        <v>2</v>
      </c>
      <c r="C459" s="800" t="s">
        <v>1068</v>
      </c>
      <c r="D459" s="552" t="s">
        <v>1188</v>
      </c>
      <c r="E459" s="553" t="s">
        <v>143</v>
      </c>
      <c r="F459" s="535" t="b">
        <f>IF(総括表!$B$4=総括表!$Q$4,基礎データ貼付用シート!E1910)</f>
        <v>0</v>
      </c>
      <c r="G459" s="596" t="s">
        <v>1184</v>
      </c>
      <c r="H459" s="856">
        <v>0.443</v>
      </c>
      <c r="I459" s="596" t="s">
        <v>1186</v>
      </c>
      <c r="J459" s="598">
        <f>ROUND(F459*H459,0)</f>
        <v>0</v>
      </c>
      <c r="K459" s="340" t="s">
        <v>1194</v>
      </c>
      <c r="L459" s="458"/>
      <c r="M459" s="458"/>
      <c r="N459" s="198"/>
    </row>
    <row r="460" spans="1:14" s="112" customFormat="1" ht="15" customHeight="1" thickBot="1" x14ac:dyDescent="0.25">
      <c r="A460" s="458"/>
      <c r="B460" s="341"/>
      <c r="C460" s="342"/>
      <c r="D460" s="552" t="s">
        <v>1193</v>
      </c>
      <c r="E460" s="553" t="s">
        <v>142</v>
      </c>
      <c r="F460" s="535" t="b">
        <f>IF(総括表!$B$4=総括表!$Q$5,基礎データ貼付用シート!E1910)</f>
        <v>0</v>
      </c>
      <c r="G460" s="596" t="s">
        <v>1184</v>
      </c>
      <c r="H460" s="856">
        <v>0.42099999999999999</v>
      </c>
      <c r="I460" s="863" t="s">
        <v>1186</v>
      </c>
      <c r="J460" s="857">
        <f>ROUND(F460*H460,0)</f>
        <v>0</v>
      </c>
      <c r="K460" s="340" t="s">
        <v>1195</v>
      </c>
      <c r="L460" s="458"/>
      <c r="M460" s="458"/>
      <c r="N460" s="198"/>
    </row>
    <row r="461" spans="1:14" s="112" customFormat="1" ht="15" customHeight="1" x14ac:dyDescent="0.2">
      <c r="A461" s="458"/>
      <c r="B461" s="344"/>
      <c r="C461" s="345"/>
      <c r="D461" s="344"/>
      <c r="E461" s="344"/>
      <c r="F461" s="58"/>
      <c r="G461" s="494"/>
      <c r="H461" s="1721" t="s">
        <v>1266</v>
      </c>
      <c r="I461" s="1722"/>
      <c r="J461" s="531"/>
      <c r="K461" s="340"/>
      <c r="L461" s="458"/>
      <c r="M461" s="458"/>
      <c r="N461" s="198"/>
    </row>
    <row r="462" spans="1:14" s="112" customFormat="1" ht="15" customHeight="1" thickBot="1" x14ac:dyDescent="0.25">
      <c r="A462" s="458"/>
      <c r="B462" s="340"/>
      <c r="C462" s="340"/>
      <c r="D462" s="340"/>
      <c r="E462" s="340"/>
      <c r="F462" s="554"/>
      <c r="G462" s="340"/>
      <c r="H462" s="1727" t="s">
        <v>118</v>
      </c>
      <c r="I462" s="1728"/>
      <c r="J462" s="946">
        <f>SUM(J457:J460)</f>
        <v>0</v>
      </c>
      <c r="K462" s="340" t="s">
        <v>1228</v>
      </c>
      <c r="L462" s="458"/>
      <c r="M462" s="1006" t="s">
        <v>1184</v>
      </c>
      <c r="N462" s="198"/>
    </row>
    <row r="463" spans="1:14" s="112" customFormat="1" ht="15" customHeight="1" x14ac:dyDescent="0.2">
      <c r="A463" s="458"/>
      <c r="B463" s="340"/>
      <c r="C463" s="340"/>
      <c r="D463" s="340"/>
      <c r="E463" s="340"/>
      <c r="F463" s="554"/>
      <c r="G463" s="340"/>
      <c r="H463" s="494"/>
      <c r="I463" s="494"/>
      <c r="J463" s="58"/>
      <c r="K463" s="340"/>
      <c r="L463" s="458"/>
      <c r="M463" s="458"/>
      <c r="N463" s="198"/>
    </row>
    <row r="464" spans="1:14" ht="18.75" customHeight="1" x14ac:dyDescent="0.2">
      <c r="A464" s="468">
        <v>22</v>
      </c>
      <c r="B464" s="458" t="s">
        <v>1268</v>
      </c>
      <c r="C464" s="467"/>
      <c r="D464" s="467"/>
      <c r="E464" s="467"/>
      <c r="F464" s="466"/>
      <c r="G464" s="467"/>
      <c r="H464" s="542"/>
      <c r="I464" s="467"/>
      <c r="J464" s="466"/>
      <c r="K464" s="467"/>
      <c r="L464" s="467"/>
      <c r="M464" s="806"/>
      <c r="N464" s="47"/>
    </row>
    <row r="465" spans="1:14" ht="18.75" customHeight="1" x14ac:dyDescent="0.2">
      <c r="A465" s="470"/>
      <c r="B465" s="467"/>
      <c r="C465" s="467"/>
      <c r="D465" s="467"/>
      <c r="E465" s="467"/>
      <c r="F465" s="466"/>
      <c r="G465" s="467"/>
      <c r="H465" s="542"/>
      <c r="I465" s="467"/>
      <c r="J465" s="466"/>
      <c r="K465" s="467"/>
      <c r="L465" s="467"/>
      <c r="M465" s="806"/>
      <c r="N465" s="47"/>
    </row>
    <row r="466" spans="1:14" ht="18.75" customHeight="1" x14ac:dyDescent="0.2">
      <c r="A466" s="470"/>
      <c r="B466" s="1861" t="s">
        <v>163</v>
      </c>
      <c r="C466" s="1804"/>
      <c r="D466" s="1861" t="s">
        <v>139</v>
      </c>
      <c r="E466" s="1804"/>
      <c r="F466" s="983" t="s">
        <v>178</v>
      </c>
      <c r="G466" s="796"/>
      <c r="H466" s="984" t="s">
        <v>137</v>
      </c>
      <c r="I466" s="796"/>
      <c r="J466" s="983" t="s">
        <v>89</v>
      </c>
      <c r="K466" s="340"/>
      <c r="L466" s="467"/>
      <c r="M466" s="806"/>
      <c r="N466" s="47"/>
    </row>
    <row r="467" spans="1:14" ht="18.75" customHeight="1" x14ac:dyDescent="0.2">
      <c r="A467" s="470"/>
      <c r="B467" s="523"/>
      <c r="C467" s="479"/>
      <c r="D467" s="480"/>
      <c r="E467" s="342"/>
      <c r="F467" s="485"/>
      <c r="G467" s="482"/>
      <c r="H467" s="548"/>
      <c r="I467" s="482"/>
      <c r="J467" s="481" t="s">
        <v>1269</v>
      </c>
      <c r="K467" s="340"/>
      <c r="L467" s="467"/>
      <c r="M467" s="806"/>
      <c r="N467" s="47"/>
    </row>
    <row r="468" spans="1:14" ht="15" customHeight="1" x14ac:dyDescent="0.2">
      <c r="A468" s="470"/>
      <c r="B468" s="799">
        <v>1</v>
      </c>
      <c r="C468" s="800" t="s">
        <v>1270</v>
      </c>
      <c r="D468" s="552" t="s">
        <v>1271</v>
      </c>
      <c r="E468" s="553" t="s">
        <v>143</v>
      </c>
      <c r="F468" s="535" t="b">
        <f>IF(総括表!$B$4=総括表!$Q$4,基礎データ貼付用シート!E1911)</f>
        <v>0</v>
      </c>
      <c r="G468" s="596" t="s">
        <v>1272</v>
      </c>
      <c r="H468" s="513">
        <v>0.46600000000000003</v>
      </c>
      <c r="I468" s="596" t="s">
        <v>1273</v>
      </c>
      <c r="J468" s="598">
        <f t="shared" ref="J468:J477" si="28">ROUND(F468*H468,0)</f>
        <v>0</v>
      </c>
      <c r="K468" s="340" t="s">
        <v>1274</v>
      </c>
      <c r="L468" s="467"/>
      <c r="M468" s="806"/>
      <c r="N468" s="47"/>
    </row>
    <row r="469" spans="1:14" ht="15" customHeight="1" x14ac:dyDescent="0.2">
      <c r="A469" s="470"/>
      <c r="B469" s="341"/>
      <c r="C469" s="342"/>
      <c r="D469" s="552" t="s">
        <v>1275</v>
      </c>
      <c r="E469" s="553" t="s">
        <v>142</v>
      </c>
      <c r="F469" s="535" t="b">
        <f>IF(総括表!$B$4=総括表!$Q$5,基礎データ貼付用シート!E1911)</f>
        <v>0</v>
      </c>
      <c r="G469" s="596" t="s">
        <v>1272</v>
      </c>
      <c r="H469" s="513">
        <v>0.45200000000000001</v>
      </c>
      <c r="I469" s="863" t="s">
        <v>1273</v>
      </c>
      <c r="J469" s="857">
        <f t="shared" si="28"/>
        <v>0</v>
      </c>
      <c r="K469" s="340" t="s">
        <v>1276</v>
      </c>
      <c r="L469" s="467"/>
      <c r="M469" s="806"/>
      <c r="N469" s="47"/>
    </row>
    <row r="470" spans="1:14" ht="15" customHeight="1" x14ac:dyDescent="0.2">
      <c r="A470" s="470"/>
      <c r="B470" s="335">
        <v>2</v>
      </c>
      <c r="C470" s="336" t="s">
        <v>4949</v>
      </c>
      <c r="D470" s="337" t="s">
        <v>533</v>
      </c>
      <c r="E470" s="338" t="s">
        <v>143</v>
      </c>
      <c r="F470" s="535" t="b">
        <f>IF(総括表!$B$4=総括表!$Q$4,基礎データ貼付用シート!E1913)</f>
        <v>0</v>
      </c>
      <c r="G470" s="353" t="s">
        <v>117</v>
      </c>
      <c r="H470" s="513">
        <v>0.48299999999999998</v>
      </c>
      <c r="I470" s="353" t="s">
        <v>119</v>
      </c>
      <c r="J470" s="354">
        <f t="shared" si="28"/>
        <v>0</v>
      </c>
      <c r="K470" s="340" t="s">
        <v>130</v>
      </c>
      <c r="L470" s="467"/>
      <c r="M470" s="806"/>
      <c r="N470" s="47"/>
    </row>
    <row r="471" spans="1:14" ht="15" customHeight="1" x14ac:dyDescent="0.2">
      <c r="A471" s="470"/>
      <c r="B471" s="341"/>
      <c r="C471" s="342"/>
      <c r="D471" s="337" t="s">
        <v>529</v>
      </c>
      <c r="E471" s="338" t="s">
        <v>142</v>
      </c>
      <c r="F471" s="535" t="b">
        <f>IF(総括表!$B$4=総括表!$Q$5,基礎データ貼付用シート!E1913)</f>
        <v>0</v>
      </c>
      <c r="G471" s="353" t="s">
        <v>117</v>
      </c>
      <c r="H471" s="513">
        <v>0.47599999999999998</v>
      </c>
      <c r="I471" s="355" t="s">
        <v>119</v>
      </c>
      <c r="J471" s="683">
        <f t="shared" si="28"/>
        <v>0</v>
      </c>
      <c r="K471" s="340" t="s">
        <v>538</v>
      </c>
      <c r="L471" s="467"/>
      <c r="M471" s="806"/>
      <c r="N471" s="47"/>
    </row>
    <row r="472" spans="1:14" ht="15" customHeight="1" x14ac:dyDescent="0.2">
      <c r="A472" s="470"/>
      <c r="B472" s="335">
        <f>B470+1</f>
        <v>3</v>
      </c>
      <c r="C472" s="336" t="s">
        <v>5286</v>
      </c>
      <c r="D472" s="337" t="s">
        <v>533</v>
      </c>
      <c r="E472" s="338" t="s">
        <v>143</v>
      </c>
      <c r="F472" s="535" t="b">
        <f>IF(総括表!$B$4=総括表!$Q$4,基礎データ貼付用シート!E1917)</f>
        <v>0</v>
      </c>
      <c r="G472" s="353" t="s">
        <v>117</v>
      </c>
      <c r="H472" s="513">
        <v>0.5</v>
      </c>
      <c r="I472" s="353" t="s">
        <v>119</v>
      </c>
      <c r="J472" s="354">
        <f t="shared" si="28"/>
        <v>0</v>
      </c>
      <c r="K472" s="340" t="s">
        <v>5291</v>
      </c>
      <c r="L472" s="467"/>
      <c r="M472" s="806"/>
      <c r="N472" s="47"/>
    </row>
    <row r="473" spans="1:14" ht="15" customHeight="1" x14ac:dyDescent="0.2">
      <c r="A473" s="470"/>
      <c r="B473" s="341"/>
      <c r="C473" s="342"/>
      <c r="D473" s="337" t="s">
        <v>529</v>
      </c>
      <c r="E473" s="338" t="s">
        <v>142</v>
      </c>
      <c r="F473" s="535" t="b">
        <f>IF(総括表!$B$4=総括表!$Q$5,基礎データ貼付用シート!E1917)</f>
        <v>0</v>
      </c>
      <c r="G473" s="353" t="s">
        <v>117</v>
      </c>
      <c r="H473" s="513">
        <v>0.5</v>
      </c>
      <c r="I473" s="355" t="s">
        <v>119</v>
      </c>
      <c r="J473" s="683">
        <f t="shared" si="28"/>
        <v>0</v>
      </c>
      <c r="K473" s="340" t="s">
        <v>5292</v>
      </c>
      <c r="L473" s="467"/>
      <c r="M473" s="806"/>
      <c r="N473" s="47"/>
    </row>
    <row r="474" spans="1:14" ht="15" customHeight="1" x14ac:dyDescent="0.2">
      <c r="A474" s="470"/>
      <c r="B474" s="335">
        <f>B472+1</f>
        <v>4</v>
      </c>
      <c r="C474" s="336" t="s">
        <v>5649</v>
      </c>
      <c r="D474" s="337" t="s">
        <v>533</v>
      </c>
      <c r="E474" s="338" t="s">
        <v>143</v>
      </c>
      <c r="F474" s="535" t="b">
        <f>IF(総括表!$B$4=総括表!$Q$4,基礎データ貼付用シート!E1921)</f>
        <v>0</v>
      </c>
      <c r="G474" s="353" t="s">
        <v>117</v>
      </c>
      <c r="H474" s="513">
        <v>0.5</v>
      </c>
      <c r="I474" s="353" t="s">
        <v>119</v>
      </c>
      <c r="J474" s="354">
        <f t="shared" si="28"/>
        <v>0</v>
      </c>
      <c r="K474" s="340" t="s">
        <v>535</v>
      </c>
      <c r="L474" s="467"/>
      <c r="M474" s="806"/>
      <c r="N474" s="47"/>
    </row>
    <row r="475" spans="1:14" ht="15" customHeight="1" x14ac:dyDescent="0.2">
      <c r="A475" s="470"/>
      <c r="B475" s="341"/>
      <c r="C475" s="342"/>
      <c r="D475" s="337" t="s">
        <v>529</v>
      </c>
      <c r="E475" s="338" t="s">
        <v>142</v>
      </c>
      <c r="F475" s="535" t="b">
        <f>IF(総括表!$B$4=総括表!$Q$5,基礎データ貼付用シート!E1921)</f>
        <v>0</v>
      </c>
      <c r="G475" s="353" t="s">
        <v>117</v>
      </c>
      <c r="H475" s="513">
        <v>0.5</v>
      </c>
      <c r="I475" s="355" t="s">
        <v>119</v>
      </c>
      <c r="J475" s="683">
        <f t="shared" si="28"/>
        <v>0</v>
      </c>
      <c r="K475" s="340" t="s">
        <v>534</v>
      </c>
      <c r="L475" s="467"/>
      <c r="M475" s="806"/>
      <c r="N475" s="47"/>
    </row>
    <row r="476" spans="1:14" s="199" customFormat="1" ht="15" customHeight="1" x14ac:dyDescent="0.2">
      <c r="A476" s="470"/>
      <c r="B476" s="335">
        <f>B474+1</f>
        <v>5</v>
      </c>
      <c r="C476" s="336" t="s">
        <v>6145</v>
      </c>
      <c r="D476" s="337" t="s">
        <v>533</v>
      </c>
      <c r="E476" s="338" t="s">
        <v>143</v>
      </c>
      <c r="F476" s="599" t="b">
        <f>IF(総括表!$B$4=総括表!$Q$4,基礎データ貼付用シート!E1925)</f>
        <v>0</v>
      </c>
      <c r="G476" s="353" t="s">
        <v>117</v>
      </c>
      <c r="H476" s="513">
        <v>0.5</v>
      </c>
      <c r="I476" s="353" t="s">
        <v>119</v>
      </c>
      <c r="J476" s="354">
        <f t="shared" si="28"/>
        <v>0</v>
      </c>
      <c r="K476" s="340" t="s">
        <v>265</v>
      </c>
      <c r="L476" s="467"/>
      <c r="M476" s="806"/>
      <c r="N476" s="47"/>
    </row>
    <row r="477" spans="1:14" s="199" customFormat="1" ht="15" customHeight="1" x14ac:dyDescent="0.2">
      <c r="A477" s="470"/>
      <c r="B477" s="341"/>
      <c r="C477" s="342"/>
      <c r="D477" s="337" t="s">
        <v>529</v>
      </c>
      <c r="E477" s="338" t="s">
        <v>142</v>
      </c>
      <c r="F477" s="599" t="b">
        <f>IF(総括表!$B$4=総括表!$Q$5,基礎データ貼付用シート!E1925)</f>
        <v>0</v>
      </c>
      <c r="G477" s="353" t="s">
        <v>117</v>
      </c>
      <c r="H477" s="513">
        <v>0.5</v>
      </c>
      <c r="I477" s="355" t="s">
        <v>119</v>
      </c>
      <c r="J477" s="683">
        <f t="shared" si="28"/>
        <v>0</v>
      </c>
      <c r="K477" s="340" t="s">
        <v>264</v>
      </c>
      <c r="L477" s="467"/>
      <c r="M477" s="806"/>
      <c r="N477" s="47"/>
    </row>
    <row r="478" spans="1:14" s="199" customFormat="1" ht="15" customHeight="1" x14ac:dyDescent="0.2">
      <c r="A478" s="470"/>
      <c r="B478" s="1240">
        <f>B476+1</f>
        <v>6</v>
      </c>
      <c r="C478" s="336" t="s">
        <v>6622</v>
      </c>
      <c r="D478" s="337" t="s">
        <v>533</v>
      </c>
      <c r="E478" s="338" t="s">
        <v>143</v>
      </c>
      <c r="F478" s="599" t="b">
        <f>IF(総括表!$B$4=総括表!$Q$4,基礎データ貼付用シート!E1929)</f>
        <v>0</v>
      </c>
      <c r="G478" s="353" t="s">
        <v>117</v>
      </c>
      <c r="H478" s="513">
        <v>0.5</v>
      </c>
      <c r="I478" s="353" t="s">
        <v>119</v>
      </c>
      <c r="J478" s="354">
        <f t="shared" ref="J478:J479" si="29">ROUND(F478*H478,0)</f>
        <v>0</v>
      </c>
      <c r="K478" s="340" t="s">
        <v>6640</v>
      </c>
      <c r="L478" s="467"/>
      <c r="M478" s="806"/>
      <c r="N478" s="47"/>
    </row>
    <row r="479" spans="1:14" s="199" customFormat="1" ht="15" customHeight="1" thickBot="1" x14ac:dyDescent="0.25">
      <c r="A479" s="470"/>
      <c r="B479" s="341"/>
      <c r="C479" s="1236"/>
      <c r="D479" s="337" t="s">
        <v>529</v>
      </c>
      <c r="E479" s="338" t="s">
        <v>142</v>
      </c>
      <c r="F479" s="599" t="b">
        <f>IF(総括表!$B$4=総括表!$Q$5,基礎データ貼付用シート!E1929)</f>
        <v>0</v>
      </c>
      <c r="G479" s="353" t="s">
        <v>117</v>
      </c>
      <c r="H479" s="513">
        <v>0.5</v>
      </c>
      <c r="I479" s="355" t="s">
        <v>119</v>
      </c>
      <c r="J479" s="683">
        <f t="shared" si="29"/>
        <v>0</v>
      </c>
      <c r="K479" s="340" t="s">
        <v>6641</v>
      </c>
      <c r="L479" s="467"/>
      <c r="M479" s="806"/>
      <c r="N479" s="47"/>
    </row>
    <row r="480" spans="1:14" ht="15" customHeight="1" x14ac:dyDescent="0.2">
      <c r="A480" s="458"/>
      <c r="B480" s="344"/>
      <c r="C480" s="345"/>
      <c r="D480" s="344"/>
      <c r="E480" s="344"/>
      <c r="F480" s="495"/>
      <c r="G480" s="494"/>
      <c r="H480" s="1683" t="s">
        <v>1261</v>
      </c>
      <c r="I480" s="1684"/>
      <c r="J480" s="932"/>
      <c r="K480" s="467"/>
      <c r="L480" s="467"/>
      <c r="M480" s="806"/>
      <c r="N480" s="47"/>
    </row>
    <row r="481" spans="1:14" ht="15" customHeight="1" thickBot="1" x14ac:dyDescent="0.25">
      <c r="A481" s="458"/>
      <c r="B481" s="340"/>
      <c r="C481" s="340"/>
      <c r="D481" s="340"/>
      <c r="E481" s="340"/>
      <c r="F481" s="554"/>
      <c r="G481" s="340"/>
      <c r="H481" s="1727" t="s">
        <v>118</v>
      </c>
      <c r="I481" s="1728"/>
      <c r="J481" s="539">
        <f>SUM(J468:J479)</f>
        <v>0</v>
      </c>
      <c r="K481" s="340" t="s">
        <v>971</v>
      </c>
      <c r="L481" s="467"/>
      <c r="M481" s="1006" t="s">
        <v>4894</v>
      </c>
      <c r="N481" s="47"/>
    </row>
    <row r="482" spans="1:14" s="112" customFormat="1" ht="15" customHeight="1" x14ac:dyDescent="0.2">
      <c r="A482" s="458"/>
      <c r="B482" s="340"/>
      <c r="C482" s="340"/>
      <c r="D482" s="340"/>
      <c r="E482" s="340"/>
      <c r="F482" s="554"/>
      <c r="G482" s="340"/>
      <c r="H482" s="494"/>
      <c r="I482" s="494"/>
      <c r="J482" s="58"/>
      <c r="K482" s="340"/>
      <c r="L482" s="458"/>
      <c r="M482" s="458"/>
      <c r="N482" s="198"/>
    </row>
    <row r="483" spans="1:14" ht="18.75" customHeight="1" x14ac:dyDescent="0.2">
      <c r="A483" s="468">
        <v>23</v>
      </c>
      <c r="B483" s="458" t="s">
        <v>1277</v>
      </c>
      <c r="C483" s="467"/>
      <c r="D483" s="467"/>
      <c r="E483" s="467"/>
      <c r="F483" s="466"/>
      <c r="G483" s="467"/>
      <c r="H483" s="542"/>
      <c r="I483" s="467"/>
      <c r="J483" s="466"/>
      <c r="K483" s="467"/>
      <c r="L483" s="467"/>
      <c r="M483" s="806"/>
      <c r="N483" s="47"/>
    </row>
    <row r="484" spans="1:14" ht="18.75" customHeight="1" x14ac:dyDescent="0.2">
      <c r="A484" s="470"/>
      <c r="B484" s="458" t="s">
        <v>1278</v>
      </c>
      <c r="C484" s="467"/>
      <c r="D484" s="467"/>
      <c r="E484" s="467"/>
      <c r="F484" s="466"/>
      <c r="G484" s="467"/>
      <c r="H484" s="542"/>
      <c r="I484" s="467"/>
      <c r="J484" s="466"/>
      <c r="K484" s="467"/>
      <c r="L484" s="467"/>
      <c r="M484" s="806"/>
      <c r="N484" s="47"/>
    </row>
    <row r="485" spans="1:14" ht="18.75" customHeight="1" x14ac:dyDescent="0.2">
      <c r="A485" s="470"/>
      <c r="B485" s="1861" t="s">
        <v>163</v>
      </c>
      <c r="C485" s="1804"/>
      <c r="D485" s="1861" t="s">
        <v>139</v>
      </c>
      <c r="E485" s="1804"/>
      <c r="F485" s="983" t="s">
        <v>178</v>
      </c>
      <c r="G485" s="796"/>
      <c r="H485" s="984" t="s">
        <v>137</v>
      </c>
      <c r="I485" s="796"/>
      <c r="J485" s="983" t="s">
        <v>89</v>
      </c>
      <c r="K485" s="340"/>
      <c r="L485" s="467"/>
      <c r="M485" s="806"/>
      <c r="N485" s="47"/>
    </row>
    <row r="486" spans="1:14" ht="18.75" customHeight="1" x14ac:dyDescent="0.2">
      <c r="A486" s="470"/>
      <c r="B486" s="523"/>
      <c r="C486" s="479"/>
      <c r="D486" s="480"/>
      <c r="E486" s="342"/>
      <c r="F486" s="485"/>
      <c r="G486" s="482"/>
      <c r="H486" s="548"/>
      <c r="I486" s="482"/>
      <c r="J486" s="481" t="s">
        <v>1279</v>
      </c>
      <c r="K486" s="340"/>
      <c r="L486" s="467"/>
      <c r="M486" s="806"/>
      <c r="N486" s="47"/>
    </row>
    <row r="487" spans="1:14" ht="15" customHeight="1" x14ac:dyDescent="0.2">
      <c r="A487" s="470"/>
      <c r="B487" s="799">
        <v>1</v>
      </c>
      <c r="C487" s="800" t="s">
        <v>1270</v>
      </c>
      <c r="D487" s="552" t="s">
        <v>1250</v>
      </c>
      <c r="E487" s="553" t="s">
        <v>143</v>
      </c>
      <c r="F487" s="535" t="b">
        <f>IF(総括表!$B$4=総括表!$Q$4,基礎データ貼付用シート!E1912)</f>
        <v>0</v>
      </c>
      <c r="G487" s="596" t="s">
        <v>1251</v>
      </c>
      <c r="H487" s="856">
        <v>0.28000000000000003</v>
      </c>
      <c r="I487" s="596" t="s">
        <v>1252</v>
      </c>
      <c r="J487" s="598">
        <f>ROUND(F487*H487,0)</f>
        <v>0</v>
      </c>
      <c r="K487" s="340" t="s">
        <v>1280</v>
      </c>
      <c r="L487" s="467"/>
      <c r="M487" s="806"/>
      <c r="N487" s="47"/>
    </row>
    <row r="488" spans="1:14" ht="15" customHeight="1" thickBot="1" x14ac:dyDescent="0.25">
      <c r="A488" s="470"/>
      <c r="B488" s="341"/>
      <c r="C488" s="342"/>
      <c r="D488" s="552" t="s">
        <v>1281</v>
      </c>
      <c r="E488" s="553" t="s">
        <v>142</v>
      </c>
      <c r="F488" s="535" t="b">
        <f>IF(総括表!$B$4=総括表!$Q$5,基礎データ貼付用シート!E1912)</f>
        <v>0</v>
      </c>
      <c r="G488" s="596" t="s">
        <v>1251</v>
      </c>
      <c r="H488" s="856">
        <v>0.27100000000000002</v>
      </c>
      <c r="I488" s="863" t="s">
        <v>1252</v>
      </c>
      <c r="J488" s="857">
        <f>ROUND(F488*H488,0)</f>
        <v>0</v>
      </c>
      <c r="K488" s="340" t="s">
        <v>1282</v>
      </c>
      <c r="L488" s="467"/>
      <c r="M488" s="806"/>
      <c r="N488" s="47"/>
    </row>
    <row r="489" spans="1:14" ht="15" customHeight="1" x14ac:dyDescent="0.2">
      <c r="A489" s="458"/>
      <c r="B489" s="344"/>
      <c r="C489" s="345"/>
      <c r="D489" s="344"/>
      <c r="E489" s="344"/>
      <c r="F489" s="495"/>
      <c r="G489" s="494"/>
      <c r="H489" s="1721" t="s">
        <v>1283</v>
      </c>
      <c r="I489" s="1722"/>
      <c r="J489" s="985"/>
      <c r="K489" s="467"/>
      <c r="L489" s="467"/>
      <c r="M489" s="806"/>
      <c r="N489" s="47"/>
    </row>
    <row r="490" spans="1:14" ht="15" customHeight="1" thickBot="1" x14ac:dyDescent="0.25">
      <c r="A490" s="458"/>
      <c r="B490" s="340"/>
      <c r="C490" s="340"/>
      <c r="D490" s="340"/>
      <c r="E490" s="340"/>
      <c r="F490" s="554"/>
      <c r="G490" s="340"/>
      <c r="H490" s="1727" t="s">
        <v>118</v>
      </c>
      <c r="I490" s="1728"/>
      <c r="J490" s="539">
        <f>SUM(J487:J488)</f>
        <v>0</v>
      </c>
      <c r="K490" s="340" t="s">
        <v>4696</v>
      </c>
      <c r="L490" s="467"/>
      <c r="M490" s="1006" t="s">
        <v>1184</v>
      </c>
      <c r="N490" s="47"/>
    </row>
    <row r="491" spans="1:14" s="112" customFormat="1" ht="15" customHeight="1" x14ac:dyDescent="0.2">
      <c r="A491" s="458"/>
      <c r="B491" s="340"/>
      <c r="C491" s="340"/>
      <c r="D491" s="340"/>
      <c r="E491" s="340"/>
      <c r="F491" s="554"/>
      <c r="G491" s="340"/>
      <c r="H491" s="494"/>
      <c r="I491" s="494"/>
      <c r="J491" s="58"/>
      <c r="K491" s="340"/>
      <c r="L491" s="458"/>
      <c r="M491" s="458"/>
      <c r="N491" s="198"/>
    </row>
    <row r="492" spans="1:14" ht="18.75" customHeight="1" x14ac:dyDescent="0.2">
      <c r="A492" s="468">
        <v>24</v>
      </c>
      <c r="B492" s="458" t="s">
        <v>1277</v>
      </c>
      <c r="C492" s="467"/>
      <c r="D492" s="467"/>
      <c r="E492" s="467"/>
      <c r="F492" s="466"/>
      <c r="G492" s="467"/>
      <c r="H492" s="542"/>
      <c r="I492" s="467"/>
      <c r="J492" s="466"/>
      <c r="K492" s="467"/>
      <c r="L492" s="467"/>
      <c r="M492" s="806"/>
      <c r="N492" s="47"/>
    </row>
    <row r="493" spans="1:14" ht="18.75" customHeight="1" x14ac:dyDescent="0.2">
      <c r="A493" s="470"/>
      <c r="B493" s="458" t="s">
        <v>6698</v>
      </c>
      <c r="C493" s="467"/>
      <c r="D493" s="467"/>
      <c r="E493" s="467"/>
      <c r="F493" s="466"/>
      <c r="G493" s="467"/>
      <c r="H493" s="542"/>
      <c r="I493" s="467"/>
      <c r="J493" s="466"/>
      <c r="K493" s="467"/>
      <c r="L493" s="467"/>
      <c r="M493" s="806"/>
      <c r="N493" s="47"/>
    </row>
    <row r="494" spans="1:14" ht="18.75" customHeight="1" x14ac:dyDescent="0.2">
      <c r="A494" s="470"/>
      <c r="B494" s="458" t="s">
        <v>4951</v>
      </c>
      <c r="C494" s="467"/>
      <c r="D494" s="467"/>
      <c r="E494" s="467"/>
      <c r="F494" s="466"/>
      <c r="G494" s="467"/>
      <c r="H494" s="542"/>
      <c r="I494" s="467"/>
      <c r="J494" s="466"/>
      <c r="K494" s="467"/>
      <c r="L494" s="467"/>
      <c r="M494" s="806"/>
      <c r="N494" s="47"/>
    </row>
    <row r="495" spans="1:14" ht="18.75" customHeight="1" x14ac:dyDescent="0.2">
      <c r="A495" s="470"/>
      <c r="B495" s="1780" t="s">
        <v>163</v>
      </c>
      <c r="C495" s="1781"/>
      <c r="D495" s="1780" t="s">
        <v>139</v>
      </c>
      <c r="E495" s="1781"/>
      <c r="F495" s="476" t="s">
        <v>178</v>
      </c>
      <c r="G495" s="343"/>
      <c r="H495" s="655" t="s">
        <v>137</v>
      </c>
      <c r="I495" s="343"/>
      <c r="J495" s="476" t="s">
        <v>89</v>
      </c>
      <c r="K495" s="340"/>
      <c r="L495" s="467"/>
      <c r="M495" s="806"/>
      <c r="N495" s="47"/>
    </row>
    <row r="496" spans="1:14" ht="18.75" customHeight="1" x14ac:dyDescent="0.2">
      <c r="A496" s="470"/>
      <c r="B496" s="478"/>
      <c r="C496" s="479"/>
      <c r="D496" s="480"/>
      <c r="E496" s="342"/>
      <c r="F496" s="485"/>
      <c r="G496" s="482"/>
      <c r="H496" s="548"/>
      <c r="I496" s="482"/>
      <c r="J496" s="481" t="s">
        <v>136</v>
      </c>
      <c r="K496" s="340"/>
      <c r="L496" s="467"/>
      <c r="M496" s="806"/>
      <c r="N496" s="47"/>
    </row>
    <row r="497" spans="1:14" ht="15" customHeight="1" x14ac:dyDescent="0.2">
      <c r="A497" s="470"/>
      <c r="B497" s="335">
        <v>1</v>
      </c>
      <c r="C497" s="336" t="s">
        <v>4949</v>
      </c>
      <c r="D497" s="337" t="s">
        <v>533</v>
      </c>
      <c r="E497" s="338" t="s">
        <v>143</v>
      </c>
      <c r="F497" s="535" t="b">
        <f>IF(総括表!$B$4=総括表!$Q$4,基礎データ貼付用シート!E1914)</f>
        <v>0</v>
      </c>
      <c r="G497" s="353" t="s">
        <v>117</v>
      </c>
      <c r="H497" s="513">
        <v>0.28999999999999998</v>
      </c>
      <c r="I497" s="353" t="s">
        <v>119</v>
      </c>
      <c r="J497" s="354">
        <f t="shared" ref="J497:J504" si="30">ROUND(F497*H497,0)</f>
        <v>0</v>
      </c>
      <c r="K497" s="340" t="s">
        <v>134</v>
      </c>
      <c r="L497" s="467"/>
      <c r="M497" s="806"/>
      <c r="N497" s="47"/>
    </row>
    <row r="498" spans="1:14" ht="15" customHeight="1" x14ac:dyDescent="0.2">
      <c r="A498" s="470"/>
      <c r="B498" s="341"/>
      <c r="C498" s="342"/>
      <c r="D498" s="337" t="s">
        <v>529</v>
      </c>
      <c r="E498" s="338" t="s">
        <v>142</v>
      </c>
      <c r="F498" s="535" t="b">
        <f>IF(総括表!$B$4=総括表!$Q$5,基礎データ貼付用シート!E1914)</f>
        <v>0</v>
      </c>
      <c r="G498" s="353" t="s">
        <v>117</v>
      </c>
      <c r="H498" s="513">
        <v>0.28499999999999998</v>
      </c>
      <c r="I498" s="355" t="s">
        <v>119</v>
      </c>
      <c r="J498" s="683">
        <f t="shared" si="30"/>
        <v>0</v>
      </c>
      <c r="K498" s="340" t="s">
        <v>132</v>
      </c>
      <c r="L498" s="467"/>
      <c r="M498" s="806"/>
      <c r="N498" s="47"/>
    </row>
    <row r="499" spans="1:14" ht="15" customHeight="1" x14ac:dyDescent="0.2">
      <c r="A499" s="470"/>
      <c r="B499" s="335">
        <f>B497+1</f>
        <v>2</v>
      </c>
      <c r="C499" s="336" t="s">
        <v>5286</v>
      </c>
      <c r="D499" s="337" t="s">
        <v>533</v>
      </c>
      <c r="E499" s="338" t="s">
        <v>143</v>
      </c>
      <c r="F499" s="535" t="b">
        <f>IF(総括表!$B$4=総括表!$Q$4,基礎データ貼付用シート!E1918)</f>
        <v>0</v>
      </c>
      <c r="G499" s="353" t="s">
        <v>117</v>
      </c>
      <c r="H499" s="513">
        <v>0.3</v>
      </c>
      <c r="I499" s="353" t="s">
        <v>119</v>
      </c>
      <c r="J499" s="354">
        <f t="shared" si="30"/>
        <v>0</v>
      </c>
      <c r="K499" s="340" t="s">
        <v>130</v>
      </c>
      <c r="L499" s="467"/>
      <c r="M499" s="806"/>
      <c r="N499" s="47"/>
    </row>
    <row r="500" spans="1:14" ht="15" customHeight="1" x14ac:dyDescent="0.2">
      <c r="A500" s="470"/>
      <c r="B500" s="341"/>
      <c r="C500" s="342"/>
      <c r="D500" s="337" t="s">
        <v>529</v>
      </c>
      <c r="E500" s="338" t="s">
        <v>142</v>
      </c>
      <c r="F500" s="535" t="b">
        <f>IF(総括表!$B$4=総括表!$Q$5,基礎データ貼付用シート!E1918)</f>
        <v>0</v>
      </c>
      <c r="G500" s="353" t="s">
        <v>117</v>
      </c>
      <c r="H500" s="513">
        <v>0.3</v>
      </c>
      <c r="I500" s="355" t="s">
        <v>119</v>
      </c>
      <c r="J500" s="683">
        <f t="shared" si="30"/>
        <v>0</v>
      </c>
      <c r="K500" s="340" t="s">
        <v>538</v>
      </c>
      <c r="L500" s="467"/>
      <c r="M500" s="806"/>
      <c r="N500" s="47"/>
    </row>
    <row r="501" spans="1:14" ht="15" customHeight="1" x14ac:dyDescent="0.2">
      <c r="A501" s="470"/>
      <c r="B501" s="335">
        <f>B499+1</f>
        <v>3</v>
      </c>
      <c r="C501" s="336" t="s">
        <v>5649</v>
      </c>
      <c r="D501" s="337" t="s">
        <v>533</v>
      </c>
      <c r="E501" s="338" t="s">
        <v>143</v>
      </c>
      <c r="F501" s="535" t="b">
        <f>IF(総括表!$B$4=総括表!$Q$4,基礎データ貼付用シート!E1922)</f>
        <v>0</v>
      </c>
      <c r="G501" s="353" t="s">
        <v>117</v>
      </c>
      <c r="H501" s="513">
        <v>0.3</v>
      </c>
      <c r="I501" s="353" t="s">
        <v>119</v>
      </c>
      <c r="J501" s="354">
        <f t="shared" si="30"/>
        <v>0</v>
      </c>
      <c r="K501" s="340" t="s">
        <v>537</v>
      </c>
      <c r="L501" s="467"/>
      <c r="M501" s="806"/>
      <c r="N501" s="47"/>
    </row>
    <row r="502" spans="1:14" ht="15" customHeight="1" x14ac:dyDescent="0.2">
      <c r="A502" s="470"/>
      <c r="B502" s="341"/>
      <c r="C502" s="342"/>
      <c r="D502" s="337" t="s">
        <v>529</v>
      </c>
      <c r="E502" s="338" t="s">
        <v>142</v>
      </c>
      <c r="F502" s="535" t="b">
        <f>IF(総括表!$B$4=総括表!$Q$5,基礎データ貼付用シート!E1922)</f>
        <v>0</v>
      </c>
      <c r="G502" s="353" t="s">
        <v>117</v>
      </c>
      <c r="H502" s="513">
        <v>0.3</v>
      </c>
      <c r="I502" s="355" t="s">
        <v>119</v>
      </c>
      <c r="J502" s="683">
        <f t="shared" si="30"/>
        <v>0</v>
      </c>
      <c r="K502" s="340" t="s">
        <v>536</v>
      </c>
      <c r="L502" s="467"/>
      <c r="M502" s="806"/>
      <c r="N502" s="47"/>
    </row>
    <row r="503" spans="1:14" s="199" customFormat="1" ht="15" customHeight="1" x14ac:dyDescent="0.2">
      <c r="A503" s="470"/>
      <c r="B503" s="335">
        <f>B501+1</f>
        <v>4</v>
      </c>
      <c r="C503" s="336" t="s">
        <v>6145</v>
      </c>
      <c r="D503" s="337" t="s">
        <v>533</v>
      </c>
      <c r="E503" s="338" t="s">
        <v>143</v>
      </c>
      <c r="F503" s="599" t="b">
        <f>IF(総括表!$B$4=総括表!$Q$4,基礎データ貼付用シート!E1926)</f>
        <v>0</v>
      </c>
      <c r="G503" s="353" t="s">
        <v>117</v>
      </c>
      <c r="H503" s="513">
        <v>0.3</v>
      </c>
      <c r="I503" s="353" t="s">
        <v>119</v>
      </c>
      <c r="J503" s="354">
        <f t="shared" si="30"/>
        <v>0</v>
      </c>
      <c r="K503" s="340" t="s">
        <v>269</v>
      </c>
      <c r="L503" s="467"/>
      <c r="M503" s="806"/>
      <c r="N503" s="47"/>
    </row>
    <row r="504" spans="1:14" s="199" customFormat="1" ht="15" customHeight="1" x14ac:dyDescent="0.2">
      <c r="A504" s="470"/>
      <c r="B504" s="341"/>
      <c r="C504" s="342"/>
      <c r="D504" s="337" t="s">
        <v>529</v>
      </c>
      <c r="E504" s="338" t="s">
        <v>142</v>
      </c>
      <c r="F504" s="599" t="b">
        <f>IF(総括表!$B$4=総括表!$Q$5,基礎データ貼付用シート!E1926)</f>
        <v>0</v>
      </c>
      <c r="G504" s="353" t="s">
        <v>117</v>
      </c>
      <c r="H504" s="513">
        <v>0.3</v>
      </c>
      <c r="I504" s="355" t="s">
        <v>119</v>
      </c>
      <c r="J504" s="683">
        <f t="shared" si="30"/>
        <v>0</v>
      </c>
      <c r="K504" s="340" t="s">
        <v>266</v>
      </c>
      <c r="L504" s="467"/>
      <c r="M504" s="806"/>
      <c r="N504" s="47"/>
    </row>
    <row r="505" spans="1:14" s="199" customFormat="1" ht="15" customHeight="1" x14ac:dyDescent="0.2">
      <c r="A505" s="470"/>
      <c r="B505" s="1240">
        <f>B503+1</f>
        <v>5</v>
      </c>
      <c r="C505" s="336" t="s">
        <v>6622</v>
      </c>
      <c r="D505" s="337" t="s">
        <v>533</v>
      </c>
      <c r="E505" s="338" t="s">
        <v>143</v>
      </c>
      <c r="F505" s="599" t="b">
        <f>IF(総括表!$B$4=総括表!$Q$4,基礎データ貼付用シート!E1930)</f>
        <v>0</v>
      </c>
      <c r="G505" s="353" t="s">
        <v>117</v>
      </c>
      <c r="H505" s="513">
        <v>0.3</v>
      </c>
      <c r="I505" s="353" t="s">
        <v>119</v>
      </c>
      <c r="J505" s="354">
        <f t="shared" ref="J505:J506" si="31">ROUND(F505*H505,0)</f>
        <v>0</v>
      </c>
      <c r="K505" s="340" t="s">
        <v>6642</v>
      </c>
      <c r="L505" s="467"/>
      <c r="M505" s="806"/>
      <c r="N505" s="47"/>
    </row>
    <row r="506" spans="1:14" s="199" customFormat="1" ht="15" customHeight="1" x14ac:dyDescent="0.2">
      <c r="A506" s="470"/>
      <c r="B506" s="341"/>
      <c r="C506" s="1236"/>
      <c r="D506" s="337" t="s">
        <v>529</v>
      </c>
      <c r="E506" s="338" t="s">
        <v>142</v>
      </c>
      <c r="F506" s="599" t="b">
        <f>IF(総括表!$B$4=総括表!$Q$5,基礎データ貼付用シート!E1930)</f>
        <v>0</v>
      </c>
      <c r="G506" s="353" t="s">
        <v>117</v>
      </c>
      <c r="H506" s="513">
        <v>0.3</v>
      </c>
      <c r="I506" s="355" t="s">
        <v>119</v>
      </c>
      <c r="J506" s="683">
        <f t="shared" si="31"/>
        <v>0</v>
      </c>
      <c r="K506" s="340" t="s">
        <v>6643</v>
      </c>
      <c r="L506" s="467"/>
      <c r="M506" s="806"/>
      <c r="N506" s="47"/>
    </row>
    <row r="507" spans="1:14" ht="15" customHeight="1" thickBot="1" x14ac:dyDescent="0.25">
      <c r="A507" s="470"/>
      <c r="B507" s="1731" t="s">
        <v>146</v>
      </c>
      <c r="C507" s="1732"/>
      <c r="D507" s="1725"/>
      <c r="E507" s="1726"/>
      <c r="F507" s="935"/>
      <c r="G507" s="959"/>
      <c r="H507" s="960"/>
      <c r="I507" s="959"/>
      <c r="J507" s="683">
        <f>SUM(J497:J506)</f>
        <v>0</v>
      </c>
      <c r="K507" s="340" t="s">
        <v>6640</v>
      </c>
      <c r="L507" s="467"/>
      <c r="M507" s="806"/>
      <c r="N507" s="47"/>
    </row>
    <row r="508" spans="1:14" s="112" customFormat="1" ht="13" x14ac:dyDescent="0.2">
      <c r="A508" s="458"/>
      <c r="B508" s="1752"/>
      <c r="C508" s="1754"/>
      <c r="D508" s="1752"/>
      <c r="E508" s="1754"/>
      <c r="F508" s="986" t="s">
        <v>6644</v>
      </c>
      <c r="G508" s="343"/>
      <c r="H508" s="987" t="s">
        <v>6645</v>
      </c>
      <c r="I508" s="942"/>
      <c r="J508" s="346"/>
      <c r="K508" s="340"/>
      <c r="L508" s="458"/>
      <c r="M508" s="458"/>
      <c r="N508" s="48"/>
    </row>
    <row r="509" spans="1:14" s="112" customFormat="1" ht="15" customHeight="1" x14ac:dyDescent="0.2">
      <c r="A509" s="458"/>
      <c r="B509" s="1776"/>
      <c r="C509" s="1777"/>
      <c r="D509" s="1776"/>
      <c r="E509" s="1777"/>
      <c r="F509" s="869">
        <f>J507</f>
        <v>0</v>
      </c>
      <c r="G509" s="868" t="s">
        <v>117</v>
      </c>
      <c r="H509" s="1022" t="e">
        <f>'●附表３（財政力指数）○'!S28</f>
        <v>#DIV/0!</v>
      </c>
      <c r="I509" s="1209" t="s">
        <v>119</v>
      </c>
      <c r="J509" s="963">
        <f>IFERROR(ROUND(F509*H509,0),0)</f>
        <v>0</v>
      </c>
      <c r="K509" s="340" t="s">
        <v>972</v>
      </c>
      <c r="L509" s="458"/>
      <c r="M509" s="1006" t="s">
        <v>117</v>
      </c>
      <c r="N509" s="48"/>
    </row>
    <row r="510" spans="1:14" s="112" customFormat="1" ht="13.5" thickBot="1" x14ac:dyDescent="0.25">
      <c r="A510" s="458"/>
      <c r="B510" s="1755"/>
      <c r="C510" s="1757"/>
      <c r="D510" s="1755"/>
      <c r="E510" s="1757"/>
      <c r="F510" s="952"/>
      <c r="G510" s="676"/>
      <c r="H510" s="953" t="s">
        <v>4952</v>
      </c>
      <c r="I510" s="954"/>
      <c r="J510" s="955"/>
      <c r="K510" s="340"/>
      <c r="L510" s="458"/>
      <c r="M510" s="458"/>
      <c r="N510" s="49"/>
    </row>
    <row r="511" spans="1:14" s="112" customFormat="1" ht="15" customHeight="1" x14ac:dyDescent="0.2">
      <c r="A511" s="458"/>
      <c r="B511" s="340"/>
      <c r="C511" s="340"/>
      <c r="D511" s="340"/>
      <c r="E511" s="340"/>
      <c r="F511" s="554"/>
      <c r="G511" s="340"/>
      <c r="H511" s="494"/>
      <c r="I511" s="494"/>
      <c r="J511" s="58"/>
      <c r="K511" s="340"/>
      <c r="L511" s="458"/>
      <c r="M511" s="458"/>
      <c r="N511" s="198"/>
    </row>
    <row r="512" spans="1:14" ht="18.75" customHeight="1" x14ac:dyDescent="0.2">
      <c r="A512" s="468">
        <v>25</v>
      </c>
      <c r="B512" s="458" t="s">
        <v>1277</v>
      </c>
      <c r="C512" s="467"/>
      <c r="D512" s="467"/>
      <c r="E512" s="467"/>
      <c r="F512" s="466"/>
      <c r="G512" s="467"/>
      <c r="H512" s="542"/>
      <c r="I512" s="467"/>
      <c r="J512" s="466"/>
      <c r="K512" s="467"/>
      <c r="L512" s="467"/>
      <c r="M512" s="806"/>
      <c r="N512" s="47"/>
    </row>
    <row r="513" spans="1:14" ht="18.75" customHeight="1" x14ac:dyDescent="0.2">
      <c r="A513" s="470"/>
      <c r="B513" s="458" t="s">
        <v>4953</v>
      </c>
      <c r="C513" s="467"/>
      <c r="D513" s="467"/>
      <c r="E513" s="467"/>
      <c r="F513" s="466"/>
      <c r="G513" s="467"/>
      <c r="H513" s="542"/>
      <c r="I513" s="467"/>
      <c r="J513" s="466"/>
      <c r="K513" s="467"/>
      <c r="L513" s="467"/>
      <c r="M513" s="806"/>
      <c r="N513" s="47"/>
    </row>
    <row r="514" spans="1:14" ht="18.75" customHeight="1" x14ac:dyDescent="0.2">
      <c r="A514" s="470"/>
      <c r="B514" s="458" t="s">
        <v>4954</v>
      </c>
      <c r="C514" s="467"/>
      <c r="D514" s="467"/>
      <c r="E514" s="467"/>
      <c r="F514" s="466"/>
      <c r="G514" s="467"/>
      <c r="H514" s="542"/>
      <c r="I514" s="467"/>
      <c r="J514" s="466"/>
      <c r="K514" s="467"/>
      <c r="L514" s="467"/>
      <c r="M514" s="806"/>
      <c r="N514" s="47"/>
    </row>
    <row r="515" spans="1:14" ht="18.75" customHeight="1" x14ac:dyDescent="0.2">
      <c r="A515" s="470"/>
      <c r="B515" s="1780" t="s">
        <v>163</v>
      </c>
      <c r="C515" s="1781"/>
      <c r="D515" s="1780" t="s">
        <v>139</v>
      </c>
      <c r="E515" s="1781"/>
      <c r="F515" s="476" t="s">
        <v>178</v>
      </c>
      <c r="G515" s="343"/>
      <c r="H515" s="655" t="s">
        <v>137</v>
      </c>
      <c r="I515" s="343"/>
      <c r="J515" s="476" t="s">
        <v>89</v>
      </c>
      <c r="K515" s="340"/>
      <c r="L515" s="467"/>
      <c r="M515" s="806"/>
      <c r="N515" s="47"/>
    </row>
    <row r="516" spans="1:14" ht="18.75" customHeight="1" x14ac:dyDescent="0.2">
      <c r="A516" s="470"/>
      <c r="B516" s="478"/>
      <c r="C516" s="479"/>
      <c r="D516" s="480"/>
      <c r="E516" s="342"/>
      <c r="F516" s="485"/>
      <c r="G516" s="482"/>
      <c r="H516" s="548"/>
      <c r="I516" s="482"/>
      <c r="J516" s="481" t="s">
        <v>4955</v>
      </c>
      <c r="K516" s="340"/>
      <c r="L516" s="467"/>
      <c r="M516" s="806"/>
      <c r="N516" s="47"/>
    </row>
    <row r="517" spans="1:14" ht="15" customHeight="1" x14ac:dyDescent="0.2">
      <c r="A517" s="470"/>
      <c r="B517" s="335">
        <v>1</v>
      </c>
      <c r="C517" s="336" t="s">
        <v>4949</v>
      </c>
      <c r="D517" s="337" t="s">
        <v>4895</v>
      </c>
      <c r="E517" s="338" t="s">
        <v>143</v>
      </c>
      <c r="F517" s="535" t="b">
        <f>IF(総括表!$B$4=総括表!$Q$4,基礎データ貼付用シート!E1915)</f>
        <v>0</v>
      </c>
      <c r="G517" s="353" t="s">
        <v>4916</v>
      </c>
      <c r="H517" s="513">
        <v>0.28999999999999998</v>
      </c>
      <c r="I517" s="353" t="s">
        <v>4917</v>
      </c>
      <c r="J517" s="354">
        <f t="shared" ref="J517:J524" si="32">ROUND(F517*H517,0)</f>
        <v>0</v>
      </c>
      <c r="K517" s="340" t="s">
        <v>4897</v>
      </c>
      <c r="L517" s="467"/>
      <c r="M517" s="806"/>
      <c r="N517" s="47"/>
    </row>
    <row r="518" spans="1:14" ht="15" customHeight="1" x14ac:dyDescent="0.2">
      <c r="A518" s="470"/>
      <c r="B518" s="341"/>
      <c r="C518" s="342"/>
      <c r="D518" s="337" t="s">
        <v>4896</v>
      </c>
      <c r="E518" s="338" t="s">
        <v>142</v>
      </c>
      <c r="F518" s="535" t="b">
        <f>IF(総括表!$B$4=総括表!$Q$5,基礎データ貼付用シート!E1915)</f>
        <v>0</v>
      </c>
      <c r="G518" s="353" t="s">
        <v>4916</v>
      </c>
      <c r="H518" s="513">
        <v>0.28499999999999998</v>
      </c>
      <c r="I518" s="355" t="s">
        <v>4917</v>
      </c>
      <c r="J518" s="683">
        <f t="shared" si="32"/>
        <v>0</v>
      </c>
      <c r="K518" s="340" t="s">
        <v>4898</v>
      </c>
      <c r="L518" s="467"/>
      <c r="M518" s="806"/>
      <c r="N518" s="47"/>
    </row>
    <row r="519" spans="1:14" ht="15" customHeight="1" x14ac:dyDescent="0.2">
      <c r="A519" s="470"/>
      <c r="B519" s="335">
        <f>B517+1</f>
        <v>2</v>
      </c>
      <c r="C519" s="336" t="s">
        <v>5286</v>
      </c>
      <c r="D519" s="337" t="s">
        <v>533</v>
      </c>
      <c r="E519" s="338" t="s">
        <v>143</v>
      </c>
      <c r="F519" s="535" t="b">
        <f>IF(総括表!$B$4=総括表!$Q$4,基礎データ貼付用シート!E1919)</f>
        <v>0</v>
      </c>
      <c r="G519" s="353" t="s">
        <v>117</v>
      </c>
      <c r="H519" s="513">
        <v>0.3</v>
      </c>
      <c r="I519" s="353" t="s">
        <v>119</v>
      </c>
      <c r="J519" s="354">
        <f t="shared" si="32"/>
        <v>0</v>
      </c>
      <c r="K519" s="340" t="s">
        <v>130</v>
      </c>
      <c r="L519" s="467"/>
      <c r="M519" s="806"/>
      <c r="N519" s="47"/>
    </row>
    <row r="520" spans="1:14" ht="15" customHeight="1" x14ac:dyDescent="0.2">
      <c r="A520" s="470"/>
      <c r="B520" s="341"/>
      <c r="C520" s="342"/>
      <c r="D520" s="337" t="s">
        <v>529</v>
      </c>
      <c r="E520" s="338" t="s">
        <v>142</v>
      </c>
      <c r="F520" s="535" t="b">
        <f>IF(総括表!$B$4=総括表!$Q$5,基礎データ貼付用シート!E1919)</f>
        <v>0</v>
      </c>
      <c r="G520" s="353" t="s">
        <v>117</v>
      </c>
      <c r="H520" s="513">
        <v>0.3</v>
      </c>
      <c r="I520" s="355" t="s">
        <v>119</v>
      </c>
      <c r="J520" s="683">
        <f t="shared" si="32"/>
        <v>0</v>
      </c>
      <c r="K520" s="340" t="s">
        <v>538</v>
      </c>
      <c r="L520" s="467"/>
      <c r="M520" s="806"/>
      <c r="N520" s="47"/>
    </row>
    <row r="521" spans="1:14" ht="15" customHeight="1" x14ac:dyDescent="0.2">
      <c r="A521" s="470"/>
      <c r="B521" s="335">
        <f>B519+1</f>
        <v>3</v>
      </c>
      <c r="C521" s="336" t="s">
        <v>5649</v>
      </c>
      <c r="D521" s="337" t="s">
        <v>533</v>
      </c>
      <c r="E521" s="338" t="s">
        <v>143</v>
      </c>
      <c r="F521" s="535" t="b">
        <f>IF(総括表!$B$4=総括表!$Q$4,基礎データ貼付用シート!E1923)</f>
        <v>0</v>
      </c>
      <c r="G521" s="353" t="s">
        <v>117</v>
      </c>
      <c r="H521" s="513">
        <v>0.3</v>
      </c>
      <c r="I521" s="353" t="s">
        <v>119</v>
      </c>
      <c r="J521" s="354">
        <f t="shared" si="32"/>
        <v>0</v>
      </c>
      <c r="K521" s="340" t="s">
        <v>537</v>
      </c>
      <c r="L521" s="467"/>
      <c r="M521" s="806"/>
      <c r="N521" s="47"/>
    </row>
    <row r="522" spans="1:14" ht="15" customHeight="1" x14ac:dyDescent="0.2">
      <c r="A522" s="470"/>
      <c r="B522" s="341"/>
      <c r="C522" s="342"/>
      <c r="D522" s="337" t="s">
        <v>529</v>
      </c>
      <c r="E522" s="338" t="s">
        <v>142</v>
      </c>
      <c r="F522" s="535" t="b">
        <f>IF(総括表!$B$4=総括表!$Q$5,基礎データ貼付用シート!E1923)</f>
        <v>0</v>
      </c>
      <c r="G522" s="353" t="s">
        <v>117</v>
      </c>
      <c r="H522" s="513">
        <v>0.3</v>
      </c>
      <c r="I522" s="355" t="s">
        <v>119</v>
      </c>
      <c r="J522" s="683">
        <f t="shared" si="32"/>
        <v>0</v>
      </c>
      <c r="K522" s="340" t="s">
        <v>536</v>
      </c>
      <c r="L522" s="467"/>
      <c r="M522" s="806"/>
      <c r="N522" s="47"/>
    </row>
    <row r="523" spans="1:14" s="199" customFormat="1" ht="15" customHeight="1" x14ac:dyDescent="0.2">
      <c r="A523" s="470"/>
      <c r="B523" s="335">
        <f>B521+1</f>
        <v>4</v>
      </c>
      <c r="C523" s="336" t="s">
        <v>6145</v>
      </c>
      <c r="D523" s="337" t="s">
        <v>533</v>
      </c>
      <c r="E523" s="338" t="s">
        <v>143</v>
      </c>
      <c r="F523" s="599" t="b">
        <f>IF(総括表!$B$4=総括表!$Q$4,基礎データ貼付用シート!E1927)</f>
        <v>0</v>
      </c>
      <c r="G523" s="353" t="s">
        <v>117</v>
      </c>
      <c r="H523" s="513">
        <v>0.3</v>
      </c>
      <c r="I523" s="353" t="s">
        <v>119</v>
      </c>
      <c r="J523" s="354">
        <f t="shared" si="32"/>
        <v>0</v>
      </c>
      <c r="K523" s="340" t="s">
        <v>269</v>
      </c>
      <c r="L523" s="467"/>
      <c r="M523" s="806"/>
      <c r="N523" s="47"/>
    </row>
    <row r="524" spans="1:14" s="199" customFormat="1" ht="15" customHeight="1" x14ac:dyDescent="0.2">
      <c r="A524" s="470"/>
      <c r="B524" s="341"/>
      <c r="C524" s="342"/>
      <c r="D524" s="337" t="s">
        <v>529</v>
      </c>
      <c r="E524" s="338" t="s">
        <v>142</v>
      </c>
      <c r="F524" s="599" t="b">
        <f>IF(総括表!$B$4=総括表!$Q$5,基礎データ貼付用シート!E1927)</f>
        <v>0</v>
      </c>
      <c r="G524" s="353" t="s">
        <v>117</v>
      </c>
      <c r="H524" s="513">
        <v>0.3</v>
      </c>
      <c r="I524" s="355" t="s">
        <v>119</v>
      </c>
      <c r="J524" s="683">
        <f t="shared" si="32"/>
        <v>0</v>
      </c>
      <c r="K524" s="340" t="s">
        <v>266</v>
      </c>
      <c r="L524" s="467"/>
      <c r="M524" s="806"/>
      <c r="N524" s="47"/>
    </row>
    <row r="525" spans="1:14" s="199" customFormat="1" ht="15" customHeight="1" x14ac:dyDescent="0.2">
      <c r="A525" s="470"/>
      <c r="B525" s="1240">
        <f>B523+1</f>
        <v>5</v>
      </c>
      <c r="C525" s="336" t="s">
        <v>6622</v>
      </c>
      <c r="D525" s="337" t="s">
        <v>533</v>
      </c>
      <c r="E525" s="338" t="s">
        <v>143</v>
      </c>
      <c r="F525" s="599" t="b">
        <f>IF(総括表!$B$4=総括表!$Q$4,基礎データ貼付用シート!E1931)</f>
        <v>0</v>
      </c>
      <c r="G525" s="353" t="s">
        <v>117</v>
      </c>
      <c r="H525" s="513">
        <v>0.3</v>
      </c>
      <c r="I525" s="353" t="s">
        <v>119</v>
      </c>
      <c r="J525" s="354">
        <f t="shared" ref="J525:J526" si="33">ROUND(F525*H525,0)</f>
        <v>0</v>
      </c>
      <c r="K525" s="340" t="s">
        <v>265</v>
      </c>
      <c r="L525" s="467"/>
      <c r="M525" s="806"/>
      <c r="N525" s="47"/>
    </row>
    <row r="526" spans="1:14" s="199" customFormat="1" ht="15" customHeight="1" x14ac:dyDescent="0.2">
      <c r="A526" s="470"/>
      <c r="B526" s="341"/>
      <c r="C526" s="1236"/>
      <c r="D526" s="337" t="s">
        <v>529</v>
      </c>
      <c r="E526" s="338" t="s">
        <v>142</v>
      </c>
      <c r="F526" s="599" t="b">
        <f>IF(総括表!$B$4=総括表!$Q$5,基礎データ貼付用シート!E1931)</f>
        <v>0</v>
      </c>
      <c r="G526" s="353" t="s">
        <v>117</v>
      </c>
      <c r="H526" s="513">
        <v>0.3</v>
      </c>
      <c r="I526" s="355" t="s">
        <v>119</v>
      </c>
      <c r="J526" s="683">
        <f t="shared" si="33"/>
        <v>0</v>
      </c>
      <c r="K526" s="340" t="s">
        <v>264</v>
      </c>
      <c r="L526" s="467"/>
      <c r="M526" s="806"/>
      <c r="N526" s="47"/>
    </row>
    <row r="527" spans="1:14" ht="15" customHeight="1" thickBot="1" x14ac:dyDescent="0.25">
      <c r="A527" s="470"/>
      <c r="B527" s="1731" t="s">
        <v>146</v>
      </c>
      <c r="C527" s="1732"/>
      <c r="D527" s="1725"/>
      <c r="E527" s="1726"/>
      <c r="F527" s="935"/>
      <c r="G527" s="959"/>
      <c r="H527" s="960"/>
      <c r="I527" s="959"/>
      <c r="J527" s="683">
        <f>SUM(J517:J526)</f>
        <v>0</v>
      </c>
      <c r="K527" s="340" t="s">
        <v>263</v>
      </c>
      <c r="L527" s="467"/>
      <c r="M527" s="806"/>
      <c r="N527" s="47"/>
    </row>
    <row r="528" spans="1:14" s="112" customFormat="1" ht="13" x14ac:dyDescent="0.2">
      <c r="A528" s="458"/>
      <c r="B528" s="1752"/>
      <c r="C528" s="1754"/>
      <c r="D528" s="1752"/>
      <c r="E528" s="1754"/>
      <c r="F528" s="986" t="s">
        <v>6644</v>
      </c>
      <c r="G528" s="343"/>
      <c r="H528" s="987" t="s">
        <v>6645</v>
      </c>
      <c r="I528" s="942"/>
      <c r="J528" s="346"/>
      <c r="K528" s="340"/>
      <c r="L528" s="458"/>
      <c r="M528" s="458"/>
      <c r="N528" s="48"/>
    </row>
    <row r="529" spans="1:14" s="112" customFormat="1" ht="15" customHeight="1" x14ac:dyDescent="0.2">
      <c r="A529" s="458"/>
      <c r="B529" s="1776"/>
      <c r="C529" s="1777"/>
      <c r="D529" s="1776"/>
      <c r="E529" s="1777"/>
      <c r="F529" s="869">
        <f>J527</f>
        <v>0</v>
      </c>
      <c r="G529" s="868" t="s">
        <v>4916</v>
      </c>
      <c r="H529" s="1022" t="e">
        <f>'●附表３（財政力指数）○'!S45</f>
        <v>#DIV/0!</v>
      </c>
      <c r="I529" s="1209" t="s">
        <v>4917</v>
      </c>
      <c r="J529" s="963">
        <f>IFERROR(ROUND(F529*H529,0),0)</f>
        <v>0</v>
      </c>
      <c r="K529" s="340" t="s">
        <v>4702</v>
      </c>
      <c r="L529" s="458"/>
      <c r="M529" s="1006" t="s">
        <v>4916</v>
      </c>
      <c r="N529" s="48"/>
    </row>
    <row r="530" spans="1:14" s="112" customFormat="1" ht="13.5" thickBot="1" x14ac:dyDescent="0.25">
      <c r="A530" s="458"/>
      <c r="B530" s="1755"/>
      <c r="C530" s="1757"/>
      <c r="D530" s="1755"/>
      <c r="E530" s="1757"/>
      <c r="F530" s="952"/>
      <c r="G530" s="676"/>
      <c r="H530" s="953" t="s">
        <v>5869</v>
      </c>
      <c r="I530" s="954"/>
      <c r="J530" s="955"/>
      <c r="K530" s="340"/>
      <c r="L530" s="458"/>
      <c r="M530" s="458"/>
      <c r="N530" s="49"/>
    </row>
    <row r="531" spans="1:14" s="112" customFormat="1" ht="15" customHeight="1" x14ac:dyDescent="0.2">
      <c r="A531" s="458"/>
      <c r="B531" s="340"/>
      <c r="C531" s="340"/>
      <c r="D531" s="340"/>
      <c r="E531" s="340"/>
      <c r="F531" s="554"/>
      <c r="G531" s="340"/>
      <c r="H531" s="494"/>
      <c r="I531" s="494"/>
      <c r="J531" s="58"/>
      <c r="K531" s="340"/>
      <c r="L531" s="458"/>
      <c r="M531" s="458"/>
      <c r="N531" s="198"/>
    </row>
    <row r="532" spans="1:14" ht="18.75" customHeight="1" x14ac:dyDescent="0.2">
      <c r="A532" s="468">
        <v>26</v>
      </c>
      <c r="B532" s="458" t="s">
        <v>1277</v>
      </c>
      <c r="C532" s="467"/>
      <c r="D532" s="467"/>
      <c r="E532" s="467"/>
      <c r="F532" s="466"/>
      <c r="G532" s="467"/>
      <c r="H532" s="542"/>
      <c r="I532" s="467"/>
      <c r="J532" s="466"/>
      <c r="K532" s="467"/>
      <c r="L532" s="467"/>
      <c r="M532" s="806"/>
      <c r="N532" s="47"/>
    </row>
    <row r="533" spans="1:14" ht="18.75" customHeight="1" x14ac:dyDescent="0.2">
      <c r="A533" s="470"/>
      <c r="B533" s="458" t="s">
        <v>4957</v>
      </c>
      <c r="C533" s="467"/>
      <c r="D533" s="467"/>
      <c r="E533" s="467"/>
      <c r="F533" s="466"/>
      <c r="G533" s="467"/>
      <c r="H533" s="542"/>
      <c r="I533" s="467"/>
      <c r="J533" s="466"/>
      <c r="K533" s="467"/>
      <c r="L533" s="467"/>
      <c r="M533" s="806"/>
      <c r="N533" s="47"/>
    </row>
    <row r="534" spans="1:14" ht="18.75" customHeight="1" x14ac:dyDescent="0.2">
      <c r="A534" s="470"/>
      <c r="B534" s="1780" t="s">
        <v>163</v>
      </c>
      <c r="C534" s="1781"/>
      <c r="D534" s="1780" t="s">
        <v>139</v>
      </c>
      <c r="E534" s="1781"/>
      <c r="F534" s="476" t="s">
        <v>178</v>
      </c>
      <c r="G534" s="343"/>
      <c r="H534" s="655" t="s">
        <v>137</v>
      </c>
      <c r="I534" s="343"/>
      <c r="J534" s="476" t="s">
        <v>89</v>
      </c>
      <c r="K534" s="340"/>
      <c r="L534" s="467"/>
      <c r="M534" s="806"/>
      <c r="N534" s="47"/>
    </row>
    <row r="535" spans="1:14" ht="18.75" customHeight="1" x14ac:dyDescent="0.2">
      <c r="A535" s="470"/>
      <c r="B535" s="478"/>
      <c r="C535" s="479"/>
      <c r="D535" s="480"/>
      <c r="E535" s="342"/>
      <c r="F535" s="485"/>
      <c r="G535" s="482"/>
      <c r="H535" s="548"/>
      <c r="I535" s="482"/>
      <c r="J535" s="481" t="s">
        <v>4955</v>
      </c>
      <c r="K535" s="340"/>
      <c r="L535" s="467"/>
      <c r="M535" s="806"/>
      <c r="N535" s="47"/>
    </row>
    <row r="536" spans="1:14" ht="15" customHeight="1" x14ac:dyDescent="0.2">
      <c r="A536" s="470"/>
      <c r="B536" s="335">
        <v>1</v>
      </c>
      <c r="C536" s="336" t="s">
        <v>4949</v>
      </c>
      <c r="D536" s="337" t="s">
        <v>4895</v>
      </c>
      <c r="E536" s="338" t="s">
        <v>143</v>
      </c>
      <c r="F536" s="535" t="b">
        <f>IF(総括表!$B$4=総括表!$Q$4,基礎データ貼付用シート!E1916)</f>
        <v>0</v>
      </c>
      <c r="G536" s="353" t="s">
        <v>4916</v>
      </c>
      <c r="H536" s="513">
        <v>0.28999999999999998</v>
      </c>
      <c r="I536" s="353" t="s">
        <v>4917</v>
      </c>
      <c r="J536" s="354">
        <f t="shared" ref="J536:J543" si="34">ROUND(F536*H536,0)</f>
        <v>0</v>
      </c>
      <c r="K536" s="340" t="s">
        <v>4897</v>
      </c>
      <c r="L536" s="467"/>
      <c r="M536" s="806"/>
      <c r="N536" s="47"/>
    </row>
    <row r="537" spans="1:14" ht="15" customHeight="1" x14ac:dyDescent="0.2">
      <c r="A537" s="470"/>
      <c r="B537" s="341"/>
      <c r="C537" s="342"/>
      <c r="D537" s="337" t="s">
        <v>4896</v>
      </c>
      <c r="E537" s="338" t="s">
        <v>142</v>
      </c>
      <c r="F537" s="535" t="b">
        <f>IF(総括表!$B$4=総括表!$Q$5,基礎データ貼付用シート!E1916)</f>
        <v>0</v>
      </c>
      <c r="G537" s="353" t="s">
        <v>4916</v>
      </c>
      <c r="H537" s="513">
        <v>0.28499999999999998</v>
      </c>
      <c r="I537" s="355" t="s">
        <v>4917</v>
      </c>
      <c r="J537" s="683">
        <f t="shared" si="34"/>
        <v>0</v>
      </c>
      <c r="K537" s="340" t="s">
        <v>4898</v>
      </c>
      <c r="L537" s="467"/>
      <c r="M537" s="806"/>
      <c r="N537" s="47"/>
    </row>
    <row r="538" spans="1:14" ht="15" customHeight="1" x14ac:dyDescent="0.2">
      <c r="A538" s="470"/>
      <c r="B538" s="335">
        <f>B536+1</f>
        <v>2</v>
      </c>
      <c r="C538" s="336" t="s">
        <v>5286</v>
      </c>
      <c r="D538" s="337" t="s">
        <v>533</v>
      </c>
      <c r="E538" s="338" t="s">
        <v>143</v>
      </c>
      <c r="F538" s="535" t="b">
        <f>IF(総括表!$B$4=総括表!$Q$4,基礎データ貼付用シート!E1920)</f>
        <v>0</v>
      </c>
      <c r="G538" s="353" t="s">
        <v>532</v>
      </c>
      <c r="H538" s="513">
        <v>0.3</v>
      </c>
      <c r="I538" s="353" t="s">
        <v>531</v>
      </c>
      <c r="J538" s="354">
        <f t="shared" si="34"/>
        <v>0</v>
      </c>
      <c r="K538" s="340" t="s">
        <v>130</v>
      </c>
      <c r="L538" s="467"/>
      <c r="M538" s="806"/>
      <c r="N538" s="47"/>
    </row>
    <row r="539" spans="1:14" ht="15" customHeight="1" x14ac:dyDescent="0.2">
      <c r="A539" s="470"/>
      <c r="B539" s="341"/>
      <c r="C539" s="342"/>
      <c r="D539" s="337" t="s">
        <v>529</v>
      </c>
      <c r="E539" s="338" t="s">
        <v>142</v>
      </c>
      <c r="F539" s="535" t="b">
        <f>IF(総括表!$B$4=総括表!$Q$5,基礎データ貼付用シート!E1920)</f>
        <v>0</v>
      </c>
      <c r="G539" s="353" t="s">
        <v>532</v>
      </c>
      <c r="H539" s="513">
        <v>0.3</v>
      </c>
      <c r="I539" s="355" t="s">
        <v>531</v>
      </c>
      <c r="J539" s="683">
        <f t="shared" si="34"/>
        <v>0</v>
      </c>
      <c r="K539" s="340" t="s">
        <v>538</v>
      </c>
      <c r="L539" s="467"/>
      <c r="M539" s="806"/>
      <c r="N539" s="47"/>
    </row>
    <row r="540" spans="1:14" ht="15" customHeight="1" x14ac:dyDescent="0.2">
      <c r="A540" s="470"/>
      <c r="B540" s="335">
        <f>B538+1</f>
        <v>3</v>
      </c>
      <c r="C540" s="336" t="s">
        <v>5649</v>
      </c>
      <c r="D540" s="337" t="s">
        <v>533</v>
      </c>
      <c r="E540" s="338" t="s">
        <v>143</v>
      </c>
      <c r="F540" s="535" t="b">
        <f>IF(総括表!$B$4=総括表!$Q$4,基礎データ貼付用シート!E1924)</f>
        <v>0</v>
      </c>
      <c r="G540" s="353" t="s">
        <v>117</v>
      </c>
      <c r="H540" s="513">
        <v>0.3</v>
      </c>
      <c r="I540" s="353" t="s">
        <v>119</v>
      </c>
      <c r="J540" s="354">
        <f t="shared" si="34"/>
        <v>0</v>
      </c>
      <c r="K540" s="340" t="s">
        <v>268</v>
      </c>
      <c r="L540" s="467"/>
      <c r="M540" s="806"/>
      <c r="N540" s="47"/>
    </row>
    <row r="541" spans="1:14" ht="15" customHeight="1" x14ac:dyDescent="0.2">
      <c r="A541" s="470"/>
      <c r="B541" s="341"/>
      <c r="C541" s="342"/>
      <c r="D541" s="337" t="s">
        <v>529</v>
      </c>
      <c r="E541" s="338" t="s">
        <v>142</v>
      </c>
      <c r="F541" s="535" t="b">
        <f>IF(総括表!$B$4=総括表!$Q$5,基礎データ貼付用シート!E1924)</f>
        <v>0</v>
      </c>
      <c r="G541" s="353" t="s">
        <v>117</v>
      </c>
      <c r="H541" s="513">
        <v>0.3</v>
      </c>
      <c r="I541" s="355" t="s">
        <v>119</v>
      </c>
      <c r="J541" s="683">
        <f t="shared" si="34"/>
        <v>0</v>
      </c>
      <c r="K541" s="340" t="s">
        <v>267</v>
      </c>
      <c r="L541" s="467"/>
      <c r="M541" s="806"/>
      <c r="N541" s="47"/>
    </row>
    <row r="542" spans="1:14" s="199" customFormat="1" ht="15" customHeight="1" x14ac:dyDescent="0.2">
      <c r="A542" s="470"/>
      <c r="B542" s="335">
        <f>B540+1</f>
        <v>4</v>
      </c>
      <c r="C542" s="336" t="s">
        <v>6145</v>
      </c>
      <c r="D542" s="337" t="s">
        <v>533</v>
      </c>
      <c r="E542" s="338" t="s">
        <v>143</v>
      </c>
      <c r="F542" s="599" t="b">
        <f>IF(総括表!$B$4=総括表!$Q$4,基礎データ貼付用シート!E1928)</f>
        <v>0</v>
      </c>
      <c r="G542" s="353" t="s">
        <v>117</v>
      </c>
      <c r="H542" s="513">
        <v>0.3</v>
      </c>
      <c r="I542" s="353" t="s">
        <v>119</v>
      </c>
      <c r="J542" s="354">
        <f t="shared" si="34"/>
        <v>0</v>
      </c>
      <c r="K542" s="340" t="s">
        <v>269</v>
      </c>
      <c r="L542" s="467"/>
      <c r="M542" s="806"/>
      <c r="N542" s="47"/>
    </row>
    <row r="543" spans="1:14" s="199" customFormat="1" ht="15" customHeight="1" x14ac:dyDescent="0.2">
      <c r="A543" s="470"/>
      <c r="B543" s="341"/>
      <c r="C543" s="342"/>
      <c r="D543" s="337" t="s">
        <v>529</v>
      </c>
      <c r="E543" s="338" t="s">
        <v>142</v>
      </c>
      <c r="F543" s="599" t="b">
        <f>IF(総括表!$B$4=総括表!$Q$5,基礎データ貼付用シート!E1928)</f>
        <v>0</v>
      </c>
      <c r="G543" s="353" t="s">
        <v>117</v>
      </c>
      <c r="H543" s="513">
        <v>0.3</v>
      </c>
      <c r="I543" s="355" t="s">
        <v>119</v>
      </c>
      <c r="J543" s="683">
        <f t="shared" si="34"/>
        <v>0</v>
      </c>
      <c r="K543" s="340" t="s">
        <v>266</v>
      </c>
      <c r="L543" s="467"/>
      <c r="M543" s="806"/>
      <c r="N543" s="47"/>
    </row>
    <row r="544" spans="1:14" s="199" customFormat="1" ht="15" customHeight="1" x14ac:dyDescent="0.2">
      <c r="A544" s="470"/>
      <c r="B544" s="1240">
        <f>B542+1</f>
        <v>5</v>
      </c>
      <c r="C544" s="336" t="s">
        <v>6622</v>
      </c>
      <c r="D544" s="337" t="s">
        <v>533</v>
      </c>
      <c r="E544" s="338" t="s">
        <v>143</v>
      </c>
      <c r="F544" s="599" t="b">
        <f>IF(総括表!$B$4=総括表!$Q$4,基礎データ貼付用シート!E1932)</f>
        <v>0</v>
      </c>
      <c r="G544" s="353" t="s">
        <v>117</v>
      </c>
      <c r="H544" s="513">
        <v>0.3</v>
      </c>
      <c r="I544" s="353" t="s">
        <v>119</v>
      </c>
      <c r="J544" s="354">
        <f t="shared" ref="J544:J545" si="35">ROUND(F544*H544,0)</f>
        <v>0</v>
      </c>
      <c r="K544" s="340" t="s">
        <v>265</v>
      </c>
      <c r="L544" s="467"/>
      <c r="M544" s="806"/>
      <c r="N544" s="47"/>
    </row>
    <row r="545" spans="1:14" s="199" customFormat="1" ht="15" customHeight="1" thickBot="1" x14ac:dyDescent="0.25">
      <c r="A545" s="470"/>
      <c r="B545" s="341"/>
      <c r="C545" s="1236"/>
      <c r="D545" s="337" t="s">
        <v>529</v>
      </c>
      <c r="E545" s="338" t="s">
        <v>142</v>
      </c>
      <c r="F545" s="599" t="b">
        <f>IF(総括表!$B$4=総括表!$Q$5,基礎データ貼付用シート!E1932)</f>
        <v>0</v>
      </c>
      <c r="G545" s="353" t="s">
        <v>117</v>
      </c>
      <c r="H545" s="513">
        <v>0.3</v>
      </c>
      <c r="I545" s="355" t="s">
        <v>119</v>
      </c>
      <c r="J545" s="683">
        <f t="shared" si="35"/>
        <v>0</v>
      </c>
      <c r="K545" s="340" t="s">
        <v>264</v>
      </c>
      <c r="L545" s="467"/>
      <c r="M545" s="806"/>
      <c r="N545" s="47"/>
    </row>
    <row r="546" spans="1:14" ht="15" customHeight="1" x14ac:dyDescent="0.2">
      <c r="A546" s="458"/>
      <c r="B546" s="344"/>
      <c r="C546" s="345"/>
      <c r="D546" s="344"/>
      <c r="E546" s="344"/>
      <c r="F546" s="495"/>
      <c r="G546" s="494"/>
      <c r="H546" s="1683" t="s">
        <v>1256</v>
      </c>
      <c r="I546" s="1684"/>
      <c r="J546" s="932"/>
      <c r="K546" s="467"/>
      <c r="L546" s="467"/>
      <c r="M546" s="806"/>
      <c r="N546" s="47"/>
    </row>
    <row r="547" spans="1:14" ht="15" customHeight="1" thickBot="1" x14ac:dyDescent="0.25">
      <c r="A547" s="458"/>
      <c r="B547" s="340"/>
      <c r="C547" s="340"/>
      <c r="D547" s="340"/>
      <c r="E547" s="340"/>
      <c r="F547" s="554"/>
      <c r="G547" s="340"/>
      <c r="H547" s="1727" t="s">
        <v>118</v>
      </c>
      <c r="I547" s="1728"/>
      <c r="J547" s="539">
        <f>SUM(J536:J545)</f>
        <v>0</v>
      </c>
      <c r="K547" s="340" t="s">
        <v>1267</v>
      </c>
      <c r="L547" s="467"/>
      <c r="M547" s="1006" t="s">
        <v>4894</v>
      </c>
      <c r="N547" s="47"/>
    </row>
    <row r="548" spans="1:14" s="112" customFormat="1" ht="15" customHeight="1" x14ac:dyDescent="0.2">
      <c r="A548" s="458"/>
      <c r="B548" s="340"/>
      <c r="C548" s="340"/>
      <c r="D548" s="340"/>
      <c r="E548" s="340"/>
      <c r="F548" s="554"/>
      <c r="G548" s="340"/>
      <c r="H548" s="494"/>
      <c r="I548" s="494"/>
      <c r="J548" s="58"/>
      <c r="K548" s="340"/>
      <c r="L548" s="458"/>
      <c r="M548" s="458"/>
      <c r="N548" s="198"/>
    </row>
    <row r="549" spans="1:14" ht="18.75" customHeight="1" x14ac:dyDescent="0.2">
      <c r="A549" s="468">
        <v>27</v>
      </c>
      <c r="B549" s="458" t="s">
        <v>1285</v>
      </c>
      <c r="C549" s="467"/>
      <c r="D549" s="467"/>
      <c r="E549" s="467"/>
      <c r="F549" s="466"/>
      <c r="G549" s="467"/>
      <c r="H549" s="542"/>
      <c r="I549" s="467"/>
      <c r="J549" s="466"/>
      <c r="K549" s="467"/>
      <c r="L549" s="467"/>
      <c r="M549" s="806"/>
      <c r="N549" s="47"/>
    </row>
    <row r="550" spans="1:14" ht="18.75" customHeight="1" x14ac:dyDescent="0.2">
      <c r="A550" s="470"/>
      <c r="B550" s="467"/>
      <c r="C550" s="467"/>
      <c r="D550" s="467"/>
      <c r="E550" s="467"/>
      <c r="F550" s="466"/>
      <c r="G550" s="467"/>
      <c r="H550" s="542"/>
      <c r="I550" s="467"/>
      <c r="J550" s="466"/>
      <c r="K550" s="467"/>
      <c r="L550" s="467"/>
      <c r="M550" s="806"/>
      <c r="N550" s="47"/>
    </row>
    <row r="551" spans="1:14" ht="18.75" customHeight="1" x14ac:dyDescent="0.2">
      <c r="A551" s="470"/>
      <c r="B551" s="1861" t="s">
        <v>163</v>
      </c>
      <c r="C551" s="1804"/>
      <c r="D551" s="1861" t="s">
        <v>139</v>
      </c>
      <c r="E551" s="1804"/>
      <c r="F551" s="983" t="s">
        <v>178</v>
      </c>
      <c r="G551" s="796"/>
      <c r="H551" s="984" t="s">
        <v>137</v>
      </c>
      <c r="I551" s="796"/>
      <c r="J551" s="983" t="s">
        <v>89</v>
      </c>
      <c r="K551" s="340"/>
      <c r="L551" s="467"/>
      <c r="M551" s="806"/>
      <c r="N551" s="47"/>
    </row>
    <row r="552" spans="1:14" ht="18.75" customHeight="1" x14ac:dyDescent="0.2">
      <c r="A552" s="470"/>
      <c r="B552" s="523"/>
      <c r="C552" s="479"/>
      <c r="D552" s="480"/>
      <c r="E552" s="342"/>
      <c r="F552" s="485"/>
      <c r="G552" s="482"/>
      <c r="H552" s="548"/>
      <c r="I552" s="482"/>
      <c r="J552" s="481" t="s">
        <v>1269</v>
      </c>
      <c r="K552" s="340"/>
      <c r="L552" s="467"/>
      <c r="M552" s="806"/>
      <c r="N552" s="47"/>
    </row>
    <row r="553" spans="1:14" ht="15" customHeight="1" x14ac:dyDescent="0.2">
      <c r="A553" s="470"/>
      <c r="B553" s="799">
        <v>1</v>
      </c>
      <c r="C553" s="800" t="s">
        <v>1068</v>
      </c>
      <c r="D553" s="552" t="s">
        <v>1271</v>
      </c>
      <c r="E553" s="553" t="s">
        <v>143</v>
      </c>
      <c r="F553" s="535" t="b">
        <f>IF(総括表!$B$4=総括表!$Q$4,基礎データ貼付用シート!E1933)</f>
        <v>0</v>
      </c>
      <c r="G553" s="596" t="s">
        <v>1272</v>
      </c>
      <c r="H553" s="513">
        <v>0.26600000000000001</v>
      </c>
      <c r="I553" s="596" t="s">
        <v>1273</v>
      </c>
      <c r="J553" s="598">
        <f t="shared" ref="J553:J558" si="36">ROUND(F553*H553,0)</f>
        <v>0</v>
      </c>
      <c r="K553" s="340" t="s">
        <v>1274</v>
      </c>
      <c r="L553" s="467"/>
      <c r="M553" s="806"/>
      <c r="N553" s="47"/>
    </row>
    <row r="554" spans="1:14" ht="15" customHeight="1" x14ac:dyDescent="0.2">
      <c r="A554" s="470"/>
      <c r="B554" s="341"/>
      <c r="C554" s="342"/>
      <c r="D554" s="552" t="s">
        <v>1275</v>
      </c>
      <c r="E554" s="553" t="s">
        <v>142</v>
      </c>
      <c r="F554" s="535" t="b">
        <f>IF(総括表!$B$4=総括表!$Q$5,基礎データ貼付用シート!E1933)</f>
        <v>0</v>
      </c>
      <c r="G554" s="596" t="s">
        <v>1272</v>
      </c>
      <c r="H554" s="513">
        <v>0.253</v>
      </c>
      <c r="I554" s="863" t="s">
        <v>1273</v>
      </c>
      <c r="J554" s="857">
        <f t="shared" si="36"/>
        <v>0</v>
      </c>
      <c r="K554" s="340" t="s">
        <v>1276</v>
      </c>
      <c r="L554" s="467"/>
      <c r="M554" s="806"/>
      <c r="N554" s="47"/>
    </row>
    <row r="555" spans="1:14" ht="15" customHeight="1" x14ac:dyDescent="0.2">
      <c r="A555" s="470"/>
      <c r="B555" s="799">
        <f>B553+1</f>
        <v>2</v>
      </c>
      <c r="C555" s="800" t="s">
        <v>1067</v>
      </c>
      <c r="D555" s="552" t="s">
        <v>1250</v>
      </c>
      <c r="E555" s="553" t="s">
        <v>143</v>
      </c>
      <c r="F555" s="535" t="b">
        <f>IF(総括表!$B$4=総括表!$Q$4,基礎データ貼付用シート!E1934)</f>
        <v>0</v>
      </c>
      <c r="G555" s="596" t="s">
        <v>1251</v>
      </c>
      <c r="H555" s="513">
        <v>0.28000000000000003</v>
      </c>
      <c r="I555" s="596" t="s">
        <v>1252</v>
      </c>
      <c r="J555" s="598">
        <f t="shared" si="36"/>
        <v>0</v>
      </c>
      <c r="K555" s="340" t="s">
        <v>1286</v>
      </c>
      <c r="L555" s="467"/>
      <c r="M555" s="806"/>
      <c r="N555" s="47"/>
    </row>
    <row r="556" spans="1:14" ht="15" customHeight="1" x14ac:dyDescent="0.2">
      <c r="A556" s="458"/>
      <c r="B556" s="341"/>
      <c r="C556" s="342"/>
      <c r="D556" s="552" t="s">
        <v>1281</v>
      </c>
      <c r="E556" s="553" t="s">
        <v>142</v>
      </c>
      <c r="F556" s="535" t="b">
        <f>IF(総括表!$B$4=総括表!$Q$5,基礎データ貼付用シート!E1934)</f>
        <v>0</v>
      </c>
      <c r="G556" s="596" t="s">
        <v>1251</v>
      </c>
      <c r="H556" s="513">
        <v>0.27100000000000002</v>
      </c>
      <c r="I556" s="863" t="s">
        <v>1252</v>
      </c>
      <c r="J556" s="857">
        <f t="shared" si="36"/>
        <v>0</v>
      </c>
      <c r="K556" s="340" t="s">
        <v>1265</v>
      </c>
      <c r="L556" s="458"/>
      <c r="M556" s="806"/>
      <c r="N556" s="47"/>
    </row>
    <row r="557" spans="1:14" ht="15" customHeight="1" x14ac:dyDescent="0.2">
      <c r="A557" s="470"/>
      <c r="B557" s="335">
        <f>B555+1</f>
        <v>3</v>
      </c>
      <c r="C557" s="336" t="s">
        <v>1259</v>
      </c>
      <c r="D557" s="337" t="s">
        <v>533</v>
      </c>
      <c r="E557" s="338" t="s">
        <v>143</v>
      </c>
      <c r="F557" s="535" t="b">
        <f>IF(総括表!$B$4=総括表!$Q$4,基礎データ貼付用シート!E1935)</f>
        <v>0</v>
      </c>
      <c r="G557" s="353" t="s">
        <v>117</v>
      </c>
      <c r="H557" s="513">
        <v>0.28999999999999998</v>
      </c>
      <c r="I557" s="353" t="s">
        <v>119</v>
      </c>
      <c r="J557" s="354">
        <f t="shared" si="36"/>
        <v>0</v>
      </c>
      <c r="K557" s="340" t="s">
        <v>537</v>
      </c>
      <c r="L557" s="467"/>
      <c r="M557" s="806"/>
      <c r="N557" s="47"/>
    </row>
    <row r="558" spans="1:14" ht="15" customHeight="1" x14ac:dyDescent="0.2">
      <c r="A558" s="458"/>
      <c r="B558" s="341"/>
      <c r="C558" s="342"/>
      <c r="D558" s="337" t="s">
        <v>529</v>
      </c>
      <c r="E558" s="338" t="s">
        <v>142</v>
      </c>
      <c r="F558" s="535" t="b">
        <f>IF(総括表!$B$4=総括表!$Q$5,基礎データ貼付用シート!E1935)</f>
        <v>0</v>
      </c>
      <c r="G558" s="353" t="s">
        <v>117</v>
      </c>
      <c r="H558" s="513">
        <v>0.28499999999999998</v>
      </c>
      <c r="I558" s="355" t="s">
        <v>119</v>
      </c>
      <c r="J558" s="683">
        <f t="shared" si="36"/>
        <v>0</v>
      </c>
      <c r="K558" s="340" t="s">
        <v>536</v>
      </c>
      <c r="L558" s="458"/>
      <c r="M558" s="806"/>
      <c r="N558" s="47"/>
    </row>
    <row r="559" spans="1:14" ht="15" customHeight="1" x14ac:dyDescent="0.2">
      <c r="A559" s="470"/>
      <c r="B559" s="335">
        <f>B557+1</f>
        <v>4</v>
      </c>
      <c r="C559" s="336" t="s">
        <v>5215</v>
      </c>
      <c r="D559" s="337" t="s">
        <v>533</v>
      </c>
      <c r="E559" s="338" t="s">
        <v>143</v>
      </c>
      <c r="F559" s="535" t="b">
        <f>IF(総括表!$B$4=総括表!$Q$4,基礎データ貼付用シート!E1936)</f>
        <v>0</v>
      </c>
      <c r="G559" s="353" t="s">
        <v>117</v>
      </c>
      <c r="H559" s="513">
        <v>0.3</v>
      </c>
      <c r="I559" s="353" t="s">
        <v>119</v>
      </c>
      <c r="J559" s="354">
        <f t="shared" ref="J559:J564" si="37">ROUND(F559*H559,0)</f>
        <v>0</v>
      </c>
      <c r="K559" s="340" t="s">
        <v>535</v>
      </c>
      <c r="L559" s="467"/>
      <c r="M559" s="806"/>
      <c r="N559" s="47"/>
    </row>
    <row r="560" spans="1:14" ht="15" customHeight="1" x14ac:dyDescent="0.2">
      <c r="A560" s="458"/>
      <c r="B560" s="341"/>
      <c r="C560" s="342"/>
      <c r="D560" s="337" t="s">
        <v>529</v>
      </c>
      <c r="E560" s="338" t="s">
        <v>142</v>
      </c>
      <c r="F560" s="535" t="b">
        <f>IF(総括表!$B$4=総括表!$Q$5,基礎データ貼付用シート!E1936)</f>
        <v>0</v>
      </c>
      <c r="G560" s="353" t="s">
        <v>117</v>
      </c>
      <c r="H560" s="513">
        <v>0.3</v>
      </c>
      <c r="I560" s="355" t="s">
        <v>119</v>
      </c>
      <c r="J560" s="683">
        <f t="shared" si="37"/>
        <v>0</v>
      </c>
      <c r="K560" s="340" t="s">
        <v>534</v>
      </c>
      <c r="L560" s="458"/>
      <c r="M560" s="806"/>
      <c r="N560" s="47"/>
    </row>
    <row r="561" spans="1:14" ht="15" customHeight="1" x14ac:dyDescent="0.2">
      <c r="A561" s="470"/>
      <c r="B561" s="335">
        <f>B559+1</f>
        <v>5</v>
      </c>
      <c r="C561" s="336" t="s">
        <v>5612</v>
      </c>
      <c r="D561" s="337" t="s">
        <v>533</v>
      </c>
      <c r="E561" s="338" t="s">
        <v>143</v>
      </c>
      <c r="F561" s="535" t="b">
        <f>IF(総括表!$B$4=総括表!$Q$4,基礎データ貼付用シート!E1937)</f>
        <v>0</v>
      </c>
      <c r="G561" s="353" t="s">
        <v>117</v>
      </c>
      <c r="H561" s="513">
        <v>0.3</v>
      </c>
      <c r="I561" s="353" t="s">
        <v>119</v>
      </c>
      <c r="J561" s="354">
        <f t="shared" si="37"/>
        <v>0</v>
      </c>
      <c r="K561" s="340" t="s">
        <v>530</v>
      </c>
      <c r="L561" s="467"/>
      <c r="M561" s="806"/>
      <c r="N561" s="47"/>
    </row>
    <row r="562" spans="1:14" ht="15" customHeight="1" x14ac:dyDescent="0.2">
      <c r="A562" s="458"/>
      <c r="B562" s="341"/>
      <c r="C562" s="342"/>
      <c r="D562" s="337" t="s">
        <v>529</v>
      </c>
      <c r="E562" s="338" t="s">
        <v>142</v>
      </c>
      <c r="F562" s="535" t="b">
        <f>IF(総括表!$B$4=総括表!$Q$5,基礎データ貼付用シート!E1937)</f>
        <v>0</v>
      </c>
      <c r="G562" s="353" t="s">
        <v>117</v>
      </c>
      <c r="H562" s="513">
        <v>0.3</v>
      </c>
      <c r="I562" s="355" t="s">
        <v>119</v>
      </c>
      <c r="J562" s="683">
        <f t="shared" si="37"/>
        <v>0</v>
      </c>
      <c r="K562" s="340" t="s">
        <v>528</v>
      </c>
      <c r="L562" s="458"/>
      <c r="M562" s="806"/>
      <c r="N562" s="47"/>
    </row>
    <row r="563" spans="1:14" s="199" customFormat="1" ht="15" customHeight="1" x14ac:dyDescent="0.2">
      <c r="A563" s="470"/>
      <c r="B563" s="335">
        <f>B561+1</f>
        <v>6</v>
      </c>
      <c r="C563" s="336" t="s">
        <v>6145</v>
      </c>
      <c r="D563" s="337" t="s">
        <v>533</v>
      </c>
      <c r="E563" s="338" t="s">
        <v>143</v>
      </c>
      <c r="F563" s="535" t="b">
        <f>IF(総括表!$B$4=総括表!$Q$4,基礎データ貼付用シート!E1938)</f>
        <v>0</v>
      </c>
      <c r="G563" s="353" t="s">
        <v>117</v>
      </c>
      <c r="H563" s="513">
        <v>0.3</v>
      </c>
      <c r="I563" s="353" t="s">
        <v>119</v>
      </c>
      <c r="J563" s="354">
        <f t="shared" si="37"/>
        <v>0</v>
      </c>
      <c r="K563" s="340" t="s">
        <v>554</v>
      </c>
      <c r="L563" s="467"/>
      <c r="M563" s="806"/>
      <c r="N563" s="47"/>
    </row>
    <row r="564" spans="1:14" s="199" customFormat="1" ht="15" customHeight="1" x14ac:dyDescent="0.2">
      <c r="A564" s="458"/>
      <c r="B564" s="341"/>
      <c r="C564" s="342"/>
      <c r="D564" s="337" t="s">
        <v>529</v>
      </c>
      <c r="E564" s="338" t="s">
        <v>142</v>
      </c>
      <c r="F564" s="535" t="b">
        <f>IF(総括表!$B$4=総括表!$Q$5,基礎データ貼付用シート!E1938)</f>
        <v>0</v>
      </c>
      <c r="G564" s="353" t="s">
        <v>117</v>
      </c>
      <c r="H564" s="513">
        <v>0.3</v>
      </c>
      <c r="I564" s="355" t="s">
        <v>119</v>
      </c>
      <c r="J564" s="683">
        <f t="shared" si="37"/>
        <v>0</v>
      </c>
      <c r="K564" s="340" t="s">
        <v>553</v>
      </c>
      <c r="L564" s="458"/>
      <c r="M564" s="806"/>
      <c r="N564" s="47"/>
    </row>
    <row r="565" spans="1:14" s="199" customFormat="1" ht="15" customHeight="1" x14ac:dyDescent="0.2">
      <c r="A565" s="470"/>
      <c r="B565" s="1240">
        <f>B563+1</f>
        <v>7</v>
      </c>
      <c r="C565" s="336" t="s">
        <v>6622</v>
      </c>
      <c r="D565" s="337" t="s">
        <v>533</v>
      </c>
      <c r="E565" s="338" t="s">
        <v>143</v>
      </c>
      <c r="F565" s="535" t="b">
        <f>IF(総括表!$B$4=総括表!$Q$4,基礎データ貼付用シート!E1939)</f>
        <v>0</v>
      </c>
      <c r="G565" s="353" t="s">
        <v>117</v>
      </c>
      <c r="H565" s="513">
        <v>0.3</v>
      </c>
      <c r="I565" s="353" t="s">
        <v>119</v>
      </c>
      <c r="J565" s="354">
        <f t="shared" ref="J565:J566" si="38">ROUND(F565*H565,0)</f>
        <v>0</v>
      </c>
      <c r="K565" s="340" t="s">
        <v>552</v>
      </c>
      <c r="L565" s="467"/>
      <c r="M565" s="806"/>
      <c r="N565" s="47"/>
    </row>
    <row r="566" spans="1:14" s="199" customFormat="1" ht="15" customHeight="1" thickBot="1" x14ac:dyDescent="0.25">
      <c r="A566" s="458"/>
      <c r="B566" s="341"/>
      <c r="C566" s="1236"/>
      <c r="D566" s="337" t="s">
        <v>529</v>
      </c>
      <c r="E566" s="338" t="s">
        <v>142</v>
      </c>
      <c r="F566" s="535" t="b">
        <f>IF(総括表!$B$4=総括表!$Q$5,基礎データ貼付用シート!E1939)</f>
        <v>0</v>
      </c>
      <c r="G566" s="353" t="s">
        <v>117</v>
      </c>
      <c r="H566" s="513">
        <v>0.3</v>
      </c>
      <c r="I566" s="355" t="s">
        <v>119</v>
      </c>
      <c r="J566" s="683">
        <f t="shared" si="38"/>
        <v>0</v>
      </c>
      <c r="K566" s="340" t="s">
        <v>569</v>
      </c>
      <c r="L566" s="458"/>
      <c r="M566" s="806"/>
      <c r="N566" s="47"/>
    </row>
    <row r="567" spans="1:14" ht="15" customHeight="1" x14ac:dyDescent="0.2">
      <c r="A567" s="458"/>
      <c r="B567" s="344"/>
      <c r="C567" s="345"/>
      <c r="D567" s="344"/>
      <c r="E567" s="344"/>
      <c r="F567" s="495"/>
      <c r="G567" s="494"/>
      <c r="H567" s="1683" t="s">
        <v>4885</v>
      </c>
      <c r="I567" s="1684"/>
      <c r="J567" s="932"/>
      <c r="K567" s="467"/>
      <c r="L567" s="467"/>
      <c r="M567" s="806"/>
      <c r="N567" s="47"/>
    </row>
    <row r="568" spans="1:14" ht="15" customHeight="1" thickBot="1" x14ac:dyDescent="0.25">
      <c r="A568" s="458"/>
      <c r="B568" s="340"/>
      <c r="C568" s="340"/>
      <c r="D568" s="340"/>
      <c r="E568" s="340"/>
      <c r="F568" s="554"/>
      <c r="G568" s="340"/>
      <c r="H568" s="1727" t="s">
        <v>118</v>
      </c>
      <c r="I568" s="1728"/>
      <c r="J568" s="539">
        <f>SUM(J553:J566)</f>
        <v>0</v>
      </c>
      <c r="K568" s="340" t="s">
        <v>4950</v>
      </c>
      <c r="L568" s="467"/>
      <c r="M568" s="1006" t="s">
        <v>4894</v>
      </c>
      <c r="N568" s="47"/>
    </row>
    <row r="569" spans="1:14" ht="18.75" customHeight="1" x14ac:dyDescent="0.2">
      <c r="A569" s="458"/>
      <c r="B569" s="340"/>
      <c r="C569" s="340"/>
      <c r="D569" s="340"/>
      <c r="E569" s="340"/>
      <c r="F569" s="554"/>
      <c r="G569" s="340"/>
      <c r="H569" s="494"/>
      <c r="I569" s="494"/>
      <c r="J569" s="58"/>
      <c r="K569" s="340"/>
      <c r="L569" s="458"/>
      <c r="M569" s="806"/>
      <c r="N569" s="47"/>
    </row>
    <row r="570" spans="1:14" ht="18.75" customHeight="1" x14ac:dyDescent="0.2">
      <c r="A570" s="468">
        <v>28</v>
      </c>
      <c r="B570" s="458" t="s">
        <v>1288</v>
      </c>
      <c r="C570" s="467"/>
      <c r="D570" s="467"/>
      <c r="E570" s="467"/>
      <c r="F570" s="517"/>
      <c r="G570" s="467"/>
      <c r="H570" s="467"/>
      <c r="I570" s="467"/>
      <c r="J570" s="517"/>
      <c r="K570" s="467"/>
      <c r="L570" s="467"/>
      <c r="M570" s="467"/>
      <c r="N570" s="56"/>
    </row>
    <row r="571" spans="1:14" ht="11.25" customHeight="1" x14ac:dyDescent="0.2">
      <c r="A571" s="470"/>
      <c r="B571" s="467"/>
      <c r="C571" s="467"/>
      <c r="D571" s="467"/>
      <c r="E571" s="467"/>
      <c r="F571" s="517"/>
      <c r="G571" s="467"/>
      <c r="H571" s="467"/>
      <c r="I571" s="467"/>
      <c r="J571" s="517"/>
      <c r="K571" s="467"/>
      <c r="L571" s="467"/>
      <c r="M571" s="467"/>
      <c r="N571" s="56"/>
    </row>
    <row r="572" spans="1:14" ht="18.75" customHeight="1" x14ac:dyDescent="0.2">
      <c r="A572" s="470"/>
      <c r="B572" s="1861" t="s">
        <v>163</v>
      </c>
      <c r="C572" s="1804"/>
      <c r="D572" s="1861" t="s">
        <v>139</v>
      </c>
      <c r="E572" s="1804"/>
      <c r="F572" s="795" t="s">
        <v>178</v>
      </c>
      <c r="G572" s="796"/>
      <c r="H572" s="796" t="s">
        <v>137</v>
      </c>
      <c r="I572" s="796"/>
      <c r="J572" s="795" t="s">
        <v>89</v>
      </c>
      <c r="K572" s="340"/>
      <c r="L572" s="467"/>
      <c r="M572" s="467"/>
      <c r="N572" s="56"/>
    </row>
    <row r="573" spans="1:14" ht="15" customHeight="1" x14ac:dyDescent="0.2">
      <c r="A573" s="470"/>
      <c r="B573" s="523"/>
      <c r="C573" s="479"/>
      <c r="D573" s="480"/>
      <c r="E573" s="342"/>
      <c r="F573" s="524"/>
      <c r="G573" s="482"/>
      <c r="H573" s="482"/>
      <c r="I573" s="482"/>
      <c r="J573" s="525" t="s">
        <v>1289</v>
      </c>
      <c r="K573" s="340"/>
      <c r="L573" s="467"/>
      <c r="M573" s="467"/>
      <c r="N573" s="56"/>
    </row>
    <row r="574" spans="1:14" s="112" customFormat="1" ht="15" customHeight="1" x14ac:dyDescent="0.2">
      <c r="A574" s="458"/>
      <c r="B574" s="585">
        <v>1</v>
      </c>
      <c r="C574" s="553" t="s">
        <v>1067</v>
      </c>
      <c r="D574" s="1725"/>
      <c r="E574" s="1726"/>
      <c r="F574" s="595">
        <f>+基礎データ貼付用シート!E2057</f>
        <v>0</v>
      </c>
      <c r="G574" s="596" t="s">
        <v>1290</v>
      </c>
      <c r="H574" s="1008">
        <v>0.45200000000000001</v>
      </c>
      <c r="I574" s="863" t="s">
        <v>1291</v>
      </c>
      <c r="J574" s="857">
        <f t="shared" ref="J574:J579" si="39">ROUND(F574*H574,0)</f>
        <v>0</v>
      </c>
      <c r="K574" s="340" t="s">
        <v>1292</v>
      </c>
      <c r="L574" s="458"/>
      <c r="M574" s="458"/>
      <c r="N574" s="198"/>
    </row>
    <row r="575" spans="1:14" s="112" customFormat="1" ht="15" customHeight="1" x14ac:dyDescent="0.2">
      <c r="A575" s="458"/>
      <c r="B575" s="460">
        <f>B574+1</f>
        <v>2</v>
      </c>
      <c r="C575" s="338" t="s">
        <v>1259</v>
      </c>
      <c r="D575" s="1725"/>
      <c r="E575" s="1726"/>
      <c r="F575" s="595">
        <f>+基礎データ貼付用シート!E2058</f>
        <v>0</v>
      </c>
      <c r="G575" s="353" t="s">
        <v>117</v>
      </c>
      <c r="H575" s="1008">
        <v>0.47599999999999998</v>
      </c>
      <c r="I575" s="355" t="s">
        <v>119</v>
      </c>
      <c r="J575" s="683">
        <f t="shared" si="39"/>
        <v>0</v>
      </c>
      <c r="K575" s="340" t="s">
        <v>132</v>
      </c>
      <c r="L575" s="458"/>
      <c r="M575" s="458"/>
      <c r="N575" s="198"/>
    </row>
    <row r="576" spans="1:14" s="112" customFormat="1" ht="15" customHeight="1" x14ac:dyDescent="0.2">
      <c r="A576" s="458"/>
      <c r="B576" s="460">
        <f>B575+1</f>
        <v>3</v>
      </c>
      <c r="C576" s="338" t="s">
        <v>5215</v>
      </c>
      <c r="D576" s="1725"/>
      <c r="E576" s="1726"/>
      <c r="F576" s="595">
        <f>+基礎データ貼付用シート!E2059</f>
        <v>0</v>
      </c>
      <c r="G576" s="353" t="s">
        <v>117</v>
      </c>
      <c r="H576" s="1008">
        <v>0.5</v>
      </c>
      <c r="I576" s="355" t="s">
        <v>119</v>
      </c>
      <c r="J576" s="683">
        <f t="shared" si="39"/>
        <v>0</v>
      </c>
      <c r="K576" s="340" t="s">
        <v>130</v>
      </c>
      <c r="L576" s="458"/>
      <c r="M576" s="458"/>
      <c r="N576" s="198"/>
    </row>
    <row r="577" spans="1:14" s="112" customFormat="1" ht="15" customHeight="1" x14ac:dyDescent="0.2">
      <c r="A577" s="458"/>
      <c r="B577" s="460">
        <f>B576+1</f>
        <v>4</v>
      </c>
      <c r="C577" s="338" t="s">
        <v>5612</v>
      </c>
      <c r="D577" s="1725"/>
      <c r="E577" s="1726"/>
      <c r="F577" s="595">
        <f>+基礎データ貼付用シート!E2060</f>
        <v>0</v>
      </c>
      <c r="G577" s="353" t="s">
        <v>117</v>
      </c>
      <c r="H577" s="1008">
        <v>0.5</v>
      </c>
      <c r="I577" s="355" t="s">
        <v>119</v>
      </c>
      <c r="J577" s="683">
        <f t="shared" si="39"/>
        <v>0</v>
      </c>
      <c r="K577" s="340" t="s">
        <v>538</v>
      </c>
      <c r="L577" s="458"/>
      <c r="M577" s="458"/>
      <c r="N577" s="198"/>
    </row>
    <row r="578" spans="1:14" s="202" customFormat="1" ht="15" customHeight="1" x14ac:dyDescent="0.2">
      <c r="A578" s="458"/>
      <c r="B578" s="460">
        <f>B577+1</f>
        <v>5</v>
      </c>
      <c r="C578" s="338" t="s">
        <v>6145</v>
      </c>
      <c r="D578" s="1725"/>
      <c r="E578" s="1726"/>
      <c r="F578" s="1012">
        <f>+基礎データ貼付用シート!E2061</f>
        <v>0</v>
      </c>
      <c r="G578" s="353" t="s">
        <v>117</v>
      </c>
      <c r="H578" s="1008">
        <v>0.5</v>
      </c>
      <c r="I578" s="355" t="s">
        <v>119</v>
      </c>
      <c r="J578" s="683">
        <f t="shared" si="39"/>
        <v>0</v>
      </c>
      <c r="K578" s="340" t="s">
        <v>537</v>
      </c>
      <c r="L578" s="458"/>
      <c r="M578" s="458"/>
      <c r="N578" s="198"/>
    </row>
    <row r="579" spans="1:14" s="202" customFormat="1" ht="15" customHeight="1" thickBot="1" x14ac:dyDescent="0.25">
      <c r="A579" s="458"/>
      <c r="B579" s="1238">
        <f>B578+1</f>
        <v>6</v>
      </c>
      <c r="C579" s="338" t="s">
        <v>6622</v>
      </c>
      <c r="D579" s="1725"/>
      <c r="E579" s="1726"/>
      <c r="F579" s="1012">
        <f>+基礎データ貼付用シート!E2062</f>
        <v>0</v>
      </c>
      <c r="G579" s="353" t="s">
        <v>117</v>
      </c>
      <c r="H579" s="1008">
        <v>0.5</v>
      </c>
      <c r="I579" s="355" t="s">
        <v>119</v>
      </c>
      <c r="J579" s="683">
        <f t="shared" si="39"/>
        <v>0</v>
      </c>
      <c r="K579" s="340" t="s">
        <v>536</v>
      </c>
      <c r="L579" s="458"/>
      <c r="M579" s="458"/>
      <c r="N579" s="198"/>
    </row>
    <row r="580" spans="1:14" s="112" customFormat="1" ht="15" customHeight="1" x14ac:dyDescent="0.2">
      <c r="A580" s="458"/>
      <c r="B580" s="344"/>
      <c r="C580" s="345"/>
      <c r="D580" s="344"/>
      <c r="E580" s="344"/>
      <c r="F580" s="58"/>
      <c r="G580" s="494"/>
      <c r="H580" s="1683" t="s">
        <v>1223</v>
      </c>
      <c r="I580" s="1684"/>
      <c r="J580" s="346"/>
      <c r="K580" s="340"/>
      <c r="L580" s="458"/>
      <c r="M580" s="458"/>
      <c r="N580" s="198"/>
    </row>
    <row r="581" spans="1:14" s="112" customFormat="1" ht="15" customHeight="1" thickBot="1" x14ac:dyDescent="0.25">
      <c r="A581" s="458"/>
      <c r="B581" s="340"/>
      <c r="C581" s="340"/>
      <c r="D581" s="340"/>
      <c r="E581" s="340"/>
      <c r="F581" s="554"/>
      <c r="G581" s="340"/>
      <c r="H581" s="1727" t="s">
        <v>118</v>
      </c>
      <c r="I581" s="1728"/>
      <c r="J581" s="539">
        <f>SUM(J574:J579)</f>
        <v>0</v>
      </c>
      <c r="K581" s="340" t="s">
        <v>1284</v>
      </c>
      <c r="L581" s="458"/>
      <c r="M581" s="1006" t="s">
        <v>4894</v>
      </c>
      <c r="N581" s="198"/>
    </row>
    <row r="582" spans="1:14" s="133" customFormat="1" ht="18.75" customHeight="1" x14ac:dyDescent="0.2">
      <c r="A582" s="473"/>
      <c r="B582" s="497"/>
      <c r="C582" s="497"/>
      <c r="D582" s="497"/>
      <c r="E582" s="497"/>
      <c r="F582" s="667"/>
      <c r="G582" s="497"/>
      <c r="H582" s="494"/>
      <c r="I582" s="494"/>
      <c r="J582" s="58"/>
      <c r="K582" s="497"/>
      <c r="L582" s="473"/>
      <c r="M582" s="473"/>
      <c r="N582" s="250"/>
    </row>
    <row r="583" spans="1:14" ht="18.75" customHeight="1" x14ac:dyDescent="0.2">
      <c r="A583" s="468">
        <v>29</v>
      </c>
      <c r="B583" s="458" t="s">
        <v>1167</v>
      </c>
      <c r="C583" s="467"/>
      <c r="D583" s="467"/>
      <c r="E583" s="467"/>
      <c r="F583" s="466"/>
      <c r="G583" s="467"/>
      <c r="H583" s="542"/>
      <c r="I583" s="467"/>
      <c r="J583" s="466"/>
      <c r="K583" s="467"/>
      <c r="L583" s="467"/>
      <c r="M583" s="806"/>
      <c r="N583" s="47"/>
    </row>
    <row r="584" spans="1:14" ht="18.75" customHeight="1" x14ac:dyDescent="0.2">
      <c r="A584" s="470"/>
      <c r="B584" s="806"/>
      <c r="C584" s="988"/>
      <c r="D584" s="803"/>
      <c r="E584" s="803"/>
      <c r="F584" s="466"/>
      <c r="G584" s="818"/>
      <c r="H584" s="989"/>
      <c r="I584" s="467"/>
      <c r="J584" s="466"/>
      <c r="K584" s="467"/>
      <c r="L584" s="467"/>
      <c r="M584" s="806"/>
      <c r="N584" s="47"/>
    </row>
    <row r="585" spans="1:14" ht="15" customHeight="1" x14ac:dyDescent="0.2">
      <c r="A585" s="990"/>
      <c r="B585" s="1780" t="s">
        <v>163</v>
      </c>
      <c r="C585" s="1781"/>
      <c r="D585" s="1985" t="s">
        <v>1606</v>
      </c>
      <c r="E585" s="1986"/>
      <c r="F585" s="1989" t="s">
        <v>6646</v>
      </c>
      <c r="G585" s="343"/>
      <c r="H585" s="1983" t="s">
        <v>6597</v>
      </c>
      <c r="I585" s="343"/>
      <c r="J585" s="476" t="s">
        <v>1607</v>
      </c>
      <c r="K585" s="340"/>
      <c r="L585" s="467"/>
      <c r="M585" s="806"/>
      <c r="N585" s="47"/>
    </row>
    <row r="586" spans="1:14" ht="15" customHeight="1" thickBot="1" x14ac:dyDescent="0.25">
      <c r="A586" s="990"/>
      <c r="B586" s="774"/>
      <c r="C586" s="956"/>
      <c r="D586" s="991"/>
      <c r="E586" s="992"/>
      <c r="F586" s="1990"/>
      <c r="G586" s="482"/>
      <c r="H586" s="1992"/>
      <c r="I586" s="482"/>
      <c r="J586" s="481" t="s">
        <v>1604</v>
      </c>
      <c r="K586" s="340"/>
      <c r="L586" s="467"/>
      <c r="M586" s="806"/>
      <c r="N586" s="47"/>
    </row>
    <row r="587" spans="1:14" ht="15" customHeight="1" thickTop="1" thickBot="1" x14ac:dyDescent="0.25">
      <c r="A587" s="990"/>
      <c r="B587" s="549">
        <v>1</v>
      </c>
      <c r="C587" s="993" t="s">
        <v>1068</v>
      </c>
      <c r="D587" s="1987"/>
      <c r="E587" s="1988"/>
      <c r="F587" s="994"/>
      <c r="G587" s="1210" t="s">
        <v>117</v>
      </c>
      <c r="H587" s="995"/>
      <c r="I587" s="623" t="s">
        <v>117</v>
      </c>
      <c r="J587" s="1023">
        <f>IFERROR(ROUND(F587*H587,0),0)</f>
        <v>0</v>
      </c>
      <c r="K587" s="340" t="s">
        <v>134</v>
      </c>
      <c r="L587" s="467"/>
      <c r="M587" s="806"/>
      <c r="N587" s="47"/>
    </row>
    <row r="588" spans="1:14" ht="15" customHeight="1" thickTop="1" x14ac:dyDescent="0.2">
      <c r="A588" s="990"/>
      <c r="B588" s="996"/>
      <c r="C588" s="997"/>
      <c r="D588" s="996"/>
      <c r="E588" s="530"/>
      <c r="F588" s="998"/>
      <c r="G588" s="998"/>
      <c r="H588" s="998"/>
      <c r="I588" s="494"/>
      <c r="J588" s="999"/>
      <c r="K588" s="340"/>
      <c r="L588" s="467"/>
      <c r="M588" s="806"/>
      <c r="N588" s="47"/>
    </row>
    <row r="589" spans="1:14" ht="15" customHeight="1" x14ac:dyDescent="0.2">
      <c r="A589" s="990"/>
      <c r="B589" s="809"/>
      <c r="C589" s="344"/>
      <c r="D589" s="772"/>
      <c r="E589" s="530"/>
      <c r="F589" s="998"/>
      <c r="G589" s="998"/>
      <c r="H589" s="989"/>
      <c r="I589" s="820"/>
      <c r="J589" s="590"/>
      <c r="K589" s="344"/>
      <c r="L589" s="467"/>
      <c r="M589" s="806"/>
      <c r="N589" s="47"/>
    </row>
    <row r="590" spans="1:14" ht="15" customHeight="1" x14ac:dyDescent="0.2">
      <c r="A590" s="990"/>
      <c r="B590" s="1780" t="s">
        <v>163</v>
      </c>
      <c r="C590" s="1781"/>
      <c r="D590" s="1985" t="s">
        <v>1606</v>
      </c>
      <c r="E590" s="1986"/>
      <c r="F590" s="1989" t="s">
        <v>6647</v>
      </c>
      <c r="G590" s="343"/>
      <c r="H590" s="1983" t="s">
        <v>6598</v>
      </c>
      <c r="I590" s="343"/>
      <c r="J590" s="476" t="s">
        <v>1607</v>
      </c>
      <c r="K590" s="344"/>
      <c r="L590" s="467"/>
      <c r="M590" s="806"/>
      <c r="N590" s="47"/>
    </row>
    <row r="591" spans="1:14" ht="15" customHeight="1" thickBot="1" x14ac:dyDescent="0.25">
      <c r="A591" s="990"/>
      <c r="B591" s="774"/>
      <c r="C591" s="956"/>
      <c r="D591" s="991"/>
      <c r="E591" s="992"/>
      <c r="F591" s="1991"/>
      <c r="G591" s="482"/>
      <c r="H591" s="1984"/>
      <c r="I591" s="482"/>
      <c r="J591" s="481" t="s">
        <v>1604</v>
      </c>
      <c r="K591" s="340"/>
      <c r="L591" s="467"/>
      <c r="M591" s="806"/>
      <c r="N591" s="47"/>
    </row>
    <row r="592" spans="1:14" ht="15" customHeight="1" thickTop="1" thickBot="1" x14ac:dyDescent="0.25">
      <c r="A592" s="990"/>
      <c r="B592" s="460">
        <f>B587+1</f>
        <v>2</v>
      </c>
      <c r="C592" s="338" t="s">
        <v>1067</v>
      </c>
      <c r="D592" s="1993"/>
      <c r="E592" s="1988"/>
      <c r="F592" s="994"/>
      <c r="G592" s="1211" t="s">
        <v>4987</v>
      </c>
      <c r="H592" s="995"/>
      <c r="I592" s="1198" t="s">
        <v>4987</v>
      </c>
      <c r="J592" s="1024">
        <f>IFERROR(ROUND(F592*H592,0),0)</f>
        <v>0</v>
      </c>
      <c r="K592" s="340" t="s">
        <v>4988</v>
      </c>
      <c r="L592" s="467"/>
      <c r="M592" s="806"/>
      <c r="N592" s="47"/>
    </row>
    <row r="593" spans="1:14" ht="15" customHeight="1" thickTop="1" x14ac:dyDescent="0.2">
      <c r="A593" s="990"/>
      <c r="B593" s="1000"/>
      <c r="C593" s="530"/>
      <c r="D593" s="1000"/>
      <c r="E593" s="1000"/>
      <c r="F593" s="1001"/>
      <c r="G593" s="494"/>
      <c r="H593" s="496"/>
      <c r="I593" s="494"/>
      <c r="J593" s="999"/>
      <c r="K593" s="340"/>
      <c r="L593" s="467"/>
      <c r="M593" s="806"/>
      <c r="N593" s="47"/>
    </row>
    <row r="594" spans="1:14" ht="15" customHeight="1" x14ac:dyDescent="0.2">
      <c r="A594" s="990"/>
      <c r="B594" s="809"/>
      <c r="C594" s="344"/>
      <c r="D594" s="772"/>
      <c r="E594" s="530"/>
      <c r="F594" s="998"/>
      <c r="G594" s="998"/>
      <c r="H594" s="989"/>
      <c r="I594" s="820"/>
      <c r="J594" s="590"/>
      <c r="K594" s="344"/>
      <c r="L594" s="467"/>
      <c r="M594" s="806"/>
      <c r="N594" s="47"/>
    </row>
    <row r="595" spans="1:14" ht="15" customHeight="1" x14ac:dyDescent="0.2">
      <c r="A595" s="990"/>
      <c r="B595" s="1780" t="s">
        <v>163</v>
      </c>
      <c r="C595" s="1781"/>
      <c r="D595" s="1985" t="s">
        <v>1606</v>
      </c>
      <c r="E595" s="1986"/>
      <c r="F595" s="1989" t="s">
        <v>6648</v>
      </c>
      <c r="G595" s="343"/>
      <c r="H595" s="1983" t="s">
        <v>6599</v>
      </c>
      <c r="I595" s="343"/>
      <c r="J595" s="476" t="s">
        <v>1607</v>
      </c>
      <c r="K595" s="344"/>
      <c r="L595" s="467"/>
      <c r="M595" s="806"/>
      <c r="N595" s="47"/>
    </row>
    <row r="596" spans="1:14" ht="15" customHeight="1" thickBot="1" x14ac:dyDescent="0.25">
      <c r="A596" s="990"/>
      <c r="B596" s="774"/>
      <c r="C596" s="956"/>
      <c r="D596" s="991"/>
      <c r="E596" s="992"/>
      <c r="F596" s="1991"/>
      <c r="G596" s="482"/>
      <c r="H596" s="1984"/>
      <c r="I596" s="482"/>
      <c r="J596" s="481" t="s">
        <v>1604</v>
      </c>
      <c r="K596" s="340"/>
      <c r="L596" s="467"/>
      <c r="M596" s="806"/>
      <c r="N596" s="47"/>
    </row>
    <row r="597" spans="1:14" ht="15" customHeight="1" thickTop="1" thickBot="1" x14ac:dyDescent="0.25">
      <c r="A597" s="990"/>
      <c r="B597" s="460">
        <f>B592+1</f>
        <v>3</v>
      </c>
      <c r="C597" s="338" t="s">
        <v>1259</v>
      </c>
      <c r="D597" s="1993"/>
      <c r="E597" s="1988"/>
      <c r="F597" s="994"/>
      <c r="G597" s="1211" t="s">
        <v>532</v>
      </c>
      <c r="H597" s="995"/>
      <c r="I597" s="1198" t="s">
        <v>532</v>
      </c>
      <c r="J597" s="1024">
        <f>IFERROR(ROUND(F597*H597,0),0)</f>
        <v>0</v>
      </c>
      <c r="K597" s="340" t="s">
        <v>5297</v>
      </c>
      <c r="L597" s="467"/>
      <c r="M597" s="806"/>
      <c r="N597" s="47"/>
    </row>
    <row r="598" spans="1:14" ht="15" customHeight="1" thickTop="1" x14ac:dyDescent="0.2">
      <c r="A598" s="990"/>
      <c r="B598" s="1000"/>
      <c r="C598" s="530"/>
      <c r="D598" s="1000"/>
      <c r="E598" s="1000"/>
      <c r="F598" s="1001"/>
      <c r="G598" s="494"/>
      <c r="H598" s="496"/>
      <c r="I598" s="494"/>
      <c r="J598" s="999"/>
      <c r="K598" s="340"/>
      <c r="L598" s="467"/>
      <c r="M598" s="806"/>
      <c r="N598" s="47"/>
    </row>
    <row r="599" spans="1:14" ht="15" customHeight="1" x14ac:dyDescent="0.2">
      <c r="A599" s="990"/>
      <c r="B599" s="809"/>
      <c r="C599" s="344"/>
      <c r="D599" s="772"/>
      <c r="E599" s="530"/>
      <c r="F599" s="998"/>
      <c r="G599" s="998"/>
      <c r="H599" s="989"/>
      <c r="I599" s="820"/>
      <c r="J599" s="590"/>
      <c r="K599" s="344"/>
      <c r="L599" s="467"/>
      <c r="M599" s="806"/>
      <c r="N599" s="47"/>
    </row>
    <row r="600" spans="1:14" ht="15" customHeight="1" x14ac:dyDescent="0.2">
      <c r="A600" s="990"/>
      <c r="B600" s="1780" t="s">
        <v>163</v>
      </c>
      <c r="C600" s="1781"/>
      <c r="D600" s="1985" t="s">
        <v>1606</v>
      </c>
      <c r="E600" s="1986"/>
      <c r="F600" s="1989" t="s">
        <v>6649</v>
      </c>
      <c r="G600" s="343"/>
      <c r="H600" s="1983" t="s">
        <v>6600</v>
      </c>
      <c r="I600" s="343"/>
      <c r="J600" s="476" t="s">
        <v>159</v>
      </c>
      <c r="K600" s="344"/>
      <c r="L600" s="467"/>
      <c r="M600" s="806"/>
      <c r="N600" s="47"/>
    </row>
    <row r="601" spans="1:14" ht="15" customHeight="1" thickBot="1" x14ac:dyDescent="0.25">
      <c r="A601" s="990"/>
      <c r="B601" s="774"/>
      <c r="C601" s="956"/>
      <c r="D601" s="991"/>
      <c r="E601" s="992"/>
      <c r="F601" s="1991"/>
      <c r="G601" s="482"/>
      <c r="H601" s="1984"/>
      <c r="I601" s="482"/>
      <c r="J601" s="481"/>
      <c r="K601" s="340"/>
      <c r="L601" s="467"/>
      <c r="M601" s="806"/>
      <c r="N601" s="47"/>
    </row>
    <row r="602" spans="1:14" ht="15" customHeight="1" thickTop="1" thickBot="1" x14ac:dyDescent="0.25">
      <c r="A602" s="990"/>
      <c r="B602" s="460">
        <f>B597+1</f>
        <v>4</v>
      </c>
      <c r="C602" s="338" t="s">
        <v>5215</v>
      </c>
      <c r="D602" s="1993"/>
      <c r="E602" s="1988"/>
      <c r="F602" s="994"/>
      <c r="G602" s="1198" t="s">
        <v>4989</v>
      </c>
      <c r="H602" s="995"/>
      <c r="I602" s="353" t="s">
        <v>117</v>
      </c>
      <c r="J602" s="1024">
        <f>IFERROR(ROUND(F602*H602,0),0)</f>
        <v>0</v>
      </c>
      <c r="K602" s="340" t="s">
        <v>5298</v>
      </c>
      <c r="L602" s="467"/>
      <c r="M602" s="806"/>
      <c r="N602" s="47"/>
    </row>
    <row r="603" spans="1:14" ht="15" customHeight="1" thickTop="1" x14ac:dyDescent="0.2">
      <c r="A603" s="990"/>
      <c r="B603" s="1000"/>
      <c r="C603" s="530"/>
      <c r="D603" s="1000"/>
      <c r="E603" s="1000"/>
      <c r="F603" s="1001"/>
      <c r="G603" s="494"/>
      <c r="H603" s="496"/>
      <c r="I603" s="494"/>
      <c r="J603" s="999"/>
      <c r="K603" s="340"/>
      <c r="L603" s="467"/>
      <c r="M603" s="806"/>
      <c r="N603" s="47"/>
    </row>
    <row r="604" spans="1:14" ht="15" customHeight="1" x14ac:dyDescent="0.2">
      <c r="A604" s="990"/>
      <c r="B604" s="809"/>
      <c r="C604" s="344"/>
      <c r="D604" s="772"/>
      <c r="E604" s="530"/>
      <c r="F604" s="998"/>
      <c r="G604" s="998"/>
      <c r="H604" s="989"/>
      <c r="I604" s="820"/>
      <c r="J604" s="590"/>
      <c r="K604" s="344"/>
      <c r="L604" s="467"/>
      <c r="M604" s="806"/>
      <c r="N604" s="47"/>
    </row>
    <row r="605" spans="1:14" ht="15" customHeight="1" x14ac:dyDescent="0.2">
      <c r="A605" s="990"/>
      <c r="B605" s="1780" t="s">
        <v>163</v>
      </c>
      <c r="C605" s="1781"/>
      <c r="D605" s="1985" t="s">
        <v>1606</v>
      </c>
      <c r="E605" s="1986"/>
      <c r="F605" s="1989" t="s">
        <v>6650</v>
      </c>
      <c r="G605" s="343"/>
      <c r="H605" s="1983" t="s">
        <v>6601</v>
      </c>
      <c r="I605" s="343"/>
      <c r="J605" s="476" t="s">
        <v>159</v>
      </c>
      <c r="K605" s="344"/>
      <c r="L605" s="467"/>
      <c r="M605" s="806"/>
      <c r="N605" s="47"/>
    </row>
    <row r="606" spans="1:14" ht="15" customHeight="1" thickBot="1" x14ac:dyDescent="0.25">
      <c r="A606" s="990"/>
      <c r="B606" s="774"/>
      <c r="C606" s="956"/>
      <c r="D606" s="991"/>
      <c r="E606" s="992"/>
      <c r="F606" s="1991"/>
      <c r="G606" s="482"/>
      <c r="H606" s="1984"/>
      <c r="I606" s="482"/>
      <c r="J606" s="481"/>
      <c r="K606" s="340"/>
      <c r="L606" s="467"/>
      <c r="M606" s="806"/>
      <c r="N606" s="47"/>
    </row>
    <row r="607" spans="1:14" ht="15" customHeight="1" thickTop="1" thickBot="1" x14ac:dyDescent="0.25">
      <c r="A607" s="990"/>
      <c r="B607" s="460">
        <f>B602+1</f>
        <v>5</v>
      </c>
      <c r="C607" s="338" t="s">
        <v>5612</v>
      </c>
      <c r="D607" s="1993"/>
      <c r="E607" s="1988"/>
      <c r="F607" s="994"/>
      <c r="G607" s="1198" t="s">
        <v>117</v>
      </c>
      <c r="H607" s="995"/>
      <c r="I607" s="353" t="s">
        <v>117</v>
      </c>
      <c r="J607" s="1024">
        <f>IFERROR(ROUND(F607*H607,0),0)</f>
        <v>0</v>
      </c>
      <c r="K607" s="340" t="s">
        <v>6498</v>
      </c>
      <c r="L607" s="467"/>
      <c r="M607" s="806"/>
      <c r="N607" s="47"/>
    </row>
    <row r="608" spans="1:14" ht="18.75" customHeight="1" thickTop="1" x14ac:dyDescent="0.2">
      <c r="A608" s="990"/>
      <c r="B608" s="772"/>
      <c r="C608" s="344"/>
      <c r="D608" s="772"/>
      <c r="E608" s="344"/>
      <c r="F608" s="1001"/>
      <c r="G608" s="494"/>
      <c r="H608" s="496"/>
      <c r="I608" s="345"/>
      <c r="J608" s="590"/>
      <c r="K608" s="340"/>
      <c r="L608" s="467"/>
      <c r="M608" s="806"/>
      <c r="N608" s="47"/>
    </row>
    <row r="609" spans="1:14" ht="15" customHeight="1" x14ac:dyDescent="0.2">
      <c r="A609" s="990"/>
      <c r="B609" s="1780" t="s">
        <v>163</v>
      </c>
      <c r="C609" s="1781"/>
      <c r="D609" s="1985" t="s">
        <v>1606</v>
      </c>
      <c r="E609" s="1986"/>
      <c r="F609" s="1989" t="s">
        <v>6651</v>
      </c>
      <c r="G609" s="343"/>
      <c r="H609" s="1983" t="s">
        <v>6653</v>
      </c>
      <c r="I609" s="343"/>
      <c r="J609" s="476" t="s">
        <v>159</v>
      </c>
      <c r="K609" s="344"/>
      <c r="L609" s="467"/>
      <c r="M609" s="806"/>
      <c r="N609" s="47"/>
    </row>
    <row r="610" spans="1:14" ht="15" customHeight="1" thickBot="1" x14ac:dyDescent="0.25">
      <c r="A610" s="990"/>
      <c r="B610" s="774"/>
      <c r="C610" s="956"/>
      <c r="D610" s="991"/>
      <c r="E610" s="992"/>
      <c r="F610" s="1991"/>
      <c r="G610" s="482"/>
      <c r="H610" s="1984"/>
      <c r="I610" s="482"/>
      <c r="J610" s="481"/>
      <c r="K610" s="340"/>
      <c r="L610" s="467"/>
      <c r="M610" s="806"/>
      <c r="N610" s="47"/>
    </row>
    <row r="611" spans="1:14" s="199" customFormat="1" ht="15" customHeight="1" thickTop="1" thickBot="1" x14ac:dyDescent="0.25">
      <c r="A611" s="990"/>
      <c r="B611" s="460">
        <f>B607+1</f>
        <v>6</v>
      </c>
      <c r="C611" s="338" t="s">
        <v>6145</v>
      </c>
      <c r="D611" s="1993"/>
      <c r="E611" s="1988"/>
      <c r="F611" s="994"/>
      <c r="G611" s="1198" t="s">
        <v>117</v>
      </c>
      <c r="H611" s="995"/>
      <c r="I611" s="353" t="s">
        <v>117</v>
      </c>
      <c r="J611" s="1024">
        <f>IFERROR(ROUND(F611*H611,0),0)</f>
        <v>0</v>
      </c>
      <c r="K611" s="340" t="s">
        <v>267</v>
      </c>
      <c r="L611" s="467"/>
      <c r="M611" s="806"/>
      <c r="N611" s="47"/>
    </row>
    <row r="612" spans="1:14" ht="18.75" customHeight="1" thickTop="1" x14ac:dyDescent="0.2">
      <c r="A612" s="990"/>
      <c r="B612" s="772"/>
      <c r="C612" s="344"/>
      <c r="D612" s="772"/>
      <c r="E612" s="344"/>
      <c r="F612" s="1001"/>
      <c r="G612" s="1242"/>
      <c r="H612" s="496"/>
      <c r="I612" s="345"/>
      <c r="J612" s="590"/>
      <c r="K612" s="340"/>
      <c r="L612" s="467"/>
      <c r="M612" s="806"/>
      <c r="N612" s="47"/>
    </row>
    <row r="613" spans="1:14" ht="15" customHeight="1" x14ac:dyDescent="0.2">
      <c r="A613" s="990"/>
      <c r="B613" s="1780" t="s">
        <v>163</v>
      </c>
      <c r="C613" s="1781"/>
      <c r="D613" s="1985" t="s">
        <v>1606</v>
      </c>
      <c r="E613" s="1986"/>
      <c r="F613" s="1989" t="s">
        <v>6652</v>
      </c>
      <c r="G613" s="1241"/>
      <c r="H613" s="655" t="s">
        <v>1168</v>
      </c>
      <c r="I613" s="1241"/>
      <c r="J613" s="476" t="s">
        <v>159</v>
      </c>
      <c r="K613" s="344"/>
      <c r="L613" s="467"/>
      <c r="M613" s="806"/>
      <c r="N613" s="47"/>
    </row>
    <row r="614" spans="1:14" ht="15" customHeight="1" thickBot="1" x14ac:dyDescent="0.25">
      <c r="A614" s="990"/>
      <c r="B614" s="774"/>
      <c r="C614" s="1243"/>
      <c r="D614" s="991"/>
      <c r="E614" s="992"/>
      <c r="F614" s="1991"/>
      <c r="G614" s="1237"/>
      <c r="H614" s="1002" t="s">
        <v>4985</v>
      </c>
      <c r="I614" s="1237"/>
      <c r="J614" s="481"/>
      <c r="K614" s="340"/>
      <c r="L614" s="467"/>
      <c r="M614" s="806"/>
      <c r="N614" s="47"/>
    </row>
    <row r="615" spans="1:14" s="199" customFormat="1" ht="15" customHeight="1" thickTop="1" thickBot="1" x14ac:dyDescent="0.25">
      <c r="A615" s="990"/>
      <c r="B615" s="1238">
        <f>B611+1</f>
        <v>7</v>
      </c>
      <c r="C615" s="338" t="s">
        <v>6622</v>
      </c>
      <c r="D615" s="1993"/>
      <c r="E615" s="1988"/>
      <c r="F615" s="994"/>
      <c r="G615" s="1198" t="s">
        <v>117</v>
      </c>
      <c r="H615" s="1026">
        <f>'●附表２（財政力係数）R4年度同意○'!T61</f>
        <v>0</v>
      </c>
      <c r="I615" s="353" t="s">
        <v>117</v>
      </c>
      <c r="J615" s="1025">
        <v>0.47499999999999998</v>
      </c>
      <c r="K615" s="340"/>
      <c r="L615" s="467"/>
      <c r="M615" s="806"/>
      <c r="N615" s="47"/>
    </row>
    <row r="616" spans="1:14" ht="15" customHeight="1" thickTop="1" thickBot="1" x14ac:dyDescent="0.25">
      <c r="A616" s="990"/>
      <c r="B616" s="772"/>
      <c r="C616" s="344"/>
      <c r="D616" s="772"/>
      <c r="E616" s="344"/>
      <c r="F616" s="1994" t="s">
        <v>1605</v>
      </c>
      <c r="G616" s="1995"/>
      <c r="H616" s="1995"/>
      <c r="I616" s="933" t="s">
        <v>905</v>
      </c>
      <c r="J616" s="1024">
        <f>IFERROR(ROUND(F615*ROUND(H615*J615,3),),0)</f>
        <v>0</v>
      </c>
      <c r="K616" s="340" t="s">
        <v>535</v>
      </c>
      <c r="L616" s="467"/>
      <c r="M616" s="806"/>
      <c r="N616" s="47"/>
    </row>
    <row r="617" spans="1:14" ht="18.75" customHeight="1" x14ac:dyDescent="0.2">
      <c r="A617" s="470"/>
      <c r="B617" s="344"/>
      <c r="C617" s="345"/>
      <c r="D617" s="344"/>
      <c r="E617" s="344"/>
      <c r="F617" s="495"/>
      <c r="G617" s="494"/>
      <c r="H617" s="1683" t="s">
        <v>1084</v>
      </c>
      <c r="I617" s="1684"/>
      <c r="J617" s="932"/>
      <c r="K617" s="467"/>
      <c r="L617" s="467"/>
      <c r="M617" s="806"/>
      <c r="N617" s="47"/>
    </row>
    <row r="618" spans="1:14" ht="18.75" customHeight="1" thickBot="1" x14ac:dyDescent="0.25">
      <c r="A618" s="470"/>
      <c r="B618" s="340"/>
      <c r="C618" s="340"/>
      <c r="D618" s="340"/>
      <c r="E618" s="340"/>
      <c r="F618" s="554"/>
      <c r="G618" s="340"/>
      <c r="H618" s="1727" t="s">
        <v>118</v>
      </c>
      <c r="I618" s="1728"/>
      <c r="J618" s="539">
        <f>J587+J592+J597+J602+J607+J616+J611</f>
        <v>0</v>
      </c>
      <c r="K618" s="340" t="s">
        <v>1287</v>
      </c>
      <c r="L618" s="467"/>
      <c r="M618" s="1006" t="s">
        <v>4894</v>
      </c>
      <c r="N618" s="47"/>
    </row>
    <row r="619" spans="1:14" ht="18.75" customHeight="1" x14ac:dyDescent="0.2">
      <c r="A619" s="470"/>
      <c r="B619" s="340"/>
      <c r="C619" s="340"/>
      <c r="D619" s="340"/>
      <c r="E619" s="340"/>
      <c r="F619" s="554"/>
      <c r="G619" s="340"/>
      <c r="H619" s="494"/>
      <c r="I619" s="494"/>
      <c r="J619" s="58"/>
      <c r="K619" s="340"/>
      <c r="L619" s="467"/>
      <c r="M619" s="458"/>
      <c r="N619" s="47"/>
    </row>
    <row r="620" spans="1:14" ht="18.75" customHeight="1" x14ac:dyDescent="0.2">
      <c r="A620" s="1980" t="s">
        <v>1169</v>
      </c>
      <c r="B620" s="1980"/>
      <c r="C620" s="1982" t="s">
        <v>5870</v>
      </c>
      <c r="D620" s="1982"/>
      <c r="E620" s="1982"/>
      <c r="F620" s="1982"/>
      <c r="G620" s="1982"/>
      <c r="H620" s="1982"/>
      <c r="I620" s="1982"/>
      <c r="J620" s="1982"/>
      <c r="K620" s="340"/>
      <c r="L620" s="458"/>
      <c r="M620" s="806"/>
      <c r="N620" s="47"/>
    </row>
    <row r="621" spans="1:14" ht="18.75" customHeight="1" x14ac:dyDescent="0.2">
      <c r="A621" s="458"/>
      <c r="B621" s="486"/>
      <c r="C621" s="1982"/>
      <c r="D621" s="1982"/>
      <c r="E621" s="1982"/>
      <c r="F621" s="1982"/>
      <c r="G621" s="1982"/>
      <c r="H621" s="1982"/>
      <c r="I621" s="1982"/>
      <c r="J621" s="1982"/>
      <c r="K621" s="340"/>
      <c r="L621" s="458"/>
      <c r="M621" s="806"/>
      <c r="N621" s="47"/>
    </row>
    <row r="622" spans="1:14" ht="18.75" customHeight="1" x14ac:dyDescent="0.2">
      <c r="A622" s="1980" t="s">
        <v>1173</v>
      </c>
      <c r="B622" s="1980"/>
      <c r="C622" s="1982" t="s">
        <v>1170</v>
      </c>
      <c r="D622" s="1982"/>
      <c r="E622" s="1982"/>
      <c r="F622" s="1982"/>
      <c r="G622" s="1982"/>
      <c r="H622" s="1982"/>
      <c r="I622" s="1982"/>
      <c r="J622" s="1982"/>
      <c r="K622" s="340"/>
      <c r="L622" s="458"/>
      <c r="M622" s="806"/>
      <c r="N622" s="47"/>
    </row>
    <row r="623" spans="1:14" ht="18.75" customHeight="1" x14ac:dyDescent="0.2">
      <c r="A623" s="458"/>
      <c r="B623" s="486"/>
      <c r="C623" s="1982"/>
      <c r="D623" s="1982"/>
      <c r="E623" s="1982"/>
      <c r="F623" s="1982"/>
      <c r="G623" s="1982"/>
      <c r="H623" s="1982"/>
      <c r="I623" s="1982"/>
      <c r="J623" s="1982"/>
      <c r="K623" s="340"/>
      <c r="L623" s="458"/>
      <c r="M623" s="806"/>
      <c r="N623" s="47"/>
    </row>
    <row r="624" spans="1:14" ht="18.75" customHeight="1" x14ac:dyDescent="0.2">
      <c r="A624" s="458"/>
      <c r="B624" s="486"/>
      <c r="C624" s="1003"/>
      <c r="D624" s="1003"/>
      <c r="E624" s="1003"/>
      <c r="F624" s="1003"/>
      <c r="G624" s="1003"/>
      <c r="H624" s="1003"/>
      <c r="I624" s="1003"/>
      <c r="J624" s="1003"/>
      <c r="K624" s="340"/>
      <c r="L624" s="458"/>
      <c r="M624" s="806"/>
      <c r="N624" s="47"/>
    </row>
    <row r="625" spans="1:14" ht="18.75" customHeight="1" thickBot="1" x14ac:dyDescent="0.25">
      <c r="A625" s="458">
        <v>30</v>
      </c>
      <c r="B625" s="458" t="s">
        <v>1171</v>
      </c>
      <c r="C625" s="458"/>
      <c r="D625" s="458"/>
      <c r="E625" s="458"/>
      <c r="F625" s="463"/>
      <c r="G625" s="458"/>
      <c r="H625" s="544"/>
      <c r="I625" s="469"/>
      <c r="J625" s="465"/>
      <c r="K625" s="340"/>
      <c r="L625" s="458"/>
      <c r="M625" s="806"/>
      <c r="N625" s="47"/>
    </row>
    <row r="626" spans="1:14" ht="18.75" customHeight="1" thickTop="1" thickBot="1" x14ac:dyDescent="0.25">
      <c r="A626" s="458"/>
      <c r="B626" s="1739" t="s">
        <v>6654</v>
      </c>
      <c r="C626" s="1981"/>
      <c r="D626" s="1981"/>
      <c r="E626" s="1981"/>
      <c r="F626" s="259"/>
      <c r="G626" s="1197" t="s">
        <v>1293</v>
      </c>
      <c r="H626" s="514">
        <v>0.95</v>
      </c>
      <c r="I626" s="1197" t="s">
        <v>1294</v>
      </c>
      <c r="J626" s="913">
        <f>ROUND(F626*H626,0)</f>
        <v>0</v>
      </c>
      <c r="K626" s="340" t="s">
        <v>4956</v>
      </c>
      <c r="L626" s="467"/>
      <c r="M626" s="1006" t="s">
        <v>1293</v>
      </c>
      <c r="N626" s="47"/>
    </row>
    <row r="627" spans="1:14" ht="18.75" customHeight="1" thickTop="1" x14ac:dyDescent="0.2">
      <c r="A627" s="458"/>
      <c r="B627" s="1981"/>
      <c r="C627" s="1981"/>
      <c r="D627" s="1981"/>
      <c r="E627" s="1981"/>
      <c r="F627" s="463"/>
      <c r="G627" s="458"/>
      <c r="H627" s="544"/>
      <c r="I627" s="458"/>
      <c r="J627" s="465" t="s">
        <v>177</v>
      </c>
      <c r="K627" s="467"/>
      <c r="L627" s="467"/>
      <c r="M627" s="806"/>
      <c r="N627" s="47"/>
    </row>
    <row r="628" spans="1:14" ht="65.25" customHeight="1" x14ac:dyDescent="0.2">
      <c r="A628" s="1980" t="s">
        <v>340</v>
      </c>
      <c r="B628" s="1980"/>
      <c r="C628" s="1982" t="s">
        <v>5871</v>
      </c>
      <c r="D628" s="1982"/>
      <c r="E628" s="1982"/>
      <c r="F628" s="1982"/>
      <c r="G628" s="1982"/>
      <c r="H628" s="1982"/>
      <c r="I628" s="1982"/>
      <c r="J628" s="1982"/>
      <c r="K628" s="467"/>
      <c r="L628" s="467"/>
      <c r="M628" s="806"/>
      <c r="N628" s="47"/>
    </row>
    <row r="629" spans="1:14" s="112" customFormat="1" ht="15" customHeight="1" x14ac:dyDescent="0.2">
      <c r="A629" s="458"/>
      <c r="B629" s="340"/>
      <c r="C629" s="340"/>
      <c r="D629" s="340"/>
      <c r="E629" s="340"/>
      <c r="F629" s="554"/>
      <c r="G629" s="340"/>
      <c r="H629" s="494"/>
      <c r="I629" s="494"/>
      <c r="J629" s="58"/>
      <c r="K629" s="340"/>
      <c r="L629" s="458"/>
      <c r="M629" s="458"/>
      <c r="N629" s="198"/>
    </row>
    <row r="630" spans="1:14" ht="18.75" customHeight="1" x14ac:dyDescent="0.2">
      <c r="A630" s="468">
        <v>31</v>
      </c>
      <c r="B630" s="458" t="s">
        <v>5159</v>
      </c>
      <c r="C630" s="467"/>
      <c r="D630" s="467"/>
      <c r="E630" s="467"/>
      <c r="F630" s="517"/>
      <c r="G630" s="467"/>
      <c r="H630" s="467"/>
      <c r="I630" s="467"/>
      <c r="J630" s="517"/>
      <c r="K630" s="467"/>
      <c r="L630" s="467"/>
      <c r="M630" s="467"/>
      <c r="N630" s="56"/>
    </row>
    <row r="631" spans="1:14" ht="11.25" customHeight="1" x14ac:dyDescent="0.2">
      <c r="A631" s="470"/>
      <c r="B631" s="467"/>
      <c r="C631" s="467"/>
      <c r="D631" s="467"/>
      <c r="E631" s="467"/>
      <c r="F631" s="517"/>
      <c r="G631" s="467"/>
      <c r="H631" s="467"/>
      <c r="I631" s="467"/>
      <c r="J631" s="517"/>
      <c r="K631" s="467"/>
      <c r="L631" s="467"/>
      <c r="M631" s="467"/>
      <c r="N631" s="56"/>
    </row>
    <row r="632" spans="1:14" ht="18.75" customHeight="1" x14ac:dyDescent="0.2">
      <c r="A632" s="470"/>
      <c r="B632" s="1780" t="s">
        <v>163</v>
      </c>
      <c r="C632" s="1781"/>
      <c r="D632" s="1780" t="s">
        <v>139</v>
      </c>
      <c r="E632" s="1781"/>
      <c r="F632" s="627" t="s">
        <v>178</v>
      </c>
      <c r="G632" s="343"/>
      <c r="H632" s="343" t="s">
        <v>137</v>
      </c>
      <c r="I632" s="343"/>
      <c r="J632" s="627" t="s">
        <v>89</v>
      </c>
      <c r="K632" s="340"/>
      <c r="L632" s="467"/>
      <c r="M632" s="467"/>
      <c r="N632" s="56"/>
    </row>
    <row r="633" spans="1:14" ht="15" customHeight="1" x14ac:dyDescent="0.2">
      <c r="A633" s="470"/>
      <c r="B633" s="478"/>
      <c r="C633" s="479"/>
      <c r="D633" s="480"/>
      <c r="E633" s="342"/>
      <c r="F633" s="524"/>
      <c r="G633" s="482"/>
      <c r="H633" s="482"/>
      <c r="I633" s="482"/>
      <c r="J633" s="525" t="s">
        <v>136</v>
      </c>
      <c r="K633" s="340"/>
      <c r="L633" s="467"/>
      <c r="M633" s="467"/>
      <c r="N633" s="56"/>
    </row>
    <row r="634" spans="1:14" ht="15" customHeight="1" x14ac:dyDescent="0.2">
      <c r="A634" s="470"/>
      <c r="B634" s="335">
        <v>1</v>
      </c>
      <c r="C634" s="336" t="s">
        <v>4949</v>
      </c>
      <c r="D634" s="337" t="s">
        <v>533</v>
      </c>
      <c r="E634" s="338" t="s">
        <v>143</v>
      </c>
      <c r="F634" s="535" t="b">
        <f>IF(総括表!$B$4=総括表!$Q$4,基礎データ貼付用シート!E1940)</f>
        <v>0</v>
      </c>
      <c r="G634" s="353" t="s">
        <v>117</v>
      </c>
      <c r="H634" s="513">
        <v>0.48299999999999998</v>
      </c>
      <c r="I634" s="353" t="s">
        <v>119</v>
      </c>
      <c r="J634" s="354">
        <f t="shared" ref="J634:J641" si="40">ROUND(F634*H634,0)</f>
        <v>0</v>
      </c>
      <c r="K634" s="340" t="s">
        <v>134</v>
      </c>
      <c r="L634" s="467"/>
      <c r="M634" s="806"/>
      <c r="N634" s="47"/>
    </row>
    <row r="635" spans="1:14" ht="15" customHeight="1" x14ac:dyDescent="0.2">
      <c r="A635" s="470"/>
      <c r="B635" s="341"/>
      <c r="C635" s="342"/>
      <c r="D635" s="337" t="s">
        <v>529</v>
      </c>
      <c r="E635" s="338" t="s">
        <v>142</v>
      </c>
      <c r="F635" s="535" t="b">
        <f>IF(総括表!$B$4=総括表!$Q$5,基礎データ貼付用シート!E1940)</f>
        <v>0</v>
      </c>
      <c r="G635" s="353" t="s">
        <v>117</v>
      </c>
      <c r="H635" s="513">
        <v>0.47599999999999998</v>
      </c>
      <c r="I635" s="355" t="s">
        <v>119</v>
      </c>
      <c r="J635" s="683">
        <f t="shared" si="40"/>
        <v>0</v>
      </c>
      <c r="K635" s="340" t="s">
        <v>132</v>
      </c>
      <c r="L635" s="467"/>
      <c r="M635" s="806"/>
      <c r="N635" s="47"/>
    </row>
    <row r="636" spans="1:14" ht="15" customHeight="1" x14ac:dyDescent="0.2">
      <c r="A636" s="470"/>
      <c r="B636" s="335">
        <f>B634+1</f>
        <v>2</v>
      </c>
      <c r="C636" s="336" t="s">
        <v>5286</v>
      </c>
      <c r="D636" s="337" t="s">
        <v>533</v>
      </c>
      <c r="E636" s="338" t="s">
        <v>143</v>
      </c>
      <c r="F636" s="535" t="b">
        <f>IF(総括表!$B$4=総括表!$Q$4,基礎データ貼付用シート!E1941)</f>
        <v>0</v>
      </c>
      <c r="G636" s="353" t="s">
        <v>117</v>
      </c>
      <c r="H636" s="513">
        <v>0.5</v>
      </c>
      <c r="I636" s="353" t="s">
        <v>119</v>
      </c>
      <c r="J636" s="354">
        <f t="shared" si="40"/>
        <v>0</v>
      </c>
      <c r="K636" s="340" t="s">
        <v>130</v>
      </c>
      <c r="L636" s="467"/>
      <c r="M636" s="806"/>
      <c r="N636" s="47"/>
    </row>
    <row r="637" spans="1:14" ht="15" customHeight="1" x14ac:dyDescent="0.2">
      <c r="A637" s="470"/>
      <c r="B637" s="341"/>
      <c r="C637" s="342"/>
      <c r="D637" s="337" t="s">
        <v>529</v>
      </c>
      <c r="E637" s="338" t="s">
        <v>142</v>
      </c>
      <c r="F637" s="535" t="b">
        <f>IF(総括表!$B$4=総括表!$Q$5,基礎データ貼付用シート!E1941)</f>
        <v>0</v>
      </c>
      <c r="G637" s="353" t="s">
        <v>117</v>
      </c>
      <c r="H637" s="513">
        <v>0.5</v>
      </c>
      <c r="I637" s="355" t="s">
        <v>119</v>
      </c>
      <c r="J637" s="683">
        <f t="shared" si="40"/>
        <v>0</v>
      </c>
      <c r="K637" s="340" t="s">
        <v>538</v>
      </c>
      <c r="L637" s="467"/>
      <c r="M637" s="806"/>
      <c r="N637" s="47"/>
    </row>
    <row r="638" spans="1:14" ht="15" customHeight="1" x14ac:dyDescent="0.2">
      <c r="A638" s="470"/>
      <c r="B638" s="335">
        <f>B636+1</f>
        <v>3</v>
      </c>
      <c r="C638" s="336" t="s">
        <v>5649</v>
      </c>
      <c r="D638" s="337" t="s">
        <v>533</v>
      </c>
      <c r="E638" s="338" t="s">
        <v>143</v>
      </c>
      <c r="F638" s="535" t="b">
        <f>IF(総括表!$B$4=総括表!$Q$4,基礎データ貼付用シート!E1942)</f>
        <v>0</v>
      </c>
      <c r="G638" s="353" t="s">
        <v>117</v>
      </c>
      <c r="H638" s="513">
        <v>0.5</v>
      </c>
      <c r="I638" s="353" t="s">
        <v>119</v>
      </c>
      <c r="J638" s="354">
        <f t="shared" si="40"/>
        <v>0</v>
      </c>
      <c r="K638" s="340" t="s">
        <v>537</v>
      </c>
      <c r="L638" s="467"/>
      <c r="M638" s="806"/>
      <c r="N638" s="47"/>
    </row>
    <row r="639" spans="1:14" ht="15" customHeight="1" x14ac:dyDescent="0.2">
      <c r="A639" s="470"/>
      <c r="B639" s="341"/>
      <c r="C639" s="342"/>
      <c r="D639" s="337" t="s">
        <v>529</v>
      </c>
      <c r="E639" s="338" t="s">
        <v>142</v>
      </c>
      <c r="F639" s="535" t="b">
        <f>IF(総括表!$B$4=総括表!$Q$5,基礎データ貼付用シート!E1942)</f>
        <v>0</v>
      </c>
      <c r="G639" s="353" t="s">
        <v>117</v>
      </c>
      <c r="H639" s="513">
        <v>0.5</v>
      </c>
      <c r="I639" s="355" t="s">
        <v>119</v>
      </c>
      <c r="J639" s="683">
        <f t="shared" si="40"/>
        <v>0</v>
      </c>
      <c r="K639" s="340" t="s">
        <v>536</v>
      </c>
      <c r="L639" s="467"/>
      <c r="M639" s="806"/>
      <c r="N639" s="47"/>
    </row>
    <row r="640" spans="1:14" s="199" customFormat="1" ht="15" customHeight="1" x14ac:dyDescent="0.2">
      <c r="A640" s="470"/>
      <c r="B640" s="335">
        <f>B638+1</f>
        <v>4</v>
      </c>
      <c r="C640" s="336" t="s">
        <v>6145</v>
      </c>
      <c r="D640" s="337" t="s">
        <v>533</v>
      </c>
      <c r="E640" s="338" t="s">
        <v>143</v>
      </c>
      <c r="F640" s="535" t="b">
        <f>IF(総括表!$B$4=総括表!$Q$4,基礎データ貼付用シート!E1943)</f>
        <v>0</v>
      </c>
      <c r="G640" s="353" t="s">
        <v>117</v>
      </c>
      <c r="H640" s="513">
        <v>0.5</v>
      </c>
      <c r="I640" s="353" t="s">
        <v>119</v>
      </c>
      <c r="J640" s="354">
        <f t="shared" si="40"/>
        <v>0</v>
      </c>
      <c r="K640" s="340" t="s">
        <v>535</v>
      </c>
      <c r="L640" s="467"/>
      <c r="M640" s="806"/>
      <c r="N640" s="47"/>
    </row>
    <row r="641" spans="1:14" s="199" customFormat="1" ht="15" customHeight="1" x14ac:dyDescent="0.2">
      <c r="A641" s="470"/>
      <c r="B641" s="341"/>
      <c r="C641" s="342"/>
      <c r="D641" s="337" t="s">
        <v>529</v>
      </c>
      <c r="E641" s="338" t="s">
        <v>142</v>
      </c>
      <c r="F641" s="535" t="b">
        <f>IF(総括表!$B$4=総括表!$Q$5,基礎データ貼付用シート!E1943)</f>
        <v>0</v>
      </c>
      <c r="G641" s="353" t="s">
        <v>117</v>
      </c>
      <c r="H641" s="513">
        <v>0.5</v>
      </c>
      <c r="I641" s="355" t="s">
        <v>119</v>
      </c>
      <c r="J641" s="683">
        <f t="shared" si="40"/>
        <v>0</v>
      </c>
      <c r="K641" s="340" t="s">
        <v>534</v>
      </c>
      <c r="L641" s="467"/>
      <c r="M641" s="806"/>
      <c r="N641" s="47"/>
    </row>
    <row r="642" spans="1:14" s="199" customFormat="1" ht="15" customHeight="1" x14ac:dyDescent="0.2">
      <c r="A642" s="470"/>
      <c r="B642" s="1240">
        <f>B640+1</f>
        <v>5</v>
      </c>
      <c r="C642" s="336" t="s">
        <v>6622</v>
      </c>
      <c r="D642" s="337" t="s">
        <v>533</v>
      </c>
      <c r="E642" s="338" t="s">
        <v>143</v>
      </c>
      <c r="F642" s="535" t="b">
        <f>IF(総括表!$B$4=総括表!$Q$4,基礎データ貼付用シート!E1944)</f>
        <v>0</v>
      </c>
      <c r="G642" s="353" t="s">
        <v>117</v>
      </c>
      <c r="H642" s="513">
        <v>0.5</v>
      </c>
      <c r="I642" s="353" t="s">
        <v>119</v>
      </c>
      <c r="J642" s="354">
        <f t="shared" ref="J642:J643" si="41">ROUND(F642*H642,0)</f>
        <v>0</v>
      </c>
      <c r="K642" s="340" t="s">
        <v>530</v>
      </c>
      <c r="L642" s="467"/>
      <c r="M642" s="806"/>
      <c r="N642" s="47"/>
    </row>
    <row r="643" spans="1:14" s="199" customFormat="1" ht="15" customHeight="1" thickBot="1" x14ac:dyDescent="0.25">
      <c r="A643" s="470"/>
      <c r="B643" s="341"/>
      <c r="C643" s="1236"/>
      <c r="D643" s="337" t="s">
        <v>529</v>
      </c>
      <c r="E643" s="338" t="s">
        <v>142</v>
      </c>
      <c r="F643" s="535" t="b">
        <f>IF(総括表!$B$4=総括表!$Q$5,基礎データ貼付用シート!E1944)</f>
        <v>0</v>
      </c>
      <c r="G643" s="353" t="s">
        <v>117</v>
      </c>
      <c r="H643" s="513">
        <v>0.5</v>
      </c>
      <c r="I643" s="355" t="s">
        <v>119</v>
      </c>
      <c r="J643" s="683">
        <f t="shared" si="41"/>
        <v>0</v>
      </c>
      <c r="K643" s="340" t="s">
        <v>528</v>
      </c>
      <c r="L643" s="467"/>
      <c r="M643" s="806"/>
      <c r="N643" s="47"/>
    </row>
    <row r="644" spans="1:14" ht="15" customHeight="1" x14ac:dyDescent="0.2">
      <c r="A644" s="458"/>
      <c r="B644" s="344"/>
      <c r="C644" s="345"/>
      <c r="D644" s="344"/>
      <c r="E644" s="344"/>
      <c r="F644" s="495"/>
      <c r="G644" s="494"/>
      <c r="H644" s="1683" t="s">
        <v>1256</v>
      </c>
      <c r="I644" s="1684"/>
      <c r="J644" s="932"/>
      <c r="K644" s="467"/>
      <c r="L644" s="467"/>
      <c r="M644" s="806"/>
      <c r="N644" s="47"/>
    </row>
    <row r="645" spans="1:14" ht="15" customHeight="1" thickBot="1" x14ac:dyDescent="0.25">
      <c r="A645" s="458"/>
      <c r="B645" s="340"/>
      <c r="C645" s="340"/>
      <c r="D645" s="340"/>
      <c r="E645" s="340"/>
      <c r="F645" s="554"/>
      <c r="G645" s="340"/>
      <c r="H645" s="1727" t="s">
        <v>118</v>
      </c>
      <c r="I645" s="1728"/>
      <c r="J645" s="539">
        <f>SUM(J634:J643)</f>
        <v>0</v>
      </c>
      <c r="K645" s="340" t="s">
        <v>4958</v>
      </c>
      <c r="L645" s="467"/>
      <c r="M645" s="1006" t="s">
        <v>5156</v>
      </c>
      <c r="N645" s="47"/>
    </row>
    <row r="646" spans="1:14" s="112" customFormat="1" ht="15" customHeight="1" x14ac:dyDescent="0.2">
      <c r="A646" s="458"/>
      <c r="B646" s="340"/>
      <c r="C646" s="340"/>
      <c r="D646" s="340"/>
      <c r="E646" s="340"/>
      <c r="F646" s="554"/>
      <c r="G646" s="340"/>
      <c r="H646" s="494"/>
      <c r="I646" s="494"/>
      <c r="J646" s="58"/>
      <c r="K646" s="340"/>
      <c r="L646" s="458"/>
      <c r="M646" s="458"/>
      <c r="N646" s="198"/>
    </row>
    <row r="647" spans="1:14" ht="18.75" customHeight="1" x14ac:dyDescent="0.2">
      <c r="A647" s="468">
        <v>32</v>
      </c>
      <c r="B647" s="458" t="s">
        <v>5161</v>
      </c>
      <c r="C647" s="467"/>
      <c r="D647" s="467"/>
      <c r="E647" s="467"/>
      <c r="F647" s="517"/>
      <c r="G647" s="467"/>
      <c r="H647" s="467"/>
      <c r="I647" s="467"/>
      <c r="J647" s="517"/>
      <c r="K647" s="467"/>
      <c r="L647" s="467"/>
      <c r="M647" s="467"/>
      <c r="N647" s="56"/>
    </row>
    <row r="648" spans="1:14" ht="11.25" customHeight="1" x14ac:dyDescent="0.2">
      <c r="A648" s="470"/>
      <c r="B648" s="467"/>
      <c r="C648" s="467"/>
      <c r="D648" s="467"/>
      <c r="E648" s="467"/>
      <c r="F648" s="517"/>
      <c r="G648" s="467"/>
      <c r="H648" s="467"/>
      <c r="I648" s="467"/>
      <c r="J648" s="517"/>
      <c r="K648" s="467"/>
      <c r="L648" s="467"/>
      <c r="M648" s="467"/>
      <c r="N648" s="56"/>
    </row>
    <row r="649" spans="1:14" ht="18.75" customHeight="1" x14ac:dyDescent="0.2">
      <c r="A649" s="470"/>
      <c r="B649" s="1780" t="s">
        <v>163</v>
      </c>
      <c r="C649" s="1781"/>
      <c r="D649" s="1780" t="s">
        <v>139</v>
      </c>
      <c r="E649" s="1781"/>
      <c r="F649" s="627" t="s">
        <v>178</v>
      </c>
      <c r="G649" s="343"/>
      <c r="H649" s="343" t="s">
        <v>137</v>
      </c>
      <c r="I649" s="343"/>
      <c r="J649" s="627" t="s">
        <v>89</v>
      </c>
      <c r="K649" s="340"/>
      <c r="L649" s="467"/>
      <c r="M649" s="467"/>
      <c r="N649" s="56"/>
    </row>
    <row r="650" spans="1:14" ht="15" customHeight="1" x14ac:dyDescent="0.2">
      <c r="A650" s="470"/>
      <c r="B650" s="478"/>
      <c r="C650" s="479"/>
      <c r="D650" s="480"/>
      <c r="E650" s="342"/>
      <c r="F650" s="524"/>
      <c r="G650" s="482"/>
      <c r="H650" s="482"/>
      <c r="I650" s="482"/>
      <c r="J650" s="525" t="s">
        <v>5162</v>
      </c>
      <c r="K650" s="340"/>
      <c r="L650" s="467"/>
      <c r="M650" s="467"/>
      <c r="N650" s="56"/>
    </row>
    <row r="651" spans="1:14" ht="15" customHeight="1" x14ac:dyDescent="0.2">
      <c r="A651" s="470"/>
      <c r="B651" s="335">
        <v>1</v>
      </c>
      <c r="C651" s="336" t="s">
        <v>4949</v>
      </c>
      <c r="D651" s="337" t="s">
        <v>5163</v>
      </c>
      <c r="E651" s="338" t="s">
        <v>143</v>
      </c>
      <c r="F651" s="535" t="b">
        <f>IF(総括表!$B$4=総括表!$Q$4,基礎データ貼付用シート!E1945)</f>
        <v>0</v>
      </c>
      <c r="G651" s="353" t="s">
        <v>5156</v>
      </c>
      <c r="H651" s="513">
        <v>0.28999999999999998</v>
      </c>
      <c r="I651" s="353" t="s">
        <v>5164</v>
      </c>
      <c r="J651" s="354">
        <f t="shared" ref="J651:J658" si="42">ROUND(F651*H651,0)</f>
        <v>0</v>
      </c>
      <c r="K651" s="340" t="s">
        <v>5165</v>
      </c>
      <c r="L651" s="467"/>
      <c r="M651" s="806"/>
      <c r="N651" s="47"/>
    </row>
    <row r="652" spans="1:14" ht="15" customHeight="1" x14ac:dyDescent="0.2">
      <c r="A652" s="470"/>
      <c r="B652" s="341"/>
      <c r="C652" s="342"/>
      <c r="D652" s="337" t="s">
        <v>5166</v>
      </c>
      <c r="E652" s="338" t="s">
        <v>142</v>
      </c>
      <c r="F652" s="535" t="b">
        <f>IF(総括表!$B$4=総括表!$Q$5,基礎データ貼付用シート!E1945)</f>
        <v>0</v>
      </c>
      <c r="G652" s="353" t="s">
        <v>5156</v>
      </c>
      <c r="H652" s="513">
        <v>0.28499999999999998</v>
      </c>
      <c r="I652" s="355" t="s">
        <v>5164</v>
      </c>
      <c r="J652" s="683">
        <f t="shared" si="42"/>
        <v>0</v>
      </c>
      <c r="K652" s="340" t="s">
        <v>5167</v>
      </c>
      <c r="L652" s="467"/>
      <c r="M652" s="806"/>
      <c r="N652" s="47"/>
    </row>
    <row r="653" spans="1:14" ht="15" customHeight="1" x14ac:dyDescent="0.2">
      <c r="A653" s="470"/>
      <c r="B653" s="335">
        <f>B651+1</f>
        <v>2</v>
      </c>
      <c r="C653" s="336" t="s">
        <v>5286</v>
      </c>
      <c r="D653" s="337" t="s">
        <v>533</v>
      </c>
      <c r="E653" s="338" t="s">
        <v>143</v>
      </c>
      <c r="F653" s="535" t="b">
        <f>IF(総括表!$B$4=総括表!$Q$4,基礎データ貼付用シート!E1946)</f>
        <v>0</v>
      </c>
      <c r="G653" s="353" t="s">
        <v>117</v>
      </c>
      <c r="H653" s="513">
        <v>0.3</v>
      </c>
      <c r="I653" s="353" t="s">
        <v>119</v>
      </c>
      <c r="J653" s="354">
        <f t="shared" si="42"/>
        <v>0</v>
      </c>
      <c r="K653" s="340" t="s">
        <v>130</v>
      </c>
      <c r="L653" s="467"/>
      <c r="M653" s="806"/>
      <c r="N653" s="47"/>
    </row>
    <row r="654" spans="1:14" ht="15" customHeight="1" x14ac:dyDescent="0.2">
      <c r="A654" s="470"/>
      <c r="B654" s="341"/>
      <c r="C654" s="342"/>
      <c r="D654" s="337" t="s">
        <v>529</v>
      </c>
      <c r="E654" s="338" t="s">
        <v>142</v>
      </c>
      <c r="F654" s="535" t="b">
        <f>IF(総括表!$B$4=総括表!$Q$5,基礎データ貼付用シート!E1946)</f>
        <v>0</v>
      </c>
      <c r="G654" s="353" t="s">
        <v>117</v>
      </c>
      <c r="H654" s="513">
        <v>0.3</v>
      </c>
      <c r="I654" s="355" t="s">
        <v>119</v>
      </c>
      <c r="J654" s="683">
        <f t="shared" si="42"/>
        <v>0</v>
      </c>
      <c r="K654" s="340" t="s">
        <v>538</v>
      </c>
      <c r="L654" s="467"/>
      <c r="M654" s="806"/>
      <c r="N654" s="47"/>
    </row>
    <row r="655" spans="1:14" ht="15" customHeight="1" x14ac:dyDescent="0.2">
      <c r="A655" s="470"/>
      <c r="B655" s="335">
        <f>B653+1</f>
        <v>3</v>
      </c>
      <c r="C655" s="336" t="s">
        <v>5649</v>
      </c>
      <c r="D655" s="337" t="s">
        <v>533</v>
      </c>
      <c r="E655" s="338" t="s">
        <v>143</v>
      </c>
      <c r="F655" s="535" t="b">
        <f>IF(総括表!$B$4=総括表!$Q$4,基礎データ貼付用シート!E1947)</f>
        <v>0</v>
      </c>
      <c r="G655" s="353" t="s">
        <v>117</v>
      </c>
      <c r="H655" s="513">
        <v>0.3</v>
      </c>
      <c r="I655" s="353" t="s">
        <v>119</v>
      </c>
      <c r="J655" s="354">
        <f t="shared" si="42"/>
        <v>0</v>
      </c>
      <c r="K655" s="340" t="s">
        <v>537</v>
      </c>
      <c r="L655" s="467"/>
      <c r="M655" s="806"/>
      <c r="N655" s="47"/>
    </row>
    <row r="656" spans="1:14" ht="15" customHeight="1" x14ac:dyDescent="0.2">
      <c r="A656" s="470"/>
      <c r="B656" s="341"/>
      <c r="C656" s="342"/>
      <c r="D656" s="337" t="s">
        <v>529</v>
      </c>
      <c r="E656" s="338" t="s">
        <v>142</v>
      </c>
      <c r="F656" s="535" t="b">
        <f>IF(総括表!$B$4=総括表!$Q$5,基礎データ貼付用シート!E1947)</f>
        <v>0</v>
      </c>
      <c r="G656" s="353" t="s">
        <v>117</v>
      </c>
      <c r="H656" s="513">
        <v>0.3</v>
      </c>
      <c r="I656" s="355" t="s">
        <v>119</v>
      </c>
      <c r="J656" s="683">
        <f t="shared" si="42"/>
        <v>0</v>
      </c>
      <c r="K656" s="340" t="s">
        <v>536</v>
      </c>
      <c r="L656" s="467"/>
      <c r="M656" s="806"/>
      <c r="N656" s="47"/>
    </row>
    <row r="657" spans="1:14" s="199" customFormat="1" ht="15" customHeight="1" x14ac:dyDescent="0.2">
      <c r="A657" s="470"/>
      <c r="B657" s="335">
        <f>B655+1</f>
        <v>4</v>
      </c>
      <c r="C657" s="336" t="s">
        <v>6145</v>
      </c>
      <c r="D657" s="337" t="s">
        <v>533</v>
      </c>
      <c r="E657" s="338" t="s">
        <v>143</v>
      </c>
      <c r="F657" s="535" t="b">
        <f>IF(総括表!$B$4=総括表!$Q$4,基礎データ貼付用シート!E1948)</f>
        <v>0</v>
      </c>
      <c r="G657" s="353" t="s">
        <v>117</v>
      </c>
      <c r="H657" s="513">
        <v>0.3</v>
      </c>
      <c r="I657" s="353" t="s">
        <v>119</v>
      </c>
      <c r="J657" s="354">
        <f t="shared" si="42"/>
        <v>0</v>
      </c>
      <c r="K657" s="340" t="s">
        <v>269</v>
      </c>
      <c r="L657" s="467"/>
      <c r="M657" s="806"/>
      <c r="N657" s="47"/>
    </row>
    <row r="658" spans="1:14" s="199" customFormat="1" ht="15" customHeight="1" x14ac:dyDescent="0.2">
      <c r="A658" s="470"/>
      <c r="B658" s="341"/>
      <c r="C658" s="342"/>
      <c r="D658" s="337" t="s">
        <v>529</v>
      </c>
      <c r="E658" s="338" t="s">
        <v>142</v>
      </c>
      <c r="F658" s="535" t="b">
        <f>IF(総括表!$B$4=総括表!$Q$5,基礎データ貼付用シート!E1948)</f>
        <v>0</v>
      </c>
      <c r="G658" s="353" t="s">
        <v>117</v>
      </c>
      <c r="H658" s="513">
        <v>0.3</v>
      </c>
      <c r="I658" s="355" t="s">
        <v>119</v>
      </c>
      <c r="J658" s="683">
        <f t="shared" si="42"/>
        <v>0</v>
      </c>
      <c r="K658" s="340" t="s">
        <v>266</v>
      </c>
      <c r="L658" s="467"/>
      <c r="M658" s="806"/>
      <c r="N658" s="47"/>
    </row>
    <row r="659" spans="1:14" s="199" customFormat="1" ht="15" customHeight="1" x14ac:dyDescent="0.2">
      <c r="A659" s="470"/>
      <c r="B659" s="1240">
        <f>B657+1</f>
        <v>5</v>
      </c>
      <c r="C659" s="336" t="s">
        <v>6622</v>
      </c>
      <c r="D659" s="337" t="s">
        <v>533</v>
      </c>
      <c r="E659" s="338" t="s">
        <v>143</v>
      </c>
      <c r="F659" s="535" t="b">
        <f>IF(総括表!$B$4=総括表!$Q$4,基礎データ貼付用シート!E1949)</f>
        <v>0</v>
      </c>
      <c r="G659" s="353" t="s">
        <v>117</v>
      </c>
      <c r="H659" s="513">
        <v>0.3</v>
      </c>
      <c r="I659" s="353" t="s">
        <v>119</v>
      </c>
      <c r="J659" s="354">
        <f t="shared" ref="J659:J660" si="43">ROUND(F659*H659,0)</f>
        <v>0</v>
      </c>
      <c r="K659" s="340" t="s">
        <v>265</v>
      </c>
      <c r="L659" s="467"/>
      <c r="M659" s="806"/>
      <c r="N659" s="47"/>
    </row>
    <row r="660" spans="1:14" s="199" customFormat="1" ht="15" customHeight="1" thickBot="1" x14ac:dyDescent="0.25">
      <c r="A660" s="470"/>
      <c r="B660" s="341"/>
      <c r="C660" s="1236"/>
      <c r="D660" s="337" t="s">
        <v>529</v>
      </c>
      <c r="E660" s="338" t="s">
        <v>142</v>
      </c>
      <c r="F660" s="535" t="b">
        <f>IF(総括表!$B$4=総括表!$Q$5,基礎データ貼付用シート!E1949)</f>
        <v>0</v>
      </c>
      <c r="G660" s="353" t="s">
        <v>117</v>
      </c>
      <c r="H660" s="513">
        <v>0.3</v>
      </c>
      <c r="I660" s="355" t="s">
        <v>119</v>
      </c>
      <c r="J660" s="683">
        <f t="shared" si="43"/>
        <v>0</v>
      </c>
      <c r="K660" s="340" t="s">
        <v>264</v>
      </c>
      <c r="L660" s="467"/>
      <c r="M660" s="806"/>
      <c r="N660" s="47"/>
    </row>
    <row r="661" spans="1:14" ht="15" customHeight="1" x14ac:dyDescent="0.2">
      <c r="A661" s="458"/>
      <c r="B661" s="344"/>
      <c r="C661" s="345"/>
      <c r="D661" s="344"/>
      <c r="E661" s="344"/>
      <c r="F661" s="495"/>
      <c r="G661" s="494"/>
      <c r="H661" s="1683" t="s">
        <v>6349</v>
      </c>
      <c r="I661" s="1684"/>
      <c r="J661" s="932"/>
      <c r="K661" s="467"/>
      <c r="L661" s="467"/>
      <c r="M661" s="806"/>
      <c r="N661" s="47"/>
    </row>
    <row r="662" spans="1:14" ht="15" customHeight="1" thickBot="1" x14ac:dyDescent="0.25">
      <c r="A662" s="458"/>
      <c r="B662" s="340"/>
      <c r="C662" s="340"/>
      <c r="D662" s="340"/>
      <c r="E662" s="340"/>
      <c r="F662" s="554"/>
      <c r="G662" s="340"/>
      <c r="H662" s="1727" t="s">
        <v>118</v>
      </c>
      <c r="I662" s="1728"/>
      <c r="J662" s="539">
        <f>SUM(J651:J660)</f>
        <v>0</v>
      </c>
      <c r="K662" s="340" t="s">
        <v>4983</v>
      </c>
      <c r="L662" s="467"/>
      <c r="M662" s="1006" t="s">
        <v>5156</v>
      </c>
      <c r="N662" s="47"/>
    </row>
    <row r="663" spans="1:14" s="112" customFormat="1" ht="15" customHeight="1" x14ac:dyDescent="0.2">
      <c r="A663" s="458"/>
      <c r="B663" s="340"/>
      <c r="C663" s="340"/>
      <c r="D663" s="340"/>
      <c r="E663" s="340"/>
      <c r="F663" s="554"/>
      <c r="G663" s="340"/>
      <c r="H663" s="494"/>
      <c r="I663" s="494"/>
      <c r="J663" s="58"/>
      <c r="K663" s="340"/>
      <c r="L663" s="458"/>
      <c r="M663" s="458"/>
      <c r="N663" s="198"/>
    </row>
    <row r="664" spans="1:14" ht="18.75" customHeight="1" x14ac:dyDescent="0.2">
      <c r="A664" s="468">
        <v>33</v>
      </c>
      <c r="B664" s="458" t="s">
        <v>5169</v>
      </c>
      <c r="C664" s="467"/>
      <c r="D664" s="467"/>
      <c r="E664" s="467"/>
      <c r="F664" s="517"/>
      <c r="G664" s="467"/>
      <c r="H664" s="467"/>
      <c r="I664" s="467"/>
      <c r="J664" s="517"/>
      <c r="K664" s="467"/>
      <c r="L664" s="467"/>
      <c r="M664" s="467"/>
      <c r="N664" s="56"/>
    </row>
    <row r="665" spans="1:14" ht="18.75" customHeight="1" x14ac:dyDescent="0.2">
      <c r="A665" s="470"/>
      <c r="B665" s="458" t="s">
        <v>5170</v>
      </c>
      <c r="C665" s="467"/>
      <c r="D665" s="467"/>
      <c r="E665" s="467"/>
      <c r="F665" s="517"/>
      <c r="G665" s="467"/>
      <c r="H665" s="467"/>
      <c r="I665" s="467"/>
      <c r="J665" s="517"/>
      <c r="K665" s="467"/>
      <c r="L665" s="467"/>
      <c r="M665" s="467"/>
      <c r="N665" s="56"/>
    </row>
    <row r="666" spans="1:14" ht="18.75" customHeight="1" x14ac:dyDescent="0.2">
      <c r="A666" s="470"/>
      <c r="B666" s="1780" t="s">
        <v>163</v>
      </c>
      <c r="C666" s="1781"/>
      <c r="D666" s="1780" t="s">
        <v>139</v>
      </c>
      <c r="E666" s="1781"/>
      <c r="F666" s="627" t="s">
        <v>178</v>
      </c>
      <c r="G666" s="343"/>
      <c r="H666" s="343" t="s">
        <v>137</v>
      </c>
      <c r="I666" s="343"/>
      <c r="J666" s="627" t="s">
        <v>89</v>
      </c>
      <c r="K666" s="340"/>
      <c r="L666" s="467"/>
      <c r="M666" s="467"/>
      <c r="N666" s="56"/>
    </row>
    <row r="667" spans="1:14" ht="15" customHeight="1" x14ac:dyDescent="0.2">
      <c r="A667" s="470"/>
      <c r="B667" s="478"/>
      <c r="C667" s="479"/>
      <c r="D667" s="480"/>
      <c r="E667" s="342"/>
      <c r="F667" s="524"/>
      <c r="G667" s="482"/>
      <c r="H667" s="482"/>
      <c r="I667" s="482"/>
      <c r="J667" s="525" t="s">
        <v>5162</v>
      </c>
      <c r="K667" s="340"/>
      <c r="L667" s="467"/>
      <c r="M667" s="467"/>
      <c r="N667" s="56"/>
    </row>
    <row r="668" spans="1:14" ht="15" customHeight="1" x14ac:dyDescent="0.2">
      <c r="A668" s="470"/>
      <c r="B668" s="335">
        <v>1</v>
      </c>
      <c r="C668" s="336" t="s">
        <v>4949</v>
      </c>
      <c r="D668" s="337" t="s">
        <v>5163</v>
      </c>
      <c r="E668" s="338" t="s">
        <v>143</v>
      </c>
      <c r="F668" s="535" t="b">
        <f>IF(総括表!$B$4=総括表!$Q$4,基礎データ貼付用シート!E1950)</f>
        <v>0</v>
      </c>
      <c r="G668" s="353" t="s">
        <v>5156</v>
      </c>
      <c r="H668" s="513">
        <v>0.28999999999999998</v>
      </c>
      <c r="I668" s="353" t="s">
        <v>5164</v>
      </c>
      <c r="J668" s="354">
        <f t="shared" ref="J668:J675" si="44">ROUND(F668*H668,0)</f>
        <v>0</v>
      </c>
      <c r="K668" s="340" t="s">
        <v>5165</v>
      </c>
      <c r="L668" s="467"/>
      <c r="M668" s="806"/>
      <c r="N668" s="47"/>
    </row>
    <row r="669" spans="1:14" ht="15" customHeight="1" x14ac:dyDescent="0.2">
      <c r="A669" s="470"/>
      <c r="B669" s="341"/>
      <c r="C669" s="342"/>
      <c r="D669" s="337" t="s">
        <v>5166</v>
      </c>
      <c r="E669" s="338" t="s">
        <v>142</v>
      </c>
      <c r="F669" s="535" t="b">
        <f>IF(総括表!$B$4=総括表!$Q$5,基礎データ貼付用シート!E1950)</f>
        <v>0</v>
      </c>
      <c r="G669" s="353" t="s">
        <v>5156</v>
      </c>
      <c r="H669" s="513">
        <v>0.28499999999999998</v>
      </c>
      <c r="I669" s="355" t="s">
        <v>5164</v>
      </c>
      <c r="J669" s="683">
        <f t="shared" si="44"/>
        <v>0</v>
      </c>
      <c r="K669" s="340" t="s">
        <v>5167</v>
      </c>
      <c r="L669" s="467"/>
      <c r="M669" s="806"/>
      <c r="N669" s="47"/>
    </row>
    <row r="670" spans="1:14" ht="15" customHeight="1" x14ac:dyDescent="0.2">
      <c r="A670" s="470"/>
      <c r="B670" s="335">
        <f>B668+1</f>
        <v>2</v>
      </c>
      <c r="C670" s="336" t="s">
        <v>5286</v>
      </c>
      <c r="D670" s="337" t="s">
        <v>533</v>
      </c>
      <c r="E670" s="338" t="s">
        <v>143</v>
      </c>
      <c r="F670" s="535" t="b">
        <f>IF(総括表!$B$4=総括表!$Q$4,基礎データ貼付用シート!E1951)</f>
        <v>0</v>
      </c>
      <c r="G670" s="353" t="s">
        <v>117</v>
      </c>
      <c r="H670" s="513">
        <v>0.3</v>
      </c>
      <c r="I670" s="353" t="s">
        <v>119</v>
      </c>
      <c r="J670" s="354">
        <f t="shared" si="44"/>
        <v>0</v>
      </c>
      <c r="K670" s="340" t="s">
        <v>130</v>
      </c>
      <c r="L670" s="467"/>
      <c r="M670" s="806"/>
      <c r="N670" s="47"/>
    </row>
    <row r="671" spans="1:14" ht="15" customHeight="1" x14ac:dyDescent="0.2">
      <c r="A671" s="470"/>
      <c r="B671" s="341"/>
      <c r="C671" s="342"/>
      <c r="D671" s="337" t="s">
        <v>529</v>
      </c>
      <c r="E671" s="338" t="s">
        <v>142</v>
      </c>
      <c r="F671" s="535" t="b">
        <f>IF(総括表!$B$4=総括表!$Q$5,基礎データ貼付用シート!E1951)</f>
        <v>0</v>
      </c>
      <c r="G671" s="353" t="s">
        <v>117</v>
      </c>
      <c r="H671" s="513">
        <v>0.3</v>
      </c>
      <c r="I671" s="355" t="s">
        <v>119</v>
      </c>
      <c r="J671" s="683">
        <f t="shared" si="44"/>
        <v>0</v>
      </c>
      <c r="K671" s="340" t="s">
        <v>538</v>
      </c>
      <c r="L671" s="467"/>
      <c r="M671" s="806"/>
      <c r="N671" s="47"/>
    </row>
    <row r="672" spans="1:14" ht="15" customHeight="1" x14ac:dyDescent="0.2">
      <c r="A672" s="470"/>
      <c r="B672" s="335">
        <f>B670+1</f>
        <v>3</v>
      </c>
      <c r="C672" s="336" t="s">
        <v>5649</v>
      </c>
      <c r="D672" s="337" t="s">
        <v>533</v>
      </c>
      <c r="E672" s="338" t="s">
        <v>143</v>
      </c>
      <c r="F672" s="535" t="b">
        <f>IF(総括表!$B$4=総括表!$Q$4,基礎データ貼付用シート!E1952)</f>
        <v>0</v>
      </c>
      <c r="G672" s="353" t="s">
        <v>117</v>
      </c>
      <c r="H672" s="513">
        <v>0.3</v>
      </c>
      <c r="I672" s="353" t="s">
        <v>119</v>
      </c>
      <c r="J672" s="354">
        <f t="shared" si="44"/>
        <v>0</v>
      </c>
      <c r="K672" s="340" t="s">
        <v>537</v>
      </c>
      <c r="L672" s="467"/>
      <c r="M672" s="806"/>
      <c r="N672" s="47"/>
    </row>
    <row r="673" spans="1:14" ht="15" customHeight="1" x14ac:dyDescent="0.2">
      <c r="A673" s="470"/>
      <c r="B673" s="341"/>
      <c r="C673" s="342"/>
      <c r="D673" s="337" t="s">
        <v>529</v>
      </c>
      <c r="E673" s="338" t="s">
        <v>142</v>
      </c>
      <c r="F673" s="535" t="b">
        <f>IF(総括表!$B$4=総括表!$Q$5,基礎データ貼付用シート!E1952)</f>
        <v>0</v>
      </c>
      <c r="G673" s="353" t="s">
        <v>117</v>
      </c>
      <c r="H673" s="513">
        <v>0.3</v>
      </c>
      <c r="I673" s="355" t="s">
        <v>119</v>
      </c>
      <c r="J673" s="683">
        <f t="shared" si="44"/>
        <v>0</v>
      </c>
      <c r="K673" s="340" t="s">
        <v>536</v>
      </c>
      <c r="L673" s="467"/>
      <c r="M673" s="806"/>
      <c r="N673" s="47"/>
    </row>
    <row r="674" spans="1:14" s="199" customFormat="1" ht="15" customHeight="1" x14ac:dyDescent="0.2">
      <c r="A674" s="470"/>
      <c r="B674" s="335">
        <f>B672+1</f>
        <v>4</v>
      </c>
      <c r="C674" s="336" t="s">
        <v>6145</v>
      </c>
      <c r="D674" s="337" t="s">
        <v>533</v>
      </c>
      <c r="E674" s="338" t="s">
        <v>143</v>
      </c>
      <c r="F674" s="535" t="b">
        <f>IF(総括表!$B$4=総括表!$Q$4,基礎データ貼付用シート!E1953)</f>
        <v>0</v>
      </c>
      <c r="G674" s="353" t="s">
        <v>117</v>
      </c>
      <c r="H674" s="513">
        <v>0.3</v>
      </c>
      <c r="I674" s="353" t="s">
        <v>119</v>
      </c>
      <c r="J674" s="354">
        <f t="shared" si="44"/>
        <v>0</v>
      </c>
      <c r="K674" s="340" t="s">
        <v>269</v>
      </c>
      <c r="L674" s="467"/>
      <c r="M674" s="806"/>
      <c r="N674" s="47"/>
    </row>
    <row r="675" spans="1:14" s="199" customFormat="1" ht="15" customHeight="1" x14ac:dyDescent="0.2">
      <c r="A675" s="470"/>
      <c r="B675" s="341"/>
      <c r="C675" s="342"/>
      <c r="D675" s="337" t="s">
        <v>529</v>
      </c>
      <c r="E675" s="338" t="s">
        <v>142</v>
      </c>
      <c r="F675" s="535" t="b">
        <f>IF(総括表!$B$4=総括表!$Q$5,基礎データ貼付用シート!E1953)</f>
        <v>0</v>
      </c>
      <c r="G675" s="353" t="s">
        <v>117</v>
      </c>
      <c r="H675" s="513">
        <v>0.3</v>
      </c>
      <c r="I675" s="355" t="s">
        <v>119</v>
      </c>
      <c r="J675" s="683">
        <f t="shared" si="44"/>
        <v>0</v>
      </c>
      <c r="K675" s="340" t="s">
        <v>266</v>
      </c>
      <c r="L675" s="467"/>
      <c r="M675" s="806"/>
      <c r="N675" s="47"/>
    </row>
    <row r="676" spans="1:14" s="199" customFormat="1" ht="15" customHeight="1" x14ac:dyDescent="0.2">
      <c r="A676" s="470"/>
      <c r="B676" s="1240">
        <f>B674+1</f>
        <v>5</v>
      </c>
      <c r="C676" s="336" t="s">
        <v>6622</v>
      </c>
      <c r="D676" s="337" t="s">
        <v>533</v>
      </c>
      <c r="E676" s="338" t="s">
        <v>143</v>
      </c>
      <c r="F676" s="535" t="b">
        <f>IF(総括表!$B$4=総括表!$Q$4,基礎データ貼付用シート!E1954)</f>
        <v>0</v>
      </c>
      <c r="G676" s="353" t="s">
        <v>117</v>
      </c>
      <c r="H676" s="513">
        <v>0.3</v>
      </c>
      <c r="I676" s="353" t="s">
        <v>119</v>
      </c>
      <c r="J676" s="354">
        <f t="shared" ref="J676:J677" si="45">ROUND(F676*H676,0)</f>
        <v>0</v>
      </c>
      <c r="K676" s="340" t="s">
        <v>265</v>
      </c>
      <c r="L676" s="467"/>
      <c r="M676" s="806"/>
      <c r="N676" s="47"/>
    </row>
    <row r="677" spans="1:14" s="199" customFormat="1" ht="15" customHeight="1" thickBot="1" x14ac:dyDescent="0.25">
      <c r="A677" s="470"/>
      <c r="B677" s="341"/>
      <c r="C677" s="1236"/>
      <c r="D677" s="337" t="s">
        <v>529</v>
      </c>
      <c r="E677" s="338" t="s">
        <v>142</v>
      </c>
      <c r="F677" s="535" t="b">
        <f>IF(総括表!$B$4=総括表!$Q$5,基礎データ貼付用シート!E1954)</f>
        <v>0</v>
      </c>
      <c r="G677" s="353" t="s">
        <v>117</v>
      </c>
      <c r="H677" s="513">
        <v>0.3</v>
      </c>
      <c r="I677" s="355" t="s">
        <v>119</v>
      </c>
      <c r="J677" s="683">
        <f t="shared" si="45"/>
        <v>0</v>
      </c>
      <c r="K677" s="340" t="s">
        <v>264</v>
      </c>
      <c r="L677" s="467"/>
      <c r="M677" s="806"/>
      <c r="N677" s="47"/>
    </row>
    <row r="678" spans="1:14" ht="15" customHeight="1" x14ac:dyDescent="0.2">
      <c r="A678" s="458"/>
      <c r="B678" s="344"/>
      <c r="C678" s="345"/>
      <c r="D678" s="344"/>
      <c r="E678" s="344"/>
      <c r="F678" s="495"/>
      <c r="G678" s="494"/>
      <c r="H678" s="1683" t="s">
        <v>6349</v>
      </c>
      <c r="I678" s="1684"/>
      <c r="J678" s="932"/>
      <c r="K678" s="467"/>
      <c r="L678" s="467"/>
      <c r="M678" s="806"/>
      <c r="N678" s="47"/>
    </row>
    <row r="679" spans="1:14" ht="15" customHeight="1" thickBot="1" x14ac:dyDescent="0.25">
      <c r="A679" s="458"/>
      <c r="B679" s="340"/>
      <c r="C679" s="340"/>
      <c r="D679" s="340"/>
      <c r="E679" s="340"/>
      <c r="F679" s="554"/>
      <c r="G679" s="340"/>
      <c r="H679" s="1727" t="s">
        <v>118</v>
      </c>
      <c r="I679" s="1728"/>
      <c r="J679" s="539">
        <f>SUM(J668:J677)</f>
        <v>0</v>
      </c>
      <c r="K679" s="340" t="s">
        <v>4984</v>
      </c>
      <c r="L679" s="467"/>
      <c r="M679" s="1006" t="s">
        <v>5156</v>
      </c>
      <c r="N679" s="47"/>
    </row>
    <row r="680" spans="1:14" s="133" customFormat="1" ht="18.75" customHeight="1" x14ac:dyDescent="0.2">
      <c r="A680" s="473"/>
      <c r="B680" s="497"/>
      <c r="C680" s="497"/>
      <c r="D680" s="497"/>
      <c r="E680" s="497"/>
      <c r="F680" s="667"/>
      <c r="G680" s="497"/>
      <c r="H680" s="494"/>
      <c r="I680" s="494"/>
      <c r="J680" s="58"/>
      <c r="K680" s="497"/>
      <c r="L680" s="473"/>
      <c r="M680" s="473"/>
      <c r="N680" s="250"/>
    </row>
    <row r="681" spans="1:14" s="112" customFormat="1" ht="15" customHeight="1" x14ac:dyDescent="0.2">
      <c r="A681" s="458"/>
      <c r="B681" s="340"/>
      <c r="C681" s="340"/>
      <c r="D681" s="340"/>
      <c r="E681" s="340"/>
      <c r="F681" s="554"/>
      <c r="G681" s="340"/>
      <c r="H681" s="494"/>
      <c r="I681" s="494"/>
      <c r="J681" s="58"/>
      <c r="K681" s="340"/>
      <c r="L681" s="458"/>
      <c r="M681" s="458"/>
      <c r="N681" s="198"/>
    </row>
    <row r="682" spans="1:14" ht="18.75" customHeight="1" x14ac:dyDescent="0.2">
      <c r="A682" s="468">
        <v>34</v>
      </c>
      <c r="B682" s="458" t="s">
        <v>5300</v>
      </c>
      <c r="C682" s="467"/>
      <c r="D682" s="467"/>
      <c r="E682" s="467"/>
      <c r="F682" s="517"/>
      <c r="G682" s="467"/>
      <c r="H682" s="467"/>
      <c r="I682" s="467"/>
      <c r="J682" s="517"/>
      <c r="K682" s="467"/>
      <c r="L682" s="467"/>
      <c r="M682" s="467"/>
      <c r="N682" s="56"/>
    </row>
    <row r="683" spans="1:14" ht="18.75" customHeight="1" x14ac:dyDescent="0.2">
      <c r="A683" s="470"/>
      <c r="B683" s="1780" t="s">
        <v>163</v>
      </c>
      <c r="C683" s="1781"/>
      <c r="D683" s="1780" t="s">
        <v>139</v>
      </c>
      <c r="E683" s="1781"/>
      <c r="F683" s="627" t="s">
        <v>178</v>
      </c>
      <c r="G683" s="343"/>
      <c r="H683" s="343" t="s">
        <v>137</v>
      </c>
      <c r="I683" s="343"/>
      <c r="J683" s="627" t="s">
        <v>89</v>
      </c>
      <c r="K683" s="340"/>
      <c r="L683" s="467"/>
      <c r="M683" s="467"/>
      <c r="N683" s="56"/>
    </row>
    <row r="684" spans="1:14" ht="15" customHeight="1" x14ac:dyDescent="0.2">
      <c r="A684" s="470"/>
      <c r="B684" s="478"/>
      <c r="C684" s="479"/>
      <c r="D684" s="480"/>
      <c r="E684" s="342"/>
      <c r="F684" s="524"/>
      <c r="G684" s="482"/>
      <c r="H684" s="482"/>
      <c r="I684" s="482"/>
      <c r="J684" s="525" t="s">
        <v>543</v>
      </c>
      <c r="K684" s="340"/>
      <c r="L684" s="467"/>
      <c r="M684" s="467"/>
      <c r="N684" s="56"/>
    </row>
    <row r="685" spans="1:14" ht="15" customHeight="1" x14ac:dyDescent="0.2">
      <c r="A685" s="470"/>
      <c r="B685" s="335">
        <v>1</v>
      </c>
      <c r="C685" s="336" t="s">
        <v>5286</v>
      </c>
      <c r="D685" s="337" t="s">
        <v>533</v>
      </c>
      <c r="E685" s="338" t="s">
        <v>143</v>
      </c>
      <c r="F685" s="535" t="b">
        <f>IF(総括表!$B$4=総括表!$Q$4,基礎データ貼付用シート!E1955)</f>
        <v>0</v>
      </c>
      <c r="G685" s="353" t="s">
        <v>532</v>
      </c>
      <c r="H685" s="513">
        <v>0.5</v>
      </c>
      <c r="I685" s="353" t="s">
        <v>531</v>
      </c>
      <c r="J685" s="354">
        <f t="shared" ref="J685:J690" si="46">ROUND(F685*H685,0)</f>
        <v>0</v>
      </c>
      <c r="K685" s="340" t="s">
        <v>542</v>
      </c>
      <c r="L685" s="467"/>
      <c r="M685" s="806"/>
      <c r="N685" s="47"/>
    </row>
    <row r="686" spans="1:14" ht="15" customHeight="1" x14ac:dyDescent="0.2">
      <c r="A686" s="470"/>
      <c r="B686" s="341"/>
      <c r="C686" s="342"/>
      <c r="D686" s="337" t="s">
        <v>529</v>
      </c>
      <c r="E686" s="338" t="s">
        <v>142</v>
      </c>
      <c r="F686" s="535" t="b">
        <f>IF(総括表!$B$4=総括表!$Q$5,基礎データ貼付用シート!E1955)</f>
        <v>0</v>
      </c>
      <c r="G686" s="353" t="s">
        <v>532</v>
      </c>
      <c r="H686" s="513">
        <v>0.5</v>
      </c>
      <c r="I686" s="355" t="s">
        <v>531</v>
      </c>
      <c r="J686" s="683">
        <f t="shared" si="46"/>
        <v>0</v>
      </c>
      <c r="K686" s="340" t="s">
        <v>540</v>
      </c>
      <c r="L686" s="467"/>
      <c r="M686" s="806"/>
      <c r="N686" s="47"/>
    </row>
    <row r="687" spans="1:14" ht="15" customHeight="1" x14ac:dyDescent="0.2">
      <c r="A687" s="470"/>
      <c r="B687" s="335">
        <f>B685+1</f>
        <v>2</v>
      </c>
      <c r="C687" s="336" t="s">
        <v>5649</v>
      </c>
      <c r="D687" s="337" t="s">
        <v>533</v>
      </c>
      <c r="E687" s="338" t="s">
        <v>143</v>
      </c>
      <c r="F687" s="535" t="b">
        <f>IF(総括表!$B$4=総括表!$Q$4,基礎データ貼付用シート!E1956)</f>
        <v>0</v>
      </c>
      <c r="G687" s="353" t="s">
        <v>117</v>
      </c>
      <c r="H687" s="513">
        <v>0.5</v>
      </c>
      <c r="I687" s="353" t="s">
        <v>119</v>
      </c>
      <c r="J687" s="354">
        <f t="shared" si="46"/>
        <v>0</v>
      </c>
      <c r="K687" s="340" t="s">
        <v>271</v>
      </c>
      <c r="L687" s="467"/>
      <c r="M687" s="806"/>
      <c r="N687" s="47"/>
    </row>
    <row r="688" spans="1:14" ht="15" customHeight="1" x14ac:dyDescent="0.2">
      <c r="A688" s="470"/>
      <c r="B688" s="341"/>
      <c r="C688" s="342"/>
      <c r="D688" s="337" t="s">
        <v>529</v>
      </c>
      <c r="E688" s="338" t="s">
        <v>142</v>
      </c>
      <c r="F688" s="535" t="b">
        <f>IF(総括表!$B$4=総括表!$Q$5,基礎データ貼付用シート!E1956)</f>
        <v>0</v>
      </c>
      <c r="G688" s="353" t="s">
        <v>117</v>
      </c>
      <c r="H688" s="513">
        <v>0.5</v>
      </c>
      <c r="I688" s="355" t="s">
        <v>119</v>
      </c>
      <c r="J688" s="683">
        <f t="shared" si="46"/>
        <v>0</v>
      </c>
      <c r="K688" s="340" t="s">
        <v>270</v>
      </c>
      <c r="L688" s="467"/>
      <c r="M688" s="806"/>
      <c r="N688" s="47"/>
    </row>
    <row r="689" spans="1:14" s="199" customFormat="1" ht="15" customHeight="1" x14ac:dyDescent="0.2">
      <c r="A689" s="470"/>
      <c r="B689" s="335">
        <f>B687+1</f>
        <v>3</v>
      </c>
      <c r="C689" s="336" t="s">
        <v>6145</v>
      </c>
      <c r="D689" s="337" t="s">
        <v>533</v>
      </c>
      <c r="E689" s="338" t="s">
        <v>143</v>
      </c>
      <c r="F689" s="535" t="b">
        <f>IF(総括表!$B$4=総括表!$Q$4,基礎データ貼付用シート!E1957)</f>
        <v>0</v>
      </c>
      <c r="G689" s="353" t="s">
        <v>117</v>
      </c>
      <c r="H689" s="513">
        <v>0.5</v>
      </c>
      <c r="I689" s="353" t="s">
        <v>119</v>
      </c>
      <c r="J689" s="354">
        <f t="shared" si="46"/>
        <v>0</v>
      </c>
      <c r="K689" s="340" t="s">
        <v>268</v>
      </c>
      <c r="L689" s="467"/>
      <c r="M689" s="806"/>
      <c r="N689" s="47"/>
    </row>
    <row r="690" spans="1:14" s="199" customFormat="1" ht="15" customHeight="1" x14ac:dyDescent="0.2">
      <c r="A690" s="470"/>
      <c r="B690" s="341"/>
      <c r="C690" s="342"/>
      <c r="D690" s="337" t="s">
        <v>529</v>
      </c>
      <c r="E690" s="338" t="s">
        <v>142</v>
      </c>
      <c r="F690" s="535" t="b">
        <f>IF(総括表!$B$4=総括表!$Q$5,基礎データ貼付用シート!E1957)</f>
        <v>0</v>
      </c>
      <c r="G690" s="353" t="s">
        <v>117</v>
      </c>
      <c r="H690" s="513">
        <v>0.5</v>
      </c>
      <c r="I690" s="355" t="s">
        <v>119</v>
      </c>
      <c r="J690" s="683">
        <f t="shared" si="46"/>
        <v>0</v>
      </c>
      <c r="K690" s="340" t="s">
        <v>267</v>
      </c>
      <c r="L690" s="467"/>
      <c r="M690" s="806"/>
      <c r="N690" s="47"/>
    </row>
    <row r="691" spans="1:14" s="199" customFormat="1" ht="15" customHeight="1" x14ac:dyDescent="0.2">
      <c r="A691" s="470"/>
      <c r="B691" s="1240">
        <f>B689+1</f>
        <v>4</v>
      </c>
      <c r="C691" s="336" t="s">
        <v>6622</v>
      </c>
      <c r="D691" s="337" t="s">
        <v>533</v>
      </c>
      <c r="E691" s="338" t="s">
        <v>143</v>
      </c>
      <c r="F691" s="535" t="b">
        <f>IF(総括表!$B$4=総括表!$Q$4,基礎データ貼付用シート!E1958)</f>
        <v>0</v>
      </c>
      <c r="G691" s="353" t="s">
        <v>117</v>
      </c>
      <c r="H691" s="513">
        <v>0.5</v>
      </c>
      <c r="I691" s="353" t="s">
        <v>119</v>
      </c>
      <c r="J691" s="354">
        <f t="shared" ref="J691:J692" si="47">ROUND(F691*H691,0)</f>
        <v>0</v>
      </c>
      <c r="K691" s="340" t="s">
        <v>269</v>
      </c>
      <c r="L691" s="467"/>
      <c r="M691" s="806"/>
      <c r="N691" s="47"/>
    </row>
    <row r="692" spans="1:14" s="199" customFormat="1" ht="15" customHeight="1" thickBot="1" x14ac:dyDescent="0.25">
      <c r="A692" s="470"/>
      <c r="B692" s="341"/>
      <c r="C692" s="1236"/>
      <c r="D692" s="337" t="s">
        <v>529</v>
      </c>
      <c r="E692" s="338" t="s">
        <v>142</v>
      </c>
      <c r="F692" s="535" t="b">
        <f>IF(総括表!$B$4=総括表!$Q$5,基礎データ貼付用シート!E1958)</f>
        <v>0</v>
      </c>
      <c r="G692" s="353" t="s">
        <v>117</v>
      </c>
      <c r="H692" s="513">
        <v>0.5</v>
      </c>
      <c r="I692" s="355" t="s">
        <v>119</v>
      </c>
      <c r="J692" s="683">
        <f t="shared" si="47"/>
        <v>0</v>
      </c>
      <c r="K692" s="340" t="s">
        <v>266</v>
      </c>
      <c r="L692" s="467"/>
      <c r="M692" s="806"/>
      <c r="N692" s="47"/>
    </row>
    <row r="693" spans="1:14" ht="15" customHeight="1" x14ac:dyDescent="0.2">
      <c r="A693" s="458"/>
      <c r="B693" s="344"/>
      <c r="C693" s="345"/>
      <c r="D693" s="344"/>
      <c r="E693" s="344"/>
      <c r="F693" s="495"/>
      <c r="G693" s="494"/>
      <c r="H693" s="1683" t="s">
        <v>1317</v>
      </c>
      <c r="I693" s="1684"/>
      <c r="J693" s="932"/>
      <c r="K693" s="467"/>
      <c r="L693" s="467"/>
      <c r="M693" s="806"/>
      <c r="N693" s="47"/>
    </row>
    <row r="694" spans="1:14" ht="15" customHeight="1" thickBot="1" x14ac:dyDescent="0.25">
      <c r="A694" s="458"/>
      <c r="B694" s="340"/>
      <c r="C694" s="340"/>
      <c r="D694" s="340"/>
      <c r="E694" s="340"/>
      <c r="F694" s="554"/>
      <c r="G694" s="340"/>
      <c r="H694" s="1727" t="s">
        <v>118</v>
      </c>
      <c r="I694" s="1728"/>
      <c r="J694" s="539">
        <f>SUM(J685:J692)</f>
        <v>0</v>
      </c>
      <c r="K694" s="340" t="s">
        <v>4986</v>
      </c>
      <c r="L694" s="467"/>
      <c r="M694" s="1006" t="s">
        <v>532</v>
      </c>
      <c r="N694" s="47"/>
    </row>
    <row r="695" spans="1:14" s="133" customFormat="1" ht="18.75" customHeight="1" x14ac:dyDescent="0.2">
      <c r="A695" s="473"/>
      <c r="B695" s="497"/>
      <c r="C695" s="497"/>
      <c r="D695" s="497"/>
      <c r="E695" s="497"/>
      <c r="F695" s="667"/>
      <c r="G695" s="497"/>
      <c r="H695" s="494"/>
      <c r="I695" s="494"/>
      <c r="J695" s="58"/>
      <c r="K695" s="497"/>
      <c r="L695" s="473"/>
      <c r="M695" s="473"/>
      <c r="N695" s="250"/>
    </row>
    <row r="696" spans="1:14" s="112" customFormat="1" ht="15" customHeight="1" x14ac:dyDescent="0.2">
      <c r="A696" s="458"/>
      <c r="B696" s="340"/>
      <c r="C696" s="340"/>
      <c r="D696" s="340"/>
      <c r="E696" s="340"/>
      <c r="F696" s="554"/>
      <c r="G696" s="340"/>
      <c r="H696" s="494"/>
      <c r="I696" s="494"/>
      <c r="J696" s="58"/>
      <c r="K696" s="340"/>
      <c r="L696" s="458"/>
      <c r="M696" s="458"/>
      <c r="N696" s="198"/>
    </row>
    <row r="697" spans="1:14" ht="18.75" customHeight="1" x14ac:dyDescent="0.2">
      <c r="A697" s="468">
        <v>35</v>
      </c>
      <c r="B697" s="458" t="s">
        <v>5299</v>
      </c>
      <c r="C697" s="467"/>
      <c r="D697" s="467"/>
      <c r="E697" s="467"/>
      <c r="F697" s="517"/>
      <c r="G697" s="467"/>
      <c r="H697" s="467"/>
      <c r="I697" s="467"/>
      <c r="J697" s="517"/>
      <c r="K697" s="467"/>
      <c r="L697" s="467"/>
      <c r="M697" s="467"/>
      <c r="N697" s="56"/>
    </row>
    <row r="698" spans="1:14" ht="18.75" customHeight="1" x14ac:dyDescent="0.2">
      <c r="A698" s="470"/>
      <c r="B698" s="1780" t="s">
        <v>163</v>
      </c>
      <c r="C698" s="1781"/>
      <c r="D698" s="1780" t="s">
        <v>139</v>
      </c>
      <c r="E698" s="1781"/>
      <c r="F698" s="627" t="s">
        <v>178</v>
      </c>
      <c r="G698" s="343"/>
      <c r="H698" s="343" t="s">
        <v>137</v>
      </c>
      <c r="I698" s="343"/>
      <c r="J698" s="627" t="s">
        <v>89</v>
      </c>
      <c r="K698" s="340"/>
      <c r="L698" s="467"/>
      <c r="M698" s="467"/>
      <c r="N698" s="56"/>
    </row>
    <row r="699" spans="1:14" ht="15" customHeight="1" x14ac:dyDescent="0.2">
      <c r="A699" s="470"/>
      <c r="B699" s="478"/>
      <c r="C699" s="479"/>
      <c r="D699" s="480"/>
      <c r="E699" s="342"/>
      <c r="F699" s="524"/>
      <c r="G699" s="482"/>
      <c r="H699" s="482"/>
      <c r="I699" s="482"/>
      <c r="J699" s="525" t="s">
        <v>543</v>
      </c>
      <c r="K699" s="340"/>
      <c r="L699" s="467"/>
      <c r="M699" s="467"/>
      <c r="N699" s="56"/>
    </row>
    <row r="700" spans="1:14" ht="15" customHeight="1" x14ac:dyDescent="0.2">
      <c r="A700" s="470"/>
      <c r="B700" s="335">
        <v>1</v>
      </c>
      <c r="C700" s="336" t="s">
        <v>5286</v>
      </c>
      <c r="D700" s="337" t="s">
        <v>533</v>
      </c>
      <c r="E700" s="338" t="s">
        <v>143</v>
      </c>
      <c r="F700" s="535" t="b">
        <f>IF(総括表!$B$4=総括表!$Q$4,基礎データ貼付用シート!E1959)</f>
        <v>0</v>
      </c>
      <c r="G700" s="353" t="s">
        <v>532</v>
      </c>
      <c r="H700" s="513">
        <v>0.5</v>
      </c>
      <c r="I700" s="353" t="s">
        <v>531</v>
      </c>
      <c r="J700" s="354">
        <f t="shared" ref="J700:J705" si="48">ROUND(F700*H700,0)</f>
        <v>0</v>
      </c>
      <c r="K700" s="340" t="s">
        <v>542</v>
      </c>
      <c r="L700" s="467"/>
      <c r="M700" s="806"/>
      <c r="N700" s="47"/>
    </row>
    <row r="701" spans="1:14" ht="15" customHeight="1" x14ac:dyDescent="0.2">
      <c r="A701" s="470"/>
      <c r="B701" s="341"/>
      <c r="C701" s="342"/>
      <c r="D701" s="337" t="s">
        <v>529</v>
      </c>
      <c r="E701" s="338" t="s">
        <v>142</v>
      </c>
      <c r="F701" s="535" t="b">
        <f>IF(総括表!$B$4=総括表!$Q$5,基礎データ貼付用シート!E1959)</f>
        <v>0</v>
      </c>
      <c r="G701" s="353" t="s">
        <v>532</v>
      </c>
      <c r="H701" s="513">
        <v>0.5</v>
      </c>
      <c r="I701" s="355" t="s">
        <v>531</v>
      </c>
      <c r="J701" s="683">
        <f t="shared" si="48"/>
        <v>0</v>
      </c>
      <c r="K701" s="340" t="s">
        <v>540</v>
      </c>
      <c r="L701" s="467"/>
      <c r="M701" s="806"/>
      <c r="N701" s="47"/>
    </row>
    <row r="702" spans="1:14" ht="15" customHeight="1" x14ac:dyDescent="0.2">
      <c r="A702" s="470"/>
      <c r="B702" s="335">
        <f>B700+1</f>
        <v>2</v>
      </c>
      <c r="C702" s="336" t="s">
        <v>5649</v>
      </c>
      <c r="D702" s="337" t="s">
        <v>533</v>
      </c>
      <c r="E702" s="338" t="s">
        <v>143</v>
      </c>
      <c r="F702" s="535" t="b">
        <f>IF(総括表!$B$4=総括表!$Q$4,基礎データ貼付用シート!E1960)</f>
        <v>0</v>
      </c>
      <c r="G702" s="353" t="s">
        <v>117</v>
      </c>
      <c r="H702" s="513">
        <v>0.5</v>
      </c>
      <c r="I702" s="353" t="s">
        <v>119</v>
      </c>
      <c r="J702" s="354">
        <f t="shared" si="48"/>
        <v>0</v>
      </c>
      <c r="K702" s="340" t="s">
        <v>271</v>
      </c>
      <c r="L702" s="467"/>
      <c r="M702" s="806"/>
      <c r="N702" s="47"/>
    </row>
    <row r="703" spans="1:14" ht="15" customHeight="1" x14ac:dyDescent="0.2">
      <c r="A703" s="470"/>
      <c r="B703" s="341"/>
      <c r="C703" s="342"/>
      <c r="D703" s="337" t="s">
        <v>529</v>
      </c>
      <c r="E703" s="338" t="s">
        <v>142</v>
      </c>
      <c r="F703" s="535" t="b">
        <f>IF(総括表!$B$4=総括表!$Q$5,基礎データ貼付用シート!E1960)</f>
        <v>0</v>
      </c>
      <c r="G703" s="353" t="s">
        <v>117</v>
      </c>
      <c r="H703" s="513">
        <v>0.5</v>
      </c>
      <c r="I703" s="355" t="s">
        <v>119</v>
      </c>
      <c r="J703" s="683">
        <f t="shared" si="48"/>
        <v>0</v>
      </c>
      <c r="K703" s="340" t="s">
        <v>270</v>
      </c>
      <c r="L703" s="467"/>
      <c r="M703" s="806"/>
      <c r="N703" s="47"/>
    </row>
    <row r="704" spans="1:14" s="199" customFormat="1" ht="15" customHeight="1" x14ac:dyDescent="0.2">
      <c r="A704" s="470"/>
      <c r="B704" s="335">
        <f>B702+1</f>
        <v>3</v>
      </c>
      <c r="C704" s="336" t="s">
        <v>6145</v>
      </c>
      <c r="D704" s="337" t="s">
        <v>533</v>
      </c>
      <c r="E704" s="338" t="s">
        <v>143</v>
      </c>
      <c r="F704" s="535" t="b">
        <f>IF(総括表!$B$4=総括表!$Q$4,基礎データ貼付用シート!E1961)</f>
        <v>0</v>
      </c>
      <c r="G704" s="353" t="s">
        <v>117</v>
      </c>
      <c r="H704" s="513">
        <v>0.5</v>
      </c>
      <c r="I704" s="353" t="s">
        <v>119</v>
      </c>
      <c r="J704" s="354">
        <f t="shared" si="48"/>
        <v>0</v>
      </c>
      <c r="K704" s="340" t="s">
        <v>268</v>
      </c>
      <c r="L704" s="467"/>
      <c r="M704" s="806"/>
      <c r="N704" s="47"/>
    </row>
    <row r="705" spans="1:14" s="199" customFormat="1" ht="15" customHeight="1" x14ac:dyDescent="0.2">
      <c r="A705" s="470"/>
      <c r="B705" s="341"/>
      <c r="C705" s="342"/>
      <c r="D705" s="337" t="s">
        <v>529</v>
      </c>
      <c r="E705" s="338" t="s">
        <v>142</v>
      </c>
      <c r="F705" s="535" t="b">
        <f>IF(総括表!$B$4=総括表!$Q$5,基礎データ貼付用シート!E1961)</f>
        <v>0</v>
      </c>
      <c r="G705" s="353" t="s">
        <v>117</v>
      </c>
      <c r="H705" s="513">
        <v>0.5</v>
      </c>
      <c r="I705" s="355" t="s">
        <v>119</v>
      </c>
      <c r="J705" s="683">
        <f t="shared" si="48"/>
        <v>0</v>
      </c>
      <c r="K705" s="340" t="s">
        <v>267</v>
      </c>
      <c r="L705" s="467"/>
      <c r="M705" s="806"/>
      <c r="N705" s="47"/>
    </row>
    <row r="706" spans="1:14" s="199" customFormat="1" ht="15" customHeight="1" x14ac:dyDescent="0.2">
      <c r="A706" s="470"/>
      <c r="B706" s="1240">
        <f>B704+1</f>
        <v>4</v>
      </c>
      <c r="C706" s="336" t="s">
        <v>6622</v>
      </c>
      <c r="D706" s="337" t="s">
        <v>533</v>
      </c>
      <c r="E706" s="338" t="s">
        <v>143</v>
      </c>
      <c r="F706" s="535" t="b">
        <f>IF(総括表!$B$4=総括表!$Q$4,基礎データ貼付用シート!E1962)</f>
        <v>0</v>
      </c>
      <c r="G706" s="353" t="s">
        <v>117</v>
      </c>
      <c r="H706" s="513">
        <v>0.5</v>
      </c>
      <c r="I706" s="353" t="s">
        <v>119</v>
      </c>
      <c r="J706" s="354">
        <f t="shared" ref="J706:J707" si="49">ROUND(F706*H706,0)</f>
        <v>0</v>
      </c>
      <c r="K706" s="340" t="s">
        <v>269</v>
      </c>
      <c r="L706" s="467"/>
      <c r="M706" s="806"/>
      <c r="N706" s="47"/>
    </row>
    <row r="707" spans="1:14" s="199" customFormat="1" ht="15" customHeight="1" thickBot="1" x14ac:dyDescent="0.25">
      <c r="A707" s="470"/>
      <c r="B707" s="341"/>
      <c r="C707" s="1236"/>
      <c r="D707" s="337" t="s">
        <v>529</v>
      </c>
      <c r="E707" s="338" t="s">
        <v>142</v>
      </c>
      <c r="F707" s="535" t="b">
        <f>IF(総括表!$B$4=総括表!$Q$5,基礎データ貼付用シート!E1962)</f>
        <v>0</v>
      </c>
      <c r="G707" s="353" t="s">
        <v>117</v>
      </c>
      <c r="H707" s="513">
        <v>0.5</v>
      </c>
      <c r="I707" s="355" t="s">
        <v>119</v>
      </c>
      <c r="J707" s="683">
        <f t="shared" si="49"/>
        <v>0</v>
      </c>
      <c r="K707" s="340" t="s">
        <v>266</v>
      </c>
      <c r="L707" s="467"/>
      <c r="M707" s="806"/>
      <c r="N707" s="47"/>
    </row>
    <row r="708" spans="1:14" ht="15" customHeight="1" x14ac:dyDescent="0.2">
      <c r="A708" s="458"/>
      <c r="B708" s="344"/>
      <c r="C708" s="345"/>
      <c r="D708" s="344"/>
      <c r="E708" s="344"/>
      <c r="F708" s="495"/>
      <c r="G708" s="494"/>
      <c r="H708" s="1683" t="s">
        <v>6347</v>
      </c>
      <c r="I708" s="1684"/>
      <c r="J708" s="932"/>
      <c r="K708" s="467"/>
      <c r="L708" s="467"/>
      <c r="M708" s="806"/>
      <c r="N708" s="47"/>
    </row>
    <row r="709" spans="1:14" ht="15" customHeight="1" thickBot="1" x14ac:dyDescent="0.25">
      <c r="A709" s="458"/>
      <c r="B709" s="340"/>
      <c r="C709" s="340"/>
      <c r="D709" s="340"/>
      <c r="E709" s="340"/>
      <c r="F709" s="554"/>
      <c r="G709" s="340"/>
      <c r="H709" s="1727" t="s">
        <v>118</v>
      </c>
      <c r="I709" s="1728"/>
      <c r="J709" s="539">
        <f>SUM(J700:J707)</f>
        <v>0</v>
      </c>
      <c r="K709" s="340" t="s">
        <v>5158</v>
      </c>
      <c r="L709" s="467"/>
      <c r="M709" s="1006" t="s">
        <v>532</v>
      </c>
      <c r="N709" s="47"/>
    </row>
    <row r="710" spans="1:14" s="133" customFormat="1" ht="18.75" customHeight="1" x14ac:dyDescent="0.2">
      <c r="A710" s="473"/>
      <c r="B710" s="497"/>
      <c r="C710" s="497"/>
      <c r="D710" s="497"/>
      <c r="E710" s="497"/>
      <c r="F710" s="667"/>
      <c r="G710" s="497"/>
      <c r="H710" s="494"/>
      <c r="I710" s="494"/>
      <c r="J710" s="58"/>
      <c r="K710" s="497"/>
      <c r="L710" s="473"/>
      <c r="M710" s="473"/>
      <c r="N710" s="250"/>
    </row>
    <row r="711" spans="1:14" ht="18.75" customHeight="1" x14ac:dyDescent="0.2">
      <c r="A711" s="468">
        <v>36</v>
      </c>
      <c r="B711" s="458" t="s">
        <v>5301</v>
      </c>
      <c r="C711" s="467"/>
      <c r="D711" s="467"/>
      <c r="E711" s="467"/>
      <c r="F711" s="517"/>
      <c r="G711" s="467"/>
      <c r="H711" s="467"/>
      <c r="I711" s="467"/>
      <c r="J711" s="517"/>
      <c r="K711" s="467"/>
      <c r="L711" s="467"/>
      <c r="M711" s="467"/>
      <c r="N711" s="56"/>
    </row>
    <row r="712" spans="1:14" ht="18.75" customHeight="1" x14ac:dyDescent="0.2">
      <c r="A712" s="470"/>
      <c r="B712" s="1780" t="s">
        <v>163</v>
      </c>
      <c r="C712" s="1781"/>
      <c r="D712" s="1780" t="s">
        <v>139</v>
      </c>
      <c r="E712" s="1781"/>
      <c r="F712" s="627" t="s">
        <v>178</v>
      </c>
      <c r="G712" s="343"/>
      <c r="H712" s="343" t="s">
        <v>137</v>
      </c>
      <c r="I712" s="343"/>
      <c r="J712" s="627" t="s">
        <v>89</v>
      </c>
      <c r="K712" s="340"/>
      <c r="L712" s="467"/>
      <c r="M712" s="467"/>
      <c r="N712" s="56"/>
    </row>
    <row r="713" spans="1:14" ht="15" customHeight="1" x14ac:dyDescent="0.2">
      <c r="A713" s="470"/>
      <c r="B713" s="478"/>
      <c r="C713" s="479"/>
      <c r="D713" s="480"/>
      <c r="E713" s="342"/>
      <c r="F713" s="524"/>
      <c r="G713" s="482"/>
      <c r="H713" s="482"/>
      <c r="I713" s="482"/>
      <c r="J713" s="525" t="s">
        <v>543</v>
      </c>
      <c r="K713" s="340"/>
      <c r="L713" s="467"/>
      <c r="M713" s="467"/>
      <c r="N713" s="56"/>
    </row>
    <row r="714" spans="1:14" ht="15" customHeight="1" x14ac:dyDescent="0.2">
      <c r="A714" s="470"/>
      <c r="B714" s="335">
        <v>1</v>
      </c>
      <c r="C714" s="336" t="s">
        <v>5286</v>
      </c>
      <c r="D714" s="337" t="s">
        <v>533</v>
      </c>
      <c r="E714" s="338" t="s">
        <v>143</v>
      </c>
      <c r="F714" s="535" t="b">
        <f>IF(総括表!$B$4=総括表!$Q$4,基礎データ貼付用シート!E1963)</f>
        <v>0</v>
      </c>
      <c r="G714" s="353" t="s">
        <v>532</v>
      </c>
      <c r="H714" s="513">
        <v>0.5</v>
      </c>
      <c r="I714" s="353" t="s">
        <v>531</v>
      </c>
      <c r="J714" s="354">
        <f t="shared" ref="J714:J719" si="50">ROUND(F714*H714,0)</f>
        <v>0</v>
      </c>
      <c r="K714" s="340" t="s">
        <v>542</v>
      </c>
      <c r="L714" s="467"/>
      <c r="M714" s="806"/>
      <c r="N714" s="47"/>
    </row>
    <row r="715" spans="1:14" ht="15" customHeight="1" x14ac:dyDescent="0.2">
      <c r="A715" s="470"/>
      <c r="B715" s="341"/>
      <c r="C715" s="342"/>
      <c r="D715" s="337" t="s">
        <v>529</v>
      </c>
      <c r="E715" s="338" t="s">
        <v>142</v>
      </c>
      <c r="F715" s="535" t="b">
        <f>IF(総括表!$B$4=総括表!$Q$5,基礎データ貼付用シート!E1963)</f>
        <v>0</v>
      </c>
      <c r="G715" s="353" t="s">
        <v>532</v>
      </c>
      <c r="H715" s="513">
        <v>0.5</v>
      </c>
      <c r="I715" s="355" t="s">
        <v>531</v>
      </c>
      <c r="J715" s="683">
        <f t="shared" si="50"/>
        <v>0</v>
      </c>
      <c r="K715" s="340" t="s">
        <v>540</v>
      </c>
      <c r="L715" s="467"/>
      <c r="M715" s="806"/>
      <c r="N715" s="47"/>
    </row>
    <row r="716" spans="1:14" ht="15" customHeight="1" x14ac:dyDescent="0.2">
      <c r="A716" s="470"/>
      <c r="B716" s="335">
        <f>B714+1</f>
        <v>2</v>
      </c>
      <c r="C716" s="336" t="s">
        <v>5854</v>
      </c>
      <c r="D716" s="337" t="s">
        <v>533</v>
      </c>
      <c r="E716" s="338" t="s">
        <v>143</v>
      </c>
      <c r="F716" s="535" t="b">
        <f>IF(総括表!$B$4=総括表!$Q$4,基礎データ貼付用シート!E1964)</f>
        <v>0</v>
      </c>
      <c r="G716" s="353" t="s">
        <v>117</v>
      </c>
      <c r="H716" s="513">
        <v>0.5</v>
      </c>
      <c r="I716" s="353" t="s">
        <v>119</v>
      </c>
      <c r="J716" s="354">
        <f t="shared" si="50"/>
        <v>0</v>
      </c>
      <c r="K716" s="340" t="s">
        <v>271</v>
      </c>
      <c r="L716" s="467"/>
      <c r="M716" s="806"/>
      <c r="N716" s="47"/>
    </row>
    <row r="717" spans="1:14" ht="15" customHeight="1" x14ac:dyDescent="0.2">
      <c r="A717" s="470"/>
      <c r="B717" s="341"/>
      <c r="C717" s="342"/>
      <c r="D717" s="337" t="s">
        <v>529</v>
      </c>
      <c r="E717" s="338" t="s">
        <v>142</v>
      </c>
      <c r="F717" s="535" t="b">
        <f>IF(総括表!$B$4=総括表!$Q$5,基礎データ貼付用シート!E1964)</f>
        <v>0</v>
      </c>
      <c r="G717" s="353" t="s">
        <v>117</v>
      </c>
      <c r="H717" s="513">
        <v>0.5</v>
      </c>
      <c r="I717" s="355" t="s">
        <v>119</v>
      </c>
      <c r="J717" s="683">
        <f t="shared" si="50"/>
        <v>0</v>
      </c>
      <c r="K717" s="340" t="s">
        <v>270</v>
      </c>
      <c r="L717" s="467"/>
      <c r="M717" s="806"/>
      <c r="N717" s="47"/>
    </row>
    <row r="718" spans="1:14" s="199" customFormat="1" ht="15" customHeight="1" x14ac:dyDescent="0.2">
      <c r="A718" s="470"/>
      <c r="B718" s="335">
        <f>B716+1</f>
        <v>3</v>
      </c>
      <c r="C718" s="336" t="s">
        <v>6145</v>
      </c>
      <c r="D718" s="337" t="s">
        <v>533</v>
      </c>
      <c r="E718" s="338" t="s">
        <v>143</v>
      </c>
      <c r="F718" s="535" t="b">
        <f>IF(総括表!$B$4=総括表!$Q$4,基礎データ貼付用シート!E1965)</f>
        <v>0</v>
      </c>
      <c r="G718" s="353" t="s">
        <v>117</v>
      </c>
      <c r="H718" s="513">
        <v>0.5</v>
      </c>
      <c r="I718" s="353" t="s">
        <v>119</v>
      </c>
      <c r="J718" s="354">
        <f t="shared" si="50"/>
        <v>0</v>
      </c>
      <c r="K718" s="340" t="s">
        <v>268</v>
      </c>
      <c r="L718" s="467"/>
      <c r="M718" s="806"/>
      <c r="N718" s="47"/>
    </row>
    <row r="719" spans="1:14" s="199" customFormat="1" ht="15" customHeight="1" x14ac:dyDescent="0.2">
      <c r="A719" s="470"/>
      <c r="B719" s="341"/>
      <c r="C719" s="342"/>
      <c r="D719" s="337" t="s">
        <v>529</v>
      </c>
      <c r="E719" s="338" t="s">
        <v>142</v>
      </c>
      <c r="F719" s="535" t="b">
        <f>IF(総括表!$B$4=総括表!$Q$5,基礎データ貼付用シート!E1965)</f>
        <v>0</v>
      </c>
      <c r="G719" s="353" t="s">
        <v>117</v>
      </c>
      <c r="H719" s="513">
        <v>0.5</v>
      </c>
      <c r="I719" s="355" t="s">
        <v>119</v>
      </c>
      <c r="J719" s="683">
        <f t="shared" si="50"/>
        <v>0</v>
      </c>
      <c r="K719" s="340" t="s">
        <v>267</v>
      </c>
      <c r="L719" s="467"/>
      <c r="M719" s="806"/>
      <c r="N719" s="47"/>
    </row>
    <row r="720" spans="1:14" s="199" customFormat="1" ht="15" customHeight="1" x14ac:dyDescent="0.2">
      <c r="A720" s="470"/>
      <c r="B720" s="1240">
        <f>B718+1</f>
        <v>4</v>
      </c>
      <c r="C720" s="336" t="s">
        <v>6622</v>
      </c>
      <c r="D720" s="337" t="s">
        <v>533</v>
      </c>
      <c r="E720" s="338" t="s">
        <v>143</v>
      </c>
      <c r="F720" s="535" t="b">
        <f>IF(総括表!$B$4=総括表!$Q$4,基礎データ貼付用シート!E1966)</f>
        <v>0</v>
      </c>
      <c r="G720" s="353" t="s">
        <v>117</v>
      </c>
      <c r="H720" s="513">
        <v>0.5</v>
      </c>
      <c r="I720" s="353" t="s">
        <v>119</v>
      </c>
      <c r="J720" s="354">
        <f t="shared" ref="J720:J721" si="51">ROUND(F720*H720,0)</f>
        <v>0</v>
      </c>
      <c r="K720" s="340" t="s">
        <v>269</v>
      </c>
      <c r="L720" s="467"/>
      <c r="M720" s="806"/>
      <c r="N720" s="47"/>
    </row>
    <row r="721" spans="1:14" s="199" customFormat="1" ht="15" customHeight="1" thickBot="1" x14ac:dyDescent="0.25">
      <c r="A721" s="470"/>
      <c r="B721" s="341"/>
      <c r="C721" s="1236"/>
      <c r="D721" s="337" t="s">
        <v>529</v>
      </c>
      <c r="E721" s="338" t="s">
        <v>142</v>
      </c>
      <c r="F721" s="535" t="b">
        <f>IF(総括表!$B$4=総括表!$Q$5,基礎データ貼付用シート!E1966)</f>
        <v>0</v>
      </c>
      <c r="G721" s="353" t="s">
        <v>117</v>
      </c>
      <c r="H721" s="513">
        <v>0.5</v>
      </c>
      <c r="I721" s="355" t="s">
        <v>119</v>
      </c>
      <c r="J721" s="683">
        <f t="shared" si="51"/>
        <v>0</v>
      </c>
      <c r="K721" s="340" t="s">
        <v>266</v>
      </c>
      <c r="L721" s="467"/>
      <c r="M721" s="806"/>
      <c r="N721" s="47"/>
    </row>
    <row r="722" spans="1:14" ht="15" customHeight="1" x14ac:dyDescent="0.2">
      <c r="A722" s="458"/>
      <c r="B722" s="344"/>
      <c r="C722" s="345"/>
      <c r="D722" s="344"/>
      <c r="E722" s="344"/>
      <c r="F722" s="495"/>
      <c r="G722" s="494"/>
      <c r="H722" s="1683" t="s">
        <v>6347</v>
      </c>
      <c r="I722" s="1684"/>
      <c r="J722" s="932"/>
      <c r="K722" s="467"/>
      <c r="L722" s="467"/>
      <c r="M722" s="806"/>
      <c r="N722" s="47"/>
    </row>
    <row r="723" spans="1:14" ht="15" customHeight="1" thickBot="1" x14ac:dyDescent="0.25">
      <c r="A723" s="458"/>
      <c r="B723" s="340"/>
      <c r="C723" s="340"/>
      <c r="D723" s="340"/>
      <c r="E723" s="340"/>
      <c r="F723" s="554"/>
      <c r="G723" s="340"/>
      <c r="H723" s="1727" t="s">
        <v>118</v>
      </c>
      <c r="I723" s="1728"/>
      <c r="J723" s="539">
        <f>SUM(J714:J721)</f>
        <v>0</v>
      </c>
      <c r="K723" s="340" t="s">
        <v>5160</v>
      </c>
      <c r="L723" s="467"/>
      <c r="M723" s="1006" t="s">
        <v>532</v>
      </c>
      <c r="N723" s="47"/>
    </row>
    <row r="724" spans="1:14" s="133" customFormat="1" ht="18.75" customHeight="1" x14ac:dyDescent="0.2">
      <c r="A724" s="473"/>
      <c r="B724" s="497"/>
      <c r="C724" s="497"/>
      <c r="D724" s="497"/>
      <c r="E724" s="497"/>
      <c r="F724" s="667"/>
      <c r="G724" s="497"/>
      <c r="H724" s="494"/>
      <c r="I724" s="494"/>
      <c r="J724" s="58"/>
      <c r="K724" s="497"/>
      <c r="L724" s="473"/>
      <c r="M724" s="473"/>
      <c r="N724" s="250"/>
    </row>
    <row r="725" spans="1:14" ht="18.75" customHeight="1" x14ac:dyDescent="0.2">
      <c r="A725" s="468">
        <v>37</v>
      </c>
      <c r="B725" s="458" t="s">
        <v>5302</v>
      </c>
      <c r="C725" s="467"/>
      <c r="D725" s="467"/>
      <c r="E725" s="467"/>
      <c r="F725" s="517"/>
      <c r="G725" s="467"/>
      <c r="H725" s="467"/>
      <c r="I725" s="467"/>
      <c r="J725" s="517"/>
      <c r="K725" s="467"/>
      <c r="L725" s="467"/>
      <c r="M725" s="467"/>
      <c r="N725" s="56"/>
    </row>
    <row r="726" spans="1:14" ht="18.75" customHeight="1" x14ac:dyDescent="0.2">
      <c r="A726" s="470"/>
      <c r="B726" s="1780" t="s">
        <v>163</v>
      </c>
      <c r="C726" s="1781"/>
      <c r="D726" s="1780" t="s">
        <v>139</v>
      </c>
      <c r="E726" s="1781"/>
      <c r="F726" s="627" t="s">
        <v>178</v>
      </c>
      <c r="G726" s="343"/>
      <c r="H726" s="343" t="s">
        <v>137</v>
      </c>
      <c r="I726" s="343"/>
      <c r="J726" s="627" t="s">
        <v>89</v>
      </c>
      <c r="K726" s="340"/>
      <c r="L726" s="467"/>
      <c r="M726" s="467"/>
      <c r="N726" s="56"/>
    </row>
    <row r="727" spans="1:14" ht="15" customHeight="1" x14ac:dyDescent="0.2">
      <c r="A727" s="470"/>
      <c r="B727" s="478"/>
      <c r="C727" s="479"/>
      <c r="D727" s="480"/>
      <c r="E727" s="342"/>
      <c r="F727" s="524"/>
      <c r="G727" s="482"/>
      <c r="H727" s="482"/>
      <c r="I727" s="482"/>
      <c r="J727" s="525" t="s">
        <v>543</v>
      </c>
      <c r="K727" s="340"/>
      <c r="L727" s="467"/>
      <c r="M727" s="467"/>
      <c r="N727" s="56"/>
    </row>
    <row r="728" spans="1:14" ht="15" customHeight="1" x14ac:dyDescent="0.2">
      <c r="A728" s="470"/>
      <c r="B728" s="335">
        <v>1</v>
      </c>
      <c r="C728" s="336" t="s">
        <v>5286</v>
      </c>
      <c r="D728" s="337" t="s">
        <v>533</v>
      </c>
      <c r="E728" s="338" t="s">
        <v>143</v>
      </c>
      <c r="F728" s="535" t="b">
        <f>IF(総括表!$B$4=総括表!$Q$4,基礎データ貼付用シート!E1967)</f>
        <v>0</v>
      </c>
      <c r="G728" s="353" t="s">
        <v>532</v>
      </c>
      <c r="H728" s="513">
        <v>0.5</v>
      </c>
      <c r="I728" s="353" t="s">
        <v>531</v>
      </c>
      <c r="J728" s="354">
        <f t="shared" ref="J728:J733" si="52">ROUND(F728*H728,0)</f>
        <v>0</v>
      </c>
      <c r="K728" s="340" t="s">
        <v>542</v>
      </c>
      <c r="L728" s="467"/>
      <c r="M728" s="806"/>
      <c r="N728" s="47"/>
    </row>
    <row r="729" spans="1:14" ht="15" customHeight="1" x14ac:dyDescent="0.2">
      <c r="A729" s="470"/>
      <c r="B729" s="341"/>
      <c r="C729" s="342"/>
      <c r="D729" s="337" t="s">
        <v>529</v>
      </c>
      <c r="E729" s="338" t="s">
        <v>142</v>
      </c>
      <c r="F729" s="535" t="b">
        <f>IF(総括表!$B$4=総括表!$Q$5,基礎データ貼付用シート!E1967)</f>
        <v>0</v>
      </c>
      <c r="G729" s="353" t="s">
        <v>532</v>
      </c>
      <c r="H729" s="513">
        <v>0.5</v>
      </c>
      <c r="I729" s="355" t="s">
        <v>531</v>
      </c>
      <c r="J729" s="683">
        <f t="shared" si="52"/>
        <v>0</v>
      </c>
      <c r="K729" s="340" t="s">
        <v>540</v>
      </c>
      <c r="L729" s="467"/>
      <c r="M729" s="806"/>
      <c r="N729" s="47"/>
    </row>
    <row r="730" spans="1:14" ht="15" customHeight="1" x14ac:dyDescent="0.2">
      <c r="A730" s="470"/>
      <c r="B730" s="335">
        <f>B728+1</f>
        <v>2</v>
      </c>
      <c r="C730" s="336" t="s">
        <v>5854</v>
      </c>
      <c r="D730" s="337" t="s">
        <v>533</v>
      </c>
      <c r="E730" s="338" t="s">
        <v>143</v>
      </c>
      <c r="F730" s="535" t="b">
        <f>IF(総括表!$B$4=総括表!$Q$4,基礎データ貼付用シート!E1968)</f>
        <v>0</v>
      </c>
      <c r="G730" s="353" t="s">
        <v>117</v>
      </c>
      <c r="H730" s="513">
        <v>0.5</v>
      </c>
      <c r="I730" s="353" t="s">
        <v>119</v>
      </c>
      <c r="J730" s="354">
        <f t="shared" si="52"/>
        <v>0</v>
      </c>
      <c r="K730" s="340" t="s">
        <v>271</v>
      </c>
      <c r="L730" s="467"/>
      <c r="M730" s="806"/>
      <c r="N730" s="47"/>
    </row>
    <row r="731" spans="1:14" ht="15" customHeight="1" x14ac:dyDescent="0.2">
      <c r="A731" s="470"/>
      <c r="B731" s="341"/>
      <c r="C731" s="342"/>
      <c r="D731" s="337" t="s">
        <v>529</v>
      </c>
      <c r="E731" s="338" t="s">
        <v>142</v>
      </c>
      <c r="F731" s="535" t="b">
        <f>IF(総括表!$B$4=総括表!$Q$5,基礎データ貼付用シート!E1968)</f>
        <v>0</v>
      </c>
      <c r="G731" s="353" t="s">
        <v>117</v>
      </c>
      <c r="H731" s="513">
        <v>0.5</v>
      </c>
      <c r="I731" s="355" t="s">
        <v>119</v>
      </c>
      <c r="J731" s="683">
        <f t="shared" si="52"/>
        <v>0</v>
      </c>
      <c r="K731" s="340" t="s">
        <v>270</v>
      </c>
      <c r="L731" s="467"/>
      <c r="M731" s="806"/>
      <c r="N731" s="47"/>
    </row>
    <row r="732" spans="1:14" s="199" customFormat="1" ht="15" customHeight="1" x14ac:dyDescent="0.2">
      <c r="A732" s="470"/>
      <c r="B732" s="335">
        <f>B730+1</f>
        <v>3</v>
      </c>
      <c r="C732" s="336" t="s">
        <v>6145</v>
      </c>
      <c r="D732" s="337" t="s">
        <v>533</v>
      </c>
      <c r="E732" s="338" t="s">
        <v>143</v>
      </c>
      <c r="F732" s="535" t="b">
        <f>IF(総括表!$B$4=総括表!$Q$4,基礎データ貼付用シート!E1969)</f>
        <v>0</v>
      </c>
      <c r="G732" s="353" t="s">
        <v>117</v>
      </c>
      <c r="H732" s="513">
        <v>0.5</v>
      </c>
      <c r="I732" s="353" t="s">
        <v>119</v>
      </c>
      <c r="J732" s="354">
        <f t="shared" si="52"/>
        <v>0</v>
      </c>
      <c r="K732" s="340" t="s">
        <v>268</v>
      </c>
      <c r="L732" s="467"/>
      <c r="M732" s="806"/>
      <c r="N732" s="47"/>
    </row>
    <row r="733" spans="1:14" s="199" customFormat="1" ht="15" customHeight="1" x14ac:dyDescent="0.2">
      <c r="A733" s="470"/>
      <c r="B733" s="341"/>
      <c r="C733" s="342"/>
      <c r="D733" s="337" t="s">
        <v>529</v>
      </c>
      <c r="E733" s="338" t="s">
        <v>142</v>
      </c>
      <c r="F733" s="535" t="b">
        <f>IF(総括表!$B$4=総括表!$Q$5,基礎データ貼付用シート!E1969)</f>
        <v>0</v>
      </c>
      <c r="G733" s="353" t="s">
        <v>117</v>
      </c>
      <c r="H733" s="513">
        <v>0.5</v>
      </c>
      <c r="I733" s="355" t="s">
        <v>119</v>
      </c>
      <c r="J733" s="683">
        <f t="shared" si="52"/>
        <v>0</v>
      </c>
      <c r="K733" s="340" t="s">
        <v>267</v>
      </c>
      <c r="L733" s="467"/>
      <c r="M733" s="806"/>
      <c r="N733" s="47"/>
    </row>
    <row r="734" spans="1:14" s="199" customFormat="1" ht="15" customHeight="1" x14ac:dyDescent="0.2">
      <c r="A734" s="470"/>
      <c r="B734" s="1240">
        <f>B732+1</f>
        <v>4</v>
      </c>
      <c r="C734" s="336" t="s">
        <v>6622</v>
      </c>
      <c r="D734" s="337" t="s">
        <v>533</v>
      </c>
      <c r="E734" s="338" t="s">
        <v>143</v>
      </c>
      <c r="F734" s="535" t="b">
        <f>IF(総括表!$B$4=総括表!$Q$4,基礎データ貼付用シート!E1970)</f>
        <v>0</v>
      </c>
      <c r="G734" s="353" t="s">
        <v>117</v>
      </c>
      <c r="H734" s="513">
        <v>0.5</v>
      </c>
      <c r="I734" s="353" t="s">
        <v>119</v>
      </c>
      <c r="J734" s="354">
        <f t="shared" ref="J734:J735" si="53">ROUND(F734*H734,0)</f>
        <v>0</v>
      </c>
      <c r="K734" s="340" t="s">
        <v>269</v>
      </c>
      <c r="L734" s="467"/>
      <c r="M734" s="806"/>
      <c r="N734" s="47"/>
    </row>
    <row r="735" spans="1:14" s="199" customFormat="1" ht="15" customHeight="1" thickBot="1" x14ac:dyDescent="0.25">
      <c r="A735" s="470"/>
      <c r="B735" s="341"/>
      <c r="C735" s="1236"/>
      <c r="D735" s="337" t="s">
        <v>529</v>
      </c>
      <c r="E735" s="338" t="s">
        <v>142</v>
      </c>
      <c r="F735" s="535" t="b">
        <f>IF(総括表!$B$4=総括表!$Q$5,基礎データ貼付用シート!E1970)</f>
        <v>0</v>
      </c>
      <c r="G735" s="353" t="s">
        <v>117</v>
      </c>
      <c r="H735" s="513">
        <v>0.5</v>
      </c>
      <c r="I735" s="355" t="s">
        <v>119</v>
      </c>
      <c r="J735" s="683">
        <f t="shared" si="53"/>
        <v>0</v>
      </c>
      <c r="K735" s="340" t="s">
        <v>266</v>
      </c>
      <c r="L735" s="467"/>
      <c r="M735" s="806"/>
      <c r="N735" s="47"/>
    </row>
    <row r="736" spans="1:14" ht="15" customHeight="1" x14ac:dyDescent="0.2">
      <c r="A736" s="458"/>
      <c r="B736" s="344"/>
      <c r="C736" s="345"/>
      <c r="D736" s="344"/>
      <c r="E736" s="344"/>
      <c r="F736" s="495"/>
      <c r="G736" s="494"/>
      <c r="H736" s="1683" t="s">
        <v>6347</v>
      </c>
      <c r="I736" s="1684"/>
      <c r="J736" s="932"/>
      <c r="K736" s="467"/>
      <c r="L736" s="467"/>
      <c r="M736" s="806"/>
      <c r="N736" s="47"/>
    </row>
    <row r="737" spans="1:14" ht="15" customHeight="1" thickBot="1" x14ac:dyDescent="0.25">
      <c r="A737" s="458"/>
      <c r="B737" s="340"/>
      <c r="C737" s="340"/>
      <c r="D737" s="340"/>
      <c r="E737" s="340"/>
      <c r="F737" s="554"/>
      <c r="G737" s="340"/>
      <c r="H737" s="1727" t="s">
        <v>118</v>
      </c>
      <c r="I737" s="1728"/>
      <c r="J737" s="539">
        <f>SUM(J728:J735)</f>
        <v>0</v>
      </c>
      <c r="K737" s="340" t="s">
        <v>5168</v>
      </c>
      <c r="L737" s="467"/>
      <c r="M737" s="1006" t="s">
        <v>532</v>
      </c>
      <c r="N737" s="47"/>
    </row>
    <row r="738" spans="1:14" s="133" customFormat="1" ht="18.75" customHeight="1" x14ac:dyDescent="0.2">
      <c r="A738" s="473"/>
      <c r="B738" s="497"/>
      <c r="C738" s="497"/>
      <c r="D738" s="497"/>
      <c r="E738" s="497"/>
      <c r="F738" s="667"/>
      <c r="G738" s="497"/>
      <c r="H738" s="494"/>
      <c r="I738" s="494"/>
      <c r="J738" s="58"/>
      <c r="K738" s="497"/>
      <c r="L738" s="473"/>
      <c r="M738" s="473"/>
      <c r="N738" s="250"/>
    </row>
    <row r="739" spans="1:14" ht="18.75" customHeight="1" x14ac:dyDescent="0.2">
      <c r="A739" s="468">
        <v>37</v>
      </c>
      <c r="B739" s="458" t="s">
        <v>6395</v>
      </c>
      <c r="C739" s="467"/>
      <c r="D739" s="467"/>
      <c r="E739" s="467"/>
      <c r="F739" s="517"/>
      <c r="G739" s="467"/>
      <c r="H739" s="467"/>
      <c r="I739" s="467"/>
      <c r="J739" s="517"/>
      <c r="K739" s="467"/>
      <c r="L739" s="467"/>
      <c r="M739" s="467"/>
      <c r="N739" s="56"/>
    </row>
    <row r="740" spans="1:14" ht="18.75" customHeight="1" x14ac:dyDescent="0.2">
      <c r="A740" s="470"/>
      <c r="B740" s="1780" t="s">
        <v>163</v>
      </c>
      <c r="C740" s="1781"/>
      <c r="D740" s="1780" t="s">
        <v>139</v>
      </c>
      <c r="E740" s="1781"/>
      <c r="F740" s="627" t="s">
        <v>178</v>
      </c>
      <c r="G740" s="343"/>
      <c r="H740" s="343" t="s">
        <v>137</v>
      </c>
      <c r="I740" s="343"/>
      <c r="J740" s="627" t="s">
        <v>89</v>
      </c>
      <c r="K740" s="340"/>
      <c r="L740" s="467"/>
      <c r="M740" s="467"/>
      <c r="N740" s="56"/>
    </row>
    <row r="741" spans="1:14" ht="15" customHeight="1" x14ac:dyDescent="0.2">
      <c r="A741" s="470"/>
      <c r="B741" s="478"/>
      <c r="C741" s="479"/>
      <c r="D741" s="480"/>
      <c r="E741" s="342"/>
      <c r="F741" s="524"/>
      <c r="G741" s="482"/>
      <c r="H741" s="482"/>
      <c r="I741" s="482"/>
      <c r="J741" s="525" t="s">
        <v>136</v>
      </c>
      <c r="K741" s="340"/>
      <c r="L741" s="467"/>
      <c r="M741" s="467"/>
      <c r="N741" s="56"/>
    </row>
    <row r="742" spans="1:14" s="199" customFormat="1" ht="15" customHeight="1" x14ac:dyDescent="0.2">
      <c r="A742" s="470"/>
      <c r="B742" s="335">
        <v>1</v>
      </c>
      <c r="C742" s="336" t="s">
        <v>6317</v>
      </c>
      <c r="D742" s="337" t="s">
        <v>533</v>
      </c>
      <c r="E742" s="338" t="s">
        <v>143</v>
      </c>
      <c r="F742" s="535" t="b">
        <f>IF(総括表!$B$4=総括表!$Q$4,基礎データ貼付用シート!E2077)</f>
        <v>0</v>
      </c>
      <c r="G742" s="353" t="s">
        <v>117</v>
      </c>
      <c r="H742" s="513">
        <v>0.5</v>
      </c>
      <c r="I742" s="353" t="s">
        <v>119</v>
      </c>
      <c r="J742" s="354">
        <f>ROUND(F742*H742,0)</f>
        <v>0</v>
      </c>
      <c r="K742" s="340" t="s">
        <v>134</v>
      </c>
      <c r="L742" s="467"/>
      <c r="M742" s="806"/>
      <c r="N742" s="47"/>
    </row>
    <row r="743" spans="1:14" s="199" customFormat="1" ht="15" customHeight="1" x14ac:dyDescent="0.2">
      <c r="A743" s="470"/>
      <c r="B743" s="341"/>
      <c r="C743" s="342"/>
      <c r="D743" s="337" t="s">
        <v>529</v>
      </c>
      <c r="E743" s="338" t="s">
        <v>142</v>
      </c>
      <c r="F743" s="535" t="b">
        <f>IF(総括表!$B$4=総括表!$Q$5,基礎データ貼付用シート!E2077)</f>
        <v>0</v>
      </c>
      <c r="G743" s="353" t="s">
        <v>117</v>
      </c>
      <c r="H743" s="513">
        <v>0.5</v>
      </c>
      <c r="I743" s="685" t="s">
        <v>119</v>
      </c>
      <c r="J743" s="686">
        <f>ROUND(F743*H743,0)</f>
        <v>0</v>
      </c>
      <c r="K743" s="340" t="s">
        <v>132</v>
      </c>
      <c r="L743" s="467"/>
      <c r="M743" s="806"/>
      <c r="N743" s="47"/>
    </row>
    <row r="744" spans="1:14" s="199" customFormat="1" ht="15" customHeight="1" x14ac:dyDescent="0.2">
      <c r="A744" s="470"/>
      <c r="B744" s="1240">
        <v>2</v>
      </c>
      <c r="C744" s="336" t="s">
        <v>6655</v>
      </c>
      <c r="D744" s="337" t="s">
        <v>533</v>
      </c>
      <c r="E744" s="338" t="s">
        <v>143</v>
      </c>
      <c r="F744" s="535" t="b">
        <f>IF(総括表!$B$4=総括表!$Q$4,基礎データ貼付用シート!E2078)</f>
        <v>0</v>
      </c>
      <c r="G744" s="353" t="s">
        <v>117</v>
      </c>
      <c r="H744" s="513">
        <v>0.5</v>
      </c>
      <c r="I744" s="353" t="s">
        <v>119</v>
      </c>
      <c r="J744" s="354">
        <f>ROUND(F744*H744,0)</f>
        <v>0</v>
      </c>
      <c r="K744" s="340" t="s">
        <v>271</v>
      </c>
      <c r="L744" s="467"/>
      <c r="M744" s="806"/>
      <c r="N744" s="47"/>
    </row>
    <row r="745" spans="1:14" s="199" customFormat="1" ht="15" customHeight="1" thickBot="1" x14ac:dyDescent="0.25">
      <c r="A745" s="470"/>
      <c r="B745" s="341"/>
      <c r="C745" s="1236"/>
      <c r="D745" s="337" t="s">
        <v>529</v>
      </c>
      <c r="E745" s="338" t="s">
        <v>142</v>
      </c>
      <c r="F745" s="535" t="b">
        <f>IF(総括表!$B$4=総括表!$Q$5,基礎データ貼付用シート!E2078)</f>
        <v>0</v>
      </c>
      <c r="G745" s="353" t="s">
        <v>117</v>
      </c>
      <c r="H745" s="513">
        <v>0.5</v>
      </c>
      <c r="I745" s="685" t="s">
        <v>119</v>
      </c>
      <c r="J745" s="686">
        <f>ROUND(F745*H745,0)</f>
        <v>0</v>
      </c>
      <c r="K745" s="340" t="s">
        <v>270</v>
      </c>
      <c r="L745" s="467"/>
      <c r="M745" s="806"/>
      <c r="N745" s="47"/>
    </row>
    <row r="746" spans="1:14" ht="15" customHeight="1" x14ac:dyDescent="0.2">
      <c r="A746" s="470"/>
      <c r="B746" s="344"/>
      <c r="C746" s="345"/>
      <c r="D746" s="344"/>
      <c r="E746" s="344"/>
      <c r="F746" s="58"/>
      <c r="G746" s="494"/>
      <c r="H746" s="1683" t="s">
        <v>979</v>
      </c>
      <c r="I746" s="1684"/>
      <c r="J746" s="932"/>
      <c r="K746" s="340"/>
      <c r="L746" s="467"/>
      <c r="M746" s="806"/>
      <c r="N746" s="47"/>
    </row>
    <row r="747" spans="1:14" ht="15" customHeight="1" thickBot="1" x14ac:dyDescent="0.25">
      <c r="A747" s="470"/>
      <c r="B747" s="344"/>
      <c r="C747" s="345"/>
      <c r="D747" s="344"/>
      <c r="E747" s="344"/>
      <c r="F747" s="58"/>
      <c r="G747" s="494"/>
      <c r="H747" s="1727" t="s">
        <v>118</v>
      </c>
      <c r="I747" s="1728"/>
      <c r="J747" s="539">
        <f>SUM(J742:J745)</f>
        <v>0</v>
      </c>
      <c r="K747" s="340" t="s">
        <v>6721</v>
      </c>
      <c r="L747" s="467"/>
      <c r="M747" s="1006" t="s">
        <v>117</v>
      </c>
      <c r="N747" s="47"/>
    </row>
    <row r="748" spans="1:14" ht="15" customHeight="1" x14ac:dyDescent="0.2">
      <c r="A748" s="470"/>
      <c r="B748" s="344"/>
      <c r="C748" s="345"/>
      <c r="D748" s="344"/>
      <c r="E748" s="344"/>
      <c r="F748" s="58"/>
      <c r="G748" s="494"/>
      <c r="H748" s="496"/>
      <c r="I748" s="494"/>
      <c r="J748" s="58"/>
      <c r="K748" s="340"/>
      <c r="L748" s="467"/>
      <c r="M748" s="806"/>
      <c r="N748" s="47"/>
    </row>
    <row r="749" spans="1:14" ht="18.75" customHeight="1" x14ac:dyDescent="0.2">
      <c r="A749" s="468">
        <v>38</v>
      </c>
      <c r="B749" s="458" t="s">
        <v>6656</v>
      </c>
      <c r="C749" s="467"/>
      <c r="D749" s="467"/>
      <c r="E749" s="467"/>
      <c r="F749" s="517"/>
      <c r="G749" s="467"/>
      <c r="H749" s="467"/>
      <c r="I749" s="467"/>
      <c r="J749" s="517"/>
      <c r="K749" s="467"/>
      <c r="L749" s="467"/>
      <c r="M749" s="467"/>
      <c r="N749" s="56"/>
    </row>
    <row r="750" spans="1:14" ht="18.75" customHeight="1" x14ac:dyDescent="0.2">
      <c r="A750" s="470"/>
      <c r="B750" s="1780" t="s">
        <v>163</v>
      </c>
      <c r="C750" s="1781"/>
      <c r="D750" s="1780" t="s">
        <v>139</v>
      </c>
      <c r="E750" s="1781"/>
      <c r="F750" s="627" t="s">
        <v>178</v>
      </c>
      <c r="G750" s="1241"/>
      <c r="H750" s="1241" t="s">
        <v>137</v>
      </c>
      <c r="I750" s="1241"/>
      <c r="J750" s="627" t="s">
        <v>89</v>
      </c>
      <c r="K750" s="340"/>
      <c r="L750" s="467"/>
      <c r="M750" s="467"/>
      <c r="N750" s="56"/>
    </row>
    <row r="751" spans="1:14" ht="15" customHeight="1" x14ac:dyDescent="0.2">
      <c r="A751" s="470"/>
      <c r="B751" s="1244"/>
      <c r="C751" s="1239"/>
      <c r="D751" s="1235"/>
      <c r="E751" s="1236"/>
      <c r="F751" s="1245"/>
      <c r="G751" s="1237"/>
      <c r="H751" s="1237"/>
      <c r="I751" s="1237"/>
      <c r="J751" s="525" t="s">
        <v>136</v>
      </c>
      <c r="K751" s="340"/>
      <c r="L751" s="467"/>
      <c r="M751" s="467"/>
      <c r="N751" s="56"/>
    </row>
    <row r="752" spans="1:14" s="199" customFormat="1" ht="15" customHeight="1" x14ac:dyDescent="0.2">
      <c r="A752" s="470"/>
      <c r="B752" s="1240">
        <v>1</v>
      </c>
      <c r="C752" s="336" t="s">
        <v>6655</v>
      </c>
      <c r="D752" s="337" t="s">
        <v>533</v>
      </c>
      <c r="E752" s="338" t="s">
        <v>143</v>
      </c>
      <c r="F752" s="535" t="b">
        <f>IF(総括表!$B$4=総括表!$Q$4,基礎データ貼付用シート!E2097)</f>
        <v>0</v>
      </c>
      <c r="G752" s="353" t="s">
        <v>117</v>
      </c>
      <c r="H752" s="513">
        <v>0.5</v>
      </c>
      <c r="I752" s="353" t="s">
        <v>119</v>
      </c>
      <c r="J752" s="354">
        <f>ROUND(F752*H752,0)</f>
        <v>0</v>
      </c>
      <c r="K752" s="340" t="s">
        <v>134</v>
      </c>
      <c r="L752" s="467"/>
      <c r="M752" s="806"/>
      <c r="N752" s="47"/>
    </row>
    <row r="753" spans="1:14" s="199" customFormat="1" ht="15" customHeight="1" thickBot="1" x14ac:dyDescent="0.25">
      <c r="A753" s="470"/>
      <c r="B753" s="341"/>
      <c r="C753" s="1236"/>
      <c r="D753" s="337" t="s">
        <v>529</v>
      </c>
      <c r="E753" s="338" t="s">
        <v>142</v>
      </c>
      <c r="F753" s="535" t="b">
        <f>IF(総括表!$B$4=総括表!$Q$5,基礎データ貼付用シート!E2097)</f>
        <v>0</v>
      </c>
      <c r="G753" s="353" t="s">
        <v>117</v>
      </c>
      <c r="H753" s="513">
        <v>0.5</v>
      </c>
      <c r="I753" s="685" t="s">
        <v>119</v>
      </c>
      <c r="J753" s="686">
        <f>ROUND(F753*H753,0)</f>
        <v>0</v>
      </c>
      <c r="K753" s="340" t="s">
        <v>132</v>
      </c>
      <c r="L753" s="467"/>
      <c r="M753" s="806"/>
      <c r="N753" s="47"/>
    </row>
    <row r="754" spans="1:14" ht="15" customHeight="1" x14ac:dyDescent="0.2">
      <c r="A754" s="470"/>
      <c r="B754" s="344"/>
      <c r="C754" s="345"/>
      <c r="D754" s="344"/>
      <c r="E754" s="344"/>
      <c r="F754" s="58"/>
      <c r="G754" s="1242"/>
      <c r="H754" s="1683" t="s">
        <v>1104</v>
      </c>
      <c r="I754" s="1684"/>
      <c r="J754" s="932"/>
      <c r="K754" s="340"/>
      <c r="L754" s="467"/>
      <c r="M754" s="806"/>
      <c r="N754" s="47"/>
    </row>
    <row r="755" spans="1:14" ht="15" customHeight="1" thickBot="1" x14ac:dyDescent="0.25">
      <c r="A755" s="470"/>
      <c r="B755" s="344"/>
      <c r="C755" s="345"/>
      <c r="D755" s="344"/>
      <c r="E755" s="344"/>
      <c r="F755" s="58"/>
      <c r="G755" s="1242"/>
      <c r="H755" s="1727" t="s">
        <v>118</v>
      </c>
      <c r="I755" s="1728"/>
      <c r="J755" s="539">
        <f>SUM(J752:J753)</f>
        <v>0</v>
      </c>
      <c r="K755" s="340" t="s">
        <v>6396</v>
      </c>
      <c r="L755" s="467"/>
      <c r="M755" s="1006" t="s">
        <v>117</v>
      </c>
      <c r="N755" s="47"/>
    </row>
    <row r="756" spans="1:14" ht="15" customHeight="1" x14ac:dyDescent="0.2">
      <c r="A756" s="470"/>
      <c r="B756" s="344"/>
      <c r="C756" s="345"/>
      <c r="D756" s="344"/>
      <c r="E756" s="344"/>
      <c r="F756" s="58"/>
      <c r="G756" s="1242"/>
      <c r="H756" s="496"/>
      <c r="I756" s="1242"/>
      <c r="J756" s="58"/>
      <c r="K756" s="340"/>
      <c r="L756" s="467"/>
      <c r="M756" s="806"/>
      <c r="N756" s="47"/>
    </row>
    <row r="757" spans="1:14" ht="18.75" customHeight="1" x14ac:dyDescent="0.2">
      <c r="A757" s="468">
        <v>39</v>
      </c>
      <c r="B757" s="458" t="s">
        <v>6657</v>
      </c>
      <c r="C757" s="467"/>
      <c r="D757" s="467"/>
      <c r="E757" s="467"/>
      <c r="F757" s="517"/>
      <c r="G757" s="467"/>
      <c r="H757" s="467"/>
      <c r="I757" s="467"/>
      <c r="J757" s="517"/>
      <c r="K757" s="467"/>
      <c r="L757" s="467"/>
      <c r="M757" s="467"/>
      <c r="N757" s="56"/>
    </row>
    <row r="758" spans="1:14" ht="18.75" customHeight="1" x14ac:dyDescent="0.2">
      <c r="A758" s="470"/>
      <c r="B758" s="1780" t="s">
        <v>163</v>
      </c>
      <c r="C758" s="1781"/>
      <c r="D758" s="1780" t="s">
        <v>139</v>
      </c>
      <c r="E758" s="1781"/>
      <c r="F758" s="627" t="s">
        <v>178</v>
      </c>
      <c r="G758" s="1241"/>
      <c r="H758" s="1241" t="s">
        <v>137</v>
      </c>
      <c r="I758" s="1241"/>
      <c r="J758" s="627" t="s">
        <v>89</v>
      </c>
      <c r="K758" s="340"/>
      <c r="L758" s="467"/>
      <c r="M758" s="467"/>
      <c r="N758" s="56"/>
    </row>
    <row r="759" spans="1:14" ht="15" customHeight="1" x14ac:dyDescent="0.2">
      <c r="A759" s="470"/>
      <c r="B759" s="1244"/>
      <c r="C759" s="1239"/>
      <c r="D759" s="1235"/>
      <c r="E759" s="1236"/>
      <c r="F759" s="1245"/>
      <c r="G759" s="1237"/>
      <c r="H759" s="1237"/>
      <c r="I759" s="1237"/>
      <c r="J759" s="525" t="s">
        <v>136</v>
      </c>
      <c r="K759" s="340"/>
      <c r="L759" s="467"/>
      <c r="M759" s="467"/>
      <c r="N759" s="56"/>
    </row>
    <row r="760" spans="1:14" s="199" customFormat="1" ht="15" customHeight="1" x14ac:dyDescent="0.2">
      <c r="A760" s="470"/>
      <c r="B760" s="1240">
        <v>1</v>
      </c>
      <c r="C760" s="336" t="s">
        <v>6655</v>
      </c>
      <c r="D760" s="337" t="s">
        <v>533</v>
      </c>
      <c r="E760" s="338" t="s">
        <v>143</v>
      </c>
      <c r="F760" s="535" t="b">
        <f>IF(総括表!$B$4=総括表!$Q$4,基礎データ貼付用シート!E2098)</f>
        <v>0</v>
      </c>
      <c r="G760" s="353" t="s">
        <v>117</v>
      </c>
      <c r="H760" s="513">
        <v>0.3</v>
      </c>
      <c r="I760" s="353" t="s">
        <v>119</v>
      </c>
      <c r="J760" s="354">
        <f>ROUND(F760*H760,0)</f>
        <v>0</v>
      </c>
      <c r="K760" s="340" t="s">
        <v>134</v>
      </c>
      <c r="L760" s="467"/>
      <c r="M760" s="806"/>
      <c r="N760" s="47"/>
    </row>
    <row r="761" spans="1:14" s="199" customFormat="1" ht="15" customHeight="1" x14ac:dyDescent="0.2">
      <c r="A761" s="470"/>
      <c r="B761" s="341"/>
      <c r="C761" s="1236"/>
      <c r="D761" s="337" t="s">
        <v>529</v>
      </c>
      <c r="E761" s="338" t="s">
        <v>142</v>
      </c>
      <c r="F761" s="535" t="b">
        <f>IF(総括表!$B$4=総括表!$Q$5,基礎データ貼付用シート!E2098)</f>
        <v>0</v>
      </c>
      <c r="G761" s="353" t="s">
        <v>117</v>
      </c>
      <c r="H761" s="513">
        <v>0.3</v>
      </c>
      <c r="I761" s="685" t="s">
        <v>119</v>
      </c>
      <c r="J761" s="686">
        <f>ROUND(F761*H761,0)</f>
        <v>0</v>
      </c>
      <c r="K761" s="340" t="s">
        <v>132</v>
      </c>
      <c r="L761" s="467"/>
      <c r="M761" s="806"/>
      <c r="N761" s="47"/>
    </row>
    <row r="762" spans="1:14" ht="15" customHeight="1" thickBot="1" x14ac:dyDescent="0.25">
      <c r="A762" s="470"/>
      <c r="B762" s="1731" t="s">
        <v>146</v>
      </c>
      <c r="C762" s="1732"/>
      <c r="D762" s="1725"/>
      <c r="E762" s="1726"/>
      <c r="F762" s="935"/>
      <c r="G762" s="959"/>
      <c r="H762" s="960"/>
      <c r="I762" s="959"/>
      <c r="J762" s="683">
        <f>SUM(J760:J761)</f>
        <v>0</v>
      </c>
      <c r="K762" s="340" t="s">
        <v>6658</v>
      </c>
      <c r="L762" s="467"/>
      <c r="M762" s="806"/>
      <c r="N762" s="47"/>
    </row>
    <row r="763" spans="1:14" s="112" customFormat="1" ht="13" x14ac:dyDescent="0.2">
      <c r="A763" s="458"/>
      <c r="B763" s="1752"/>
      <c r="C763" s="1754"/>
      <c r="D763" s="1752"/>
      <c r="E763" s="1754"/>
      <c r="F763" s="986" t="s">
        <v>5874</v>
      </c>
      <c r="G763" s="1241"/>
      <c r="H763" s="987" t="s">
        <v>6645</v>
      </c>
      <c r="I763" s="1234"/>
      <c r="J763" s="346"/>
      <c r="K763" s="340"/>
      <c r="L763" s="458"/>
      <c r="M763" s="458"/>
      <c r="N763" s="48"/>
    </row>
    <row r="764" spans="1:14" s="112" customFormat="1" ht="15" customHeight="1" x14ac:dyDescent="0.2">
      <c r="A764" s="458"/>
      <c r="B764" s="1776"/>
      <c r="C764" s="1777"/>
      <c r="D764" s="1776"/>
      <c r="E764" s="1777"/>
      <c r="F764" s="869">
        <f>SUM(J762)</f>
        <v>0</v>
      </c>
      <c r="G764" s="868" t="s">
        <v>117</v>
      </c>
      <c r="H764" s="1022" t="e">
        <f>'●附表３（財政力指数）○'!S28</f>
        <v>#DIV/0!</v>
      </c>
      <c r="I764" s="1209" t="s">
        <v>119</v>
      </c>
      <c r="J764" s="963">
        <f>IFERROR(ROUND(F764*H764,0),0)</f>
        <v>0</v>
      </c>
      <c r="K764" s="340" t="s">
        <v>6722</v>
      </c>
      <c r="L764" s="458"/>
      <c r="M764" s="1006" t="s">
        <v>117</v>
      </c>
      <c r="N764" s="48"/>
    </row>
    <row r="765" spans="1:14" s="112" customFormat="1" ht="13.5" thickBot="1" x14ac:dyDescent="0.25">
      <c r="A765" s="458"/>
      <c r="B765" s="1755"/>
      <c r="C765" s="1757"/>
      <c r="D765" s="1755"/>
      <c r="E765" s="1757"/>
      <c r="F765" s="952"/>
      <c r="G765" s="676"/>
      <c r="H765" s="953" t="s">
        <v>4952</v>
      </c>
      <c r="I765" s="954"/>
      <c r="J765" s="955"/>
      <c r="K765" s="340"/>
      <c r="L765" s="458"/>
      <c r="M765" s="458"/>
      <c r="N765" s="49"/>
    </row>
    <row r="766" spans="1:14" ht="15" customHeight="1" thickBot="1" x14ac:dyDescent="0.25">
      <c r="A766" s="470"/>
      <c r="B766" s="344"/>
      <c r="C766" s="345"/>
      <c r="D766" s="344"/>
      <c r="E766" s="344"/>
      <c r="F766" s="58"/>
      <c r="G766" s="494"/>
      <c r="H766" s="496"/>
      <c r="I766" s="494"/>
      <c r="J766" s="58"/>
      <c r="K766" s="340"/>
      <c r="L766" s="467"/>
      <c r="M766" s="806"/>
      <c r="N766" s="47"/>
    </row>
    <row r="767" spans="1:14" s="112" customFormat="1" ht="18.75" customHeight="1" x14ac:dyDescent="0.2">
      <c r="A767" s="458"/>
      <c r="B767" s="340"/>
      <c r="C767" s="340"/>
      <c r="D767" s="340"/>
      <c r="E767" s="340"/>
      <c r="F767" s="554"/>
      <c r="G767" s="530"/>
      <c r="H767" s="1683" t="s">
        <v>6723</v>
      </c>
      <c r="I767" s="1684"/>
      <c r="J767" s="346"/>
      <c r="K767" s="340"/>
      <c r="L767" s="458"/>
      <c r="M767" s="458"/>
      <c r="N767" s="198"/>
    </row>
    <row r="768" spans="1:14" ht="18.75" customHeight="1" thickBot="1" x14ac:dyDescent="0.25">
      <c r="A768" s="467"/>
      <c r="B768" s="467"/>
      <c r="C768" s="467"/>
      <c r="D768" s="467"/>
      <c r="E768" s="467"/>
      <c r="F768" s="517"/>
      <c r="G768" s="467"/>
      <c r="H768" s="1723" t="s">
        <v>376</v>
      </c>
      <c r="I768" s="1724"/>
      <c r="J768" s="1027">
        <f>SUMIF(M4:M765,"*",J4:J765)</f>
        <v>0</v>
      </c>
      <c r="K768" s="340" t="s">
        <v>1295</v>
      </c>
      <c r="L768" s="467"/>
      <c r="M768" s="467"/>
      <c r="N768" s="56"/>
    </row>
    <row r="769" spans="1:14" ht="18.75" customHeight="1" thickBot="1" x14ac:dyDescent="0.25">
      <c r="A769" s="467"/>
      <c r="B769" s="467"/>
      <c r="C769" s="467"/>
      <c r="D769" s="467"/>
      <c r="E769" s="467"/>
      <c r="F769" s="517"/>
      <c r="G769" s="467"/>
      <c r="H769" s="467"/>
      <c r="I769" s="467"/>
      <c r="J769" s="517"/>
      <c r="K769" s="467"/>
      <c r="L769" s="467"/>
      <c r="M769" s="467"/>
      <c r="N769" s="56"/>
    </row>
    <row r="770" spans="1:14" ht="18.75" customHeight="1" x14ac:dyDescent="0.2">
      <c r="A770" s="467"/>
      <c r="B770" s="467"/>
      <c r="C770" s="467"/>
      <c r="D770" s="467"/>
      <c r="E770" s="467"/>
      <c r="F770" s="517"/>
      <c r="G770" s="467"/>
      <c r="H770" s="1004" t="s">
        <v>1296</v>
      </c>
      <c r="I770" s="1005"/>
      <c r="J770" s="531"/>
      <c r="K770" s="467"/>
      <c r="L770" s="467"/>
      <c r="M770" s="467"/>
      <c r="N770" s="56"/>
    </row>
    <row r="771" spans="1:14" ht="18.75" customHeight="1" thickBot="1" x14ac:dyDescent="0.25">
      <c r="A771" s="467"/>
      <c r="B771" s="467"/>
      <c r="C771" s="467"/>
      <c r="D771" s="467"/>
      <c r="E771" s="467"/>
      <c r="F771" s="517"/>
      <c r="G771" s="467"/>
      <c r="H771" s="1723" t="s">
        <v>375</v>
      </c>
      <c r="I771" s="1724"/>
      <c r="J771" s="539">
        <f>+'●地域振興費・市（人口）その１○'!J331+'●地域振興費（人口）その２○'!J768</f>
        <v>0</v>
      </c>
      <c r="K771" s="668" t="s">
        <v>1297</v>
      </c>
      <c r="L771" s="467"/>
      <c r="M771" s="467"/>
      <c r="N771" s="56"/>
    </row>
  </sheetData>
  <sheetProtection autoFilter="0"/>
  <customSheetViews>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3"/>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4"/>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1"/>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2"/>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3"/>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4"/>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5"/>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6"/>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7"/>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8"/>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9"/>
      <headerFooter alignWithMargins="0"/>
    </customSheetView>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0"/>
      <headerFooter alignWithMargins="0"/>
    </customSheetView>
  </customSheetViews>
  <mergeCells count="271">
    <mergeCell ref="H693:I693"/>
    <mergeCell ref="H694:I694"/>
    <mergeCell ref="H708:I708"/>
    <mergeCell ref="H709:I709"/>
    <mergeCell ref="H722:I722"/>
    <mergeCell ref="H678:I678"/>
    <mergeCell ref="H679:I679"/>
    <mergeCell ref="D379:E379"/>
    <mergeCell ref="D424:E424"/>
    <mergeCell ref="D579:E579"/>
    <mergeCell ref="D423:E423"/>
    <mergeCell ref="D578:E578"/>
    <mergeCell ref="H480:I480"/>
    <mergeCell ref="H481:I481"/>
    <mergeCell ref="H546:I546"/>
    <mergeCell ref="H547:I547"/>
    <mergeCell ref="H567:I567"/>
    <mergeCell ref="H568:I568"/>
    <mergeCell ref="D602:E602"/>
    <mergeCell ref="D592:E592"/>
    <mergeCell ref="D455:E455"/>
    <mergeCell ref="B613:C613"/>
    <mergeCell ref="D613:E613"/>
    <mergeCell ref="F613:F614"/>
    <mergeCell ref="D615:E615"/>
    <mergeCell ref="B740:C740"/>
    <mergeCell ref="D740:E740"/>
    <mergeCell ref="B726:C726"/>
    <mergeCell ref="D726:E726"/>
    <mergeCell ref="B698:C698"/>
    <mergeCell ref="D698:E698"/>
    <mergeCell ref="B712:C712"/>
    <mergeCell ref="D712:E712"/>
    <mergeCell ref="B683:C683"/>
    <mergeCell ref="D683:E683"/>
    <mergeCell ref="B632:C632"/>
    <mergeCell ref="D632:E632"/>
    <mergeCell ref="B649:C649"/>
    <mergeCell ref="D649:E649"/>
    <mergeCell ref="B609:C609"/>
    <mergeCell ref="F616:H616"/>
    <mergeCell ref="H605:H606"/>
    <mergeCell ref="B572:C572"/>
    <mergeCell ref="B595:C595"/>
    <mergeCell ref="D595:E595"/>
    <mergeCell ref="F595:F596"/>
    <mergeCell ref="H595:H596"/>
    <mergeCell ref="D597:E597"/>
    <mergeCell ref="D574:E574"/>
    <mergeCell ref="H580:I580"/>
    <mergeCell ref="H581:I581"/>
    <mergeCell ref="D575:E575"/>
    <mergeCell ref="D577:E577"/>
    <mergeCell ref="D607:E607"/>
    <mergeCell ref="H600:H601"/>
    <mergeCell ref="H590:H591"/>
    <mergeCell ref="D576:E576"/>
    <mergeCell ref="B605:C605"/>
    <mergeCell ref="D605:E605"/>
    <mergeCell ref="F605:F606"/>
    <mergeCell ref="B600:C600"/>
    <mergeCell ref="D600:E600"/>
    <mergeCell ref="F600:F601"/>
    <mergeCell ref="B551:C551"/>
    <mergeCell ref="H609:H610"/>
    <mergeCell ref="H661:I661"/>
    <mergeCell ref="H662:I662"/>
    <mergeCell ref="B666:C666"/>
    <mergeCell ref="D666:E666"/>
    <mergeCell ref="C622:J623"/>
    <mergeCell ref="A620:B620"/>
    <mergeCell ref="C620:J621"/>
    <mergeCell ref="B585:C585"/>
    <mergeCell ref="D585:E585"/>
    <mergeCell ref="H617:I617"/>
    <mergeCell ref="H618:I618"/>
    <mergeCell ref="D587:E587"/>
    <mergeCell ref="F585:F586"/>
    <mergeCell ref="F590:F591"/>
    <mergeCell ref="H585:H586"/>
    <mergeCell ref="B590:C590"/>
    <mergeCell ref="D590:E590"/>
    <mergeCell ref="D551:E551"/>
    <mergeCell ref="D572:E572"/>
    <mergeCell ref="D609:E609"/>
    <mergeCell ref="F609:F610"/>
    <mergeCell ref="D611:E611"/>
    <mergeCell ref="H768:I768"/>
    <mergeCell ref="H771:I771"/>
    <mergeCell ref="A622:B622"/>
    <mergeCell ref="B626:E627"/>
    <mergeCell ref="A628:B628"/>
    <mergeCell ref="C628:J628"/>
    <mergeCell ref="H767:I767"/>
    <mergeCell ref="B763:C765"/>
    <mergeCell ref="D763:E765"/>
    <mergeCell ref="B750:C750"/>
    <mergeCell ref="D750:E750"/>
    <mergeCell ref="H754:I754"/>
    <mergeCell ref="H755:I755"/>
    <mergeCell ref="B758:C758"/>
    <mergeCell ref="D758:E758"/>
    <mergeCell ref="B762:C762"/>
    <mergeCell ref="D762:E762"/>
    <mergeCell ref="H746:I746"/>
    <mergeCell ref="H747:I747"/>
    <mergeCell ref="H644:I644"/>
    <mergeCell ref="H645:I645"/>
    <mergeCell ref="H723:I723"/>
    <mergeCell ref="H736:I736"/>
    <mergeCell ref="H737:I737"/>
    <mergeCell ref="B485:C485"/>
    <mergeCell ref="D485:E485"/>
    <mergeCell ref="H489:I489"/>
    <mergeCell ref="H490:I490"/>
    <mergeCell ref="B527:C527"/>
    <mergeCell ref="D527:E527"/>
    <mergeCell ref="B528:C530"/>
    <mergeCell ref="D528:E530"/>
    <mergeCell ref="B534:C534"/>
    <mergeCell ref="D534:E534"/>
    <mergeCell ref="B507:C507"/>
    <mergeCell ref="D507:E507"/>
    <mergeCell ref="B508:C510"/>
    <mergeCell ref="D508:E510"/>
    <mergeCell ref="B515:C515"/>
    <mergeCell ref="D515:E515"/>
    <mergeCell ref="D369:E369"/>
    <mergeCell ref="D370:E370"/>
    <mergeCell ref="D371:E371"/>
    <mergeCell ref="D372:E372"/>
    <mergeCell ref="D373:E373"/>
    <mergeCell ref="D374:E374"/>
    <mergeCell ref="D375:E375"/>
    <mergeCell ref="D420:E420"/>
    <mergeCell ref="B495:C495"/>
    <mergeCell ref="D495:E495"/>
    <mergeCell ref="B414:C414"/>
    <mergeCell ref="D414:E414"/>
    <mergeCell ref="D376:E376"/>
    <mergeCell ref="D378:E378"/>
    <mergeCell ref="D377:E377"/>
    <mergeCell ref="D421:E421"/>
    <mergeCell ref="D422:E422"/>
    <mergeCell ref="D416:E416"/>
    <mergeCell ref="D417:E417"/>
    <mergeCell ref="D418:E418"/>
    <mergeCell ref="D419:E419"/>
    <mergeCell ref="B385:C385"/>
    <mergeCell ref="D385:E385"/>
    <mergeCell ref="B455:C455"/>
    <mergeCell ref="H362:I362"/>
    <mergeCell ref="H363:I363"/>
    <mergeCell ref="B367:C367"/>
    <mergeCell ref="D367:E367"/>
    <mergeCell ref="H330:I330"/>
    <mergeCell ref="H331:I331"/>
    <mergeCell ref="B335:C335"/>
    <mergeCell ref="D335:E335"/>
    <mergeCell ref="H349:I349"/>
    <mergeCell ref="H350:I350"/>
    <mergeCell ref="H311:I311"/>
    <mergeCell ref="H312:I312"/>
    <mergeCell ref="B316:C316"/>
    <mergeCell ref="D316:E316"/>
    <mergeCell ref="B237:C238"/>
    <mergeCell ref="D237:E237"/>
    <mergeCell ref="F237:F238"/>
    <mergeCell ref="B354:C354"/>
    <mergeCell ref="D354:E354"/>
    <mergeCell ref="H287:I287"/>
    <mergeCell ref="B299:C299"/>
    <mergeCell ref="D299:E299"/>
    <mergeCell ref="B199:C199"/>
    <mergeCell ref="D199:E199"/>
    <mergeCell ref="D202:E202"/>
    <mergeCell ref="D203:E203"/>
    <mergeCell ref="D204:E204"/>
    <mergeCell ref="D205:E205"/>
    <mergeCell ref="D206:E206"/>
    <mergeCell ref="H286:I286"/>
    <mergeCell ref="D207:E207"/>
    <mergeCell ref="B231:E232"/>
    <mergeCell ref="B225:E226"/>
    <mergeCell ref="B219:E220"/>
    <mergeCell ref="H208:I208"/>
    <mergeCell ref="H209:I209"/>
    <mergeCell ref="B213:E214"/>
    <mergeCell ref="H165:I165"/>
    <mergeCell ref="H166:I166"/>
    <mergeCell ref="D184:E184"/>
    <mergeCell ref="D185:E185"/>
    <mergeCell ref="D173:E173"/>
    <mergeCell ref="H176:I176"/>
    <mergeCell ref="H177:I177"/>
    <mergeCell ref="D201:E201"/>
    <mergeCell ref="D190:E190"/>
    <mergeCell ref="D191:E191"/>
    <mergeCell ref="D192:E192"/>
    <mergeCell ref="D193:E193"/>
    <mergeCell ref="H194:I194"/>
    <mergeCell ref="H195:I195"/>
    <mergeCell ref="B140:C140"/>
    <mergeCell ref="B142:C142"/>
    <mergeCell ref="B120:C120"/>
    <mergeCell ref="D186:E186"/>
    <mergeCell ref="D187:E187"/>
    <mergeCell ref="D188:E188"/>
    <mergeCell ref="D189:E189"/>
    <mergeCell ref="D183:E183"/>
    <mergeCell ref="D172:E172"/>
    <mergeCell ref="B144:C144"/>
    <mergeCell ref="B170:C170"/>
    <mergeCell ref="D170:E170"/>
    <mergeCell ref="B146:C146"/>
    <mergeCell ref="B148:C148"/>
    <mergeCell ref="B181:C181"/>
    <mergeCell ref="D181:E181"/>
    <mergeCell ref="B150:C150"/>
    <mergeCell ref="B152:C152"/>
    <mergeCell ref="B154:C154"/>
    <mergeCell ref="B158:C158"/>
    <mergeCell ref="B160:C160"/>
    <mergeCell ref="B156:C156"/>
    <mergeCell ref="B164:C164"/>
    <mergeCell ref="B162:C162"/>
    <mergeCell ref="I1:K1"/>
    <mergeCell ref="D10:E10"/>
    <mergeCell ref="D11:E11"/>
    <mergeCell ref="H48:I48"/>
    <mergeCell ref="H49:I49"/>
    <mergeCell ref="B54:C54"/>
    <mergeCell ref="D54:E54"/>
    <mergeCell ref="B8:C8"/>
    <mergeCell ref="D8:E8"/>
    <mergeCell ref="A1:B1"/>
    <mergeCell ref="C1:E1"/>
    <mergeCell ref="D100:E100"/>
    <mergeCell ref="B110:C110"/>
    <mergeCell ref="B112:C112"/>
    <mergeCell ref="B114:C114"/>
    <mergeCell ref="B116:C116"/>
    <mergeCell ref="B118:C118"/>
    <mergeCell ref="B138:C138"/>
    <mergeCell ref="H92:I92"/>
    <mergeCell ref="H93:I93"/>
    <mergeCell ref="B97:C97"/>
    <mergeCell ref="D97:E97"/>
    <mergeCell ref="D99:E99"/>
    <mergeCell ref="B132:C132"/>
    <mergeCell ref="B134:C134"/>
    <mergeCell ref="B136:C136"/>
    <mergeCell ref="B122:C122"/>
    <mergeCell ref="B124:C124"/>
    <mergeCell ref="B126:C126"/>
    <mergeCell ref="B128:C128"/>
    <mergeCell ref="B130:C130"/>
    <mergeCell ref="B466:C466"/>
    <mergeCell ref="D466:E466"/>
    <mergeCell ref="H380:I380"/>
    <mergeCell ref="H381:I381"/>
    <mergeCell ref="H409:I409"/>
    <mergeCell ref="H410:I410"/>
    <mergeCell ref="H461:I461"/>
    <mergeCell ref="H462:I462"/>
    <mergeCell ref="H425:I425"/>
    <mergeCell ref="H426:I426"/>
    <mergeCell ref="B430:C430"/>
    <mergeCell ref="D430:E430"/>
    <mergeCell ref="H450:I450"/>
    <mergeCell ref="H451:I451"/>
  </mergeCells>
  <phoneticPr fontId="3"/>
  <pageMargins left="0.98425196850393704" right="0.59055118110236227" top="0.98425196850393704" bottom="0.59055118110236227" header="0.51181102362204722" footer="0.51181102362204722"/>
  <pageSetup paperSize="9" fitToHeight="0" orientation="portrait" r:id="rId21"/>
  <headerFooter alignWithMargins="0"/>
  <rowBreaks count="14" manualBreakCount="14">
    <brk id="50" max="11" man="1"/>
    <brk id="94" max="11" man="1"/>
    <brk id="146" max="11" man="1"/>
    <brk id="196" max="11" man="1"/>
    <brk id="234" max="11" man="1"/>
    <brk id="287" max="11" man="1"/>
    <brk id="332" max="11" man="1"/>
    <brk id="382" max="11" man="1"/>
    <brk id="427" max="11" man="1"/>
    <brk id="463" max="11" man="1"/>
    <brk id="511" max="11" man="1"/>
    <brk id="548" max="11" man="1"/>
    <brk id="681" max="11" man="1"/>
    <brk id="724"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topLeftCell="A10" zoomScale="85" zoomScaleNormal="85" workbookViewId="0">
      <selection activeCell="F219" sqref="F219"/>
    </sheetView>
  </sheetViews>
  <sheetFormatPr defaultColWidth="12" defaultRowHeight="22.5" customHeight="1" x14ac:dyDescent="0.2"/>
  <cols>
    <col min="1" max="1" width="1.453125" style="174" customWidth="1"/>
    <col min="2" max="38" width="3" style="174" customWidth="1"/>
    <col min="39" max="39" width="1.6328125" style="174" customWidth="1"/>
    <col min="40" max="16384" width="12" style="174"/>
  </cols>
  <sheetData>
    <row r="1" spans="2:38" ht="12" customHeight="1" thickBot="1" x14ac:dyDescent="0.25"/>
    <row r="2" spans="2:38" ht="22.5" customHeight="1" x14ac:dyDescent="0.2">
      <c r="B2" s="1028" t="s">
        <v>1132</v>
      </c>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30"/>
    </row>
    <row r="3" spans="2:38" ht="22.5" customHeight="1" x14ac:dyDescent="0.2">
      <c r="B3" s="1031" t="s">
        <v>1298</v>
      </c>
      <c r="C3" s="1032"/>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4"/>
    </row>
    <row r="4" spans="2:38" ht="22.5" customHeight="1" thickBot="1" x14ac:dyDescent="0.25">
      <c r="B4" s="1035"/>
      <c r="C4" s="1033"/>
      <c r="D4" s="1033" t="s">
        <v>1133</v>
      </c>
      <c r="E4" s="1033"/>
      <c r="F4" s="1033"/>
      <c r="G4" s="1033"/>
      <c r="H4" s="1033"/>
      <c r="I4" s="1033"/>
      <c r="J4" s="1033"/>
      <c r="K4" s="1033"/>
      <c r="L4" s="1033"/>
      <c r="M4" s="1033"/>
      <c r="N4" s="1033"/>
      <c r="O4" s="1033"/>
      <c r="P4" s="1033"/>
      <c r="Q4" s="1033"/>
      <c r="R4" s="1033"/>
      <c r="S4" s="1033"/>
      <c r="T4" s="1033"/>
      <c r="U4" s="1033"/>
      <c r="V4" s="1033"/>
      <c r="W4" s="1033"/>
      <c r="X4" s="1033"/>
      <c r="Y4" s="1033"/>
      <c r="Z4" s="1033"/>
      <c r="AA4" s="1033"/>
      <c r="AB4" s="1033"/>
      <c r="AC4" s="1033"/>
      <c r="AD4" s="1033"/>
      <c r="AE4" s="1033"/>
      <c r="AF4" s="1033"/>
      <c r="AG4" s="1033"/>
      <c r="AH4" s="1033"/>
      <c r="AI4" s="1033"/>
      <c r="AJ4" s="1033"/>
      <c r="AK4" s="1033"/>
      <c r="AL4" s="1034"/>
    </row>
    <row r="5" spans="2:38" ht="22.5" customHeight="1" thickTop="1" thickBot="1" x14ac:dyDescent="0.25">
      <c r="B5" s="1035"/>
      <c r="C5" s="1033"/>
      <c r="D5" s="2108" t="s">
        <v>1134</v>
      </c>
      <c r="E5" s="2108"/>
      <c r="F5" s="2108"/>
      <c r="G5" s="2108"/>
      <c r="H5" s="2108"/>
      <c r="I5" s="2108"/>
      <c r="J5" s="2108"/>
      <c r="K5" s="2108"/>
      <c r="L5" s="2108"/>
      <c r="M5" s="2108"/>
      <c r="N5" s="2108"/>
      <c r="O5" s="2108"/>
      <c r="P5" s="2108"/>
      <c r="Q5" s="2109"/>
      <c r="R5" s="2110"/>
      <c r="S5" s="2111"/>
      <c r="T5" s="2111"/>
      <c r="U5" s="2111"/>
      <c r="V5" s="2111"/>
      <c r="W5" s="2111"/>
      <c r="X5" s="2112"/>
      <c r="Y5" s="2113" t="s">
        <v>95</v>
      </c>
      <c r="Z5" s="2113"/>
      <c r="AA5" s="2113" t="s">
        <v>1299</v>
      </c>
      <c r="AB5" s="2114"/>
      <c r="AC5" s="2115" t="s">
        <v>1135</v>
      </c>
      <c r="AD5" s="2094"/>
      <c r="AE5" s="2094"/>
      <c r="AF5" s="2094"/>
      <c r="AG5" s="1036"/>
      <c r="AH5" s="1036"/>
      <c r="AI5" s="1036"/>
      <c r="AJ5" s="1033"/>
      <c r="AK5" s="1033"/>
      <c r="AL5" s="1034"/>
    </row>
    <row r="6" spans="2:38" ht="22.5" customHeight="1" thickTop="1" thickBot="1" x14ac:dyDescent="0.25">
      <c r="B6" s="1035"/>
      <c r="C6" s="1033"/>
      <c r="D6" s="1033" t="s">
        <v>1136</v>
      </c>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3"/>
      <c r="AI6" s="1033"/>
      <c r="AJ6" s="1033"/>
      <c r="AK6" s="1033"/>
      <c r="AL6" s="1034"/>
    </row>
    <row r="7" spans="2:38" ht="22.5" customHeight="1" thickTop="1" thickBot="1" x14ac:dyDescent="0.25">
      <c r="B7" s="1035"/>
      <c r="C7" s="1033"/>
      <c r="D7" s="2116"/>
      <c r="E7" s="2117"/>
      <c r="F7" s="2117"/>
      <c r="G7" s="2117"/>
      <c r="H7" s="2117"/>
      <c r="I7" s="2117"/>
      <c r="J7" s="2117"/>
      <c r="K7" s="2117"/>
      <c r="L7" s="2117"/>
      <c r="M7" s="2117"/>
      <c r="N7" s="2118"/>
      <c r="O7" s="1037" t="s">
        <v>1137</v>
      </c>
      <c r="P7" s="1037"/>
      <c r="Q7" s="2113" t="s">
        <v>1138</v>
      </c>
      <c r="R7" s="2114"/>
      <c r="S7" s="1038"/>
      <c r="T7" s="1033"/>
      <c r="U7" s="1033"/>
      <c r="V7" s="1033"/>
      <c r="W7" s="1033"/>
      <c r="X7" s="1033"/>
      <c r="Y7" s="1033"/>
      <c r="Z7" s="2119"/>
      <c r="AA7" s="2119"/>
      <c r="AB7" s="2119"/>
      <c r="AC7" s="2119"/>
      <c r="AD7" s="2119"/>
      <c r="AE7" s="2119"/>
      <c r="AF7" s="2119"/>
      <c r="AG7" s="2119"/>
      <c r="AH7" s="1033"/>
      <c r="AI7" s="1033"/>
      <c r="AJ7" s="2094"/>
      <c r="AK7" s="2094"/>
      <c r="AL7" s="1034"/>
    </row>
    <row r="8" spans="2:38" ht="22.5" customHeight="1" thickTop="1" x14ac:dyDescent="0.2">
      <c r="B8" s="1035"/>
      <c r="C8" s="1033"/>
      <c r="D8" s="1039"/>
      <c r="E8" s="1039"/>
      <c r="F8" s="1039"/>
      <c r="G8" s="1039"/>
      <c r="H8" s="1039"/>
      <c r="I8" s="1039"/>
      <c r="J8" s="1039"/>
      <c r="K8" s="1039"/>
      <c r="L8" s="1039"/>
      <c r="M8" s="1039"/>
      <c r="N8" s="1039"/>
      <c r="O8" s="1037"/>
      <c r="P8" s="1037"/>
      <c r="Q8" s="1040"/>
      <c r="R8" s="1040"/>
      <c r="S8" s="1033"/>
      <c r="T8" s="1033"/>
      <c r="U8" s="1033"/>
      <c r="V8" s="1033"/>
      <c r="W8" s="1033"/>
      <c r="X8" s="1033"/>
      <c r="Y8" s="1033"/>
      <c r="Z8" s="1041"/>
      <c r="AA8" s="1041"/>
      <c r="AB8" s="1041"/>
      <c r="AC8" s="1041"/>
      <c r="AD8" s="1041"/>
      <c r="AE8" s="1041"/>
      <c r="AF8" s="1041"/>
      <c r="AG8" s="1041"/>
      <c r="AH8" s="1033"/>
      <c r="AI8" s="1033"/>
      <c r="AJ8" s="1042"/>
      <c r="AK8" s="1042"/>
      <c r="AL8" s="1034"/>
    </row>
    <row r="9" spans="2:38" ht="22.5" customHeight="1" thickBot="1" x14ac:dyDescent="0.25">
      <c r="B9" s="1035"/>
      <c r="C9" s="1033"/>
      <c r="D9" s="1032"/>
      <c r="E9" s="1033"/>
      <c r="F9" s="1033"/>
      <c r="G9" s="1033"/>
      <c r="H9" s="1033" t="s">
        <v>6138</v>
      </c>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3"/>
      <c r="AG9" s="1033"/>
      <c r="AH9" s="1033"/>
      <c r="AI9" s="1033"/>
      <c r="AJ9" s="1033"/>
      <c r="AK9" s="1033"/>
      <c r="AL9" s="1034"/>
    </row>
    <row r="10" spans="2:38" ht="22.5" customHeight="1" x14ac:dyDescent="0.2">
      <c r="B10" s="1035"/>
      <c r="C10" s="1033"/>
      <c r="D10" s="1032"/>
      <c r="E10" s="1033"/>
      <c r="F10" s="1033"/>
      <c r="G10" s="1033"/>
      <c r="H10" s="2095">
        <f>D7</f>
        <v>0</v>
      </c>
      <c r="I10" s="2096"/>
      <c r="J10" s="2096"/>
      <c r="K10" s="2096"/>
      <c r="L10" s="2096"/>
      <c r="M10" s="2096"/>
      <c r="N10" s="2096"/>
      <c r="O10" s="2096"/>
      <c r="P10" s="1033"/>
      <c r="Q10" s="2097" t="s">
        <v>622</v>
      </c>
      <c r="R10" s="2097"/>
      <c r="S10" s="2097"/>
      <c r="T10" s="2097"/>
      <c r="U10" s="2097"/>
      <c r="V10" s="2098" t="e">
        <f>ROUND(ROUND(H10/H11,3)*100000,0)</f>
        <v>#DIV/0!</v>
      </c>
      <c r="W10" s="2099"/>
      <c r="X10" s="2099"/>
      <c r="Y10" s="2100"/>
      <c r="Z10" s="2104" t="s">
        <v>1139</v>
      </c>
      <c r="AA10" s="2105"/>
      <c r="AB10" s="1039"/>
      <c r="AC10" s="1039"/>
      <c r="AD10" s="1039"/>
      <c r="AE10" s="1039"/>
      <c r="AF10" s="1039"/>
      <c r="AG10" s="1039"/>
      <c r="AH10" s="2094"/>
      <c r="AI10" s="2094"/>
      <c r="AJ10" s="2094"/>
      <c r="AK10" s="2094"/>
      <c r="AL10" s="1034"/>
    </row>
    <row r="11" spans="2:38" ht="22.5" customHeight="1" thickBot="1" x14ac:dyDescent="0.25">
      <c r="B11" s="1035"/>
      <c r="C11" s="1033"/>
      <c r="D11" s="1032"/>
      <c r="E11" s="1033"/>
      <c r="F11" s="1033"/>
      <c r="G11" s="1033"/>
      <c r="H11" s="2106">
        <f>R5</f>
        <v>0</v>
      </c>
      <c r="I11" s="2107"/>
      <c r="J11" s="2107"/>
      <c r="K11" s="2107"/>
      <c r="L11" s="2107"/>
      <c r="M11" s="2107"/>
      <c r="N11" s="2107"/>
      <c r="O11" s="2107"/>
      <c r="P11" s="1033"/>
      <c r="Q11" s="2097"/>
      <c r="R11" s="2097"/>
      <c r="S11" s="2097"/>
      <c r="T11" s="2097"/>
      <c r="U11" s="2097"/>
      <c r="V11" s="2101"/>
      <c r="W11" s="2102"/>
      <c r="X11" s="2102"/>
      <c r="Y11" s="2103"/>
      <c r="Z11" s="2104"/>
      <c r="AA11" s="2105"/>
      <c r="AB11" s="1039"/>
      <c r="AC11" s="1039"/>
      <c r="AD11" s="1039"/>
      <c r="AE11" s="1039"/>
      <c r="AF11" s="1039"/>
      <c r="AG11" s="1039"/>
      <c r="AH11" s="1042"/>
      <c r="AI11" s="1042"/>
      <c r="AJ11" s="1042"/>
      <c r="AK11" s="1042"/>
      <c r="AL11" s="1034"/>
    </row>
    <row r="12" spans="2:38" ht="22.5" customHeight="1" x14ac:dyDescent="0.2">
      <c r="B12" s="1035"/>
      <c r="C12" s="1033"/>
      <c r="D12" s="1032"/>
      <c r="E12" s="1033"/>
      <c r="F12" s="1033"/>
      <c r="G12" s="1033"/>
      <c r="H12" s="1043" t="s">
        <v>6139</v>
      </c>
      <c r="I12" s="1043"/>
      <c r="J12" s="1043"/>
      <c r="K12" s="1043"/>
      <c r="L12" s="1043"/>
      <c r="M12" s="1043"/>
      <c r="N12" s="1043"/>
      <c r="O12" s="1043"/>
      <c r="P12" s="1033"/>
      <c r="Q12" s="1033"/>
      <c r="R12" s="1033"/>
      <c r="S12" s="1033"/>
      <c r="T12" s="1033"/>
      <c r="U12" s="1033"/>
      <c r="V12" s="1033" t="s">
        <v>1140</v>
      </c>
      <c r="W12" s="1033"/>
      <c r="X12" s="1033"/>
      <c r="Y12" s="1033"/>
      <c r="Z12" s="1039"/>
      <c r="AA12" s="1039"/>
      <c r="AB12" s="1039"/>
      <c r="AC12" s="1039"/>
      <c r="AD12" s="1039"/>
      <c r="AE12" s="1039"/>
      <c r="AF12" s="1039"/>
      <c r="AG12" s="1039"/>
      <c r="AH12" s="1042"/>
      <c r="AI12" s="1042"/>
      <c r="AJ12" s="1042"/>
      <c r="AK12" s="1042"/>
      <c r="AL12" s="1034"/>
    </row>
    <row r="13" spans="2:38" ht="22.5" customHeight="1" thickBot="1" x14ac:dyDescent="0.25">
      <c r="B13" s="1035"/>
      <c r="C13" s="1033"/>
      <c r="D13" s="1033"/>
      <c r="E13" s="1033"/>
      <c r="F13" s="1033"/>
      <c r="G13" s="1033"/>
      <c r="H13" s="1033"/>
      <c r="I13" s="1033"/>
      <c r="J13" s="1033"/>
      <c r="K13" s="1033"/>
      <c r="L13" s="1033"/>
      <c r="M13" s="1033"/>
      <c r="N13" s="1033"/>
      <c r="O13" s="1033"/>
      <c r="P13" s="1033"/>
      <c r="Q13" s="1033"/>
      <c r="R13" s="1033"/>
      <c r="S13" s="1033"/>
      <c r="T13" s="1033"/>
      <c r="U13" s="1033"/>
      <c r="V13" s="1033"/>
      <c r="W13" s="1033"/>
      <c r="X13" s="1033"/>
      <c r="Y13" s="1033"/>
      <c r="Z13" s="1033"/>
      <c r="AA13" s="1033"/>
      <c r="AB13" s="1032"/>
      <c r="AC13" s="1033"/>
      <c r="AD13" s="1033"/>
      <c r="AE13" s="1033"/>
      <c r="AF13" s="1033"/>
      <c r="AG13" s="1033"/>
      <c r="AH13" s="1033"/>
      <c r="AI13" s="1033"/>
      <c r="AJ13" s="1033"/>
      <c r="AK13" s="1033"/>
      <c r="AL13" s="1034"/>
    </row>
    <row r="14" spans="2:38" ht="22.5" customHeight="1" thickTop="1" x14ac:dyDescent="0.2">
      <c r="B14" s="1035"/>
      <c r="C14" s="1033"/>
      <c r="D14" s="1044" t="s">
        <v>1141</v>
      </c>
      <c r="E14" s="1045"/>
      <c r="F14" s="1045"/>
      <c r="G14" s="1045"/>
      <c r="H14" s="1045"/>
      <c r="I14" s="1045"/>
      <c r="J14" s="1045"/>
      <c r="K14" s="1045"/>
      <c r="L14" s="1045"/>
      <c r="M14" s="1045"/>
      <c r="N14" s="1045"/>
      <c r="O14" s="1044" t="s">
        <v>1142</v>
      </c>
      <c r="P14" s="1045"/>
      <c r="Q14" s="1045"/>
      <c r="R14" s="1044" t="s">
        <v>1143</v>
      </c>
      <c r="S14" s="1045"/>
      <c r="T14" s="1045"/>
      <c r="U14" s="1045"/>
      <c r="V14" s="1037" t="s">
        <v>1144</v>
      </c>
      <c r="W14" s="1044" t="s">
        <v>1145</v>
      </c>
      <c r="X14" s="1045"/>
      <c r="Y14" s="1045"/>
      <c r="Z14" s="1045"/>
      <c r="AA14" s="1044" t="s">
        <v>1146</v>
      </c>
      <c r="AB14" s="1045"/>
      <c r="AC14" s="1045"/>
      <c r="AD14" s="1045"/>
      <c r="AE14" s="1045"/>
      <c r="AF14" s="1040"/>
      <c r="AG14" s="1040" t="s">
        <v>1147</v>
      </c>
      <c r="AH14" s="1046" t="s">
        <v>1148</v>
      </c>
      <c r="AI14" s="1047"/>
      <c r="AJ14" s="1048"/>
      <c r="AK14" s="1033"/>
      <c r="AL14" s="1034"/>
    </row>
    <row r="15" spans="2:38" ht="22.5" customHeight="1" x14ac:dyDescent="0.2">
      <c r="B15" s="1035"/>
      <c r="C15" s="1033"/>
      <c r="D15" s="1038"/>
      <c r="E15" s="1033"/>
      <c r="F15" s="1033"/>
      <c r="G15" s="1033"/>
      <c r="H15" s="1033"/>
      <c r="I15" s="1033"/>
      <c r="J15" s="1033"/>
      <c r="K15" s="1033"/>
      <c r="L15" s="1033"/>
      <c r="M15" s="1033"/>
      <c r="N15" s="1033"/>
      <c r="O15" s="1038"/>
      <c r="P15" s="1033"/>
      <c r="Q15" s="1033" t="s">
        <v>1149</v>
      </c>
      <c r="R15" s="1049" t="s">
        <v>1150</v>
      </c>
      <c r="S15" s="1036"/>
      <c r="T15" s="1036"/>
      <c r="U15" s="1036"/>
      <c r="V15" s="1036"/>
      <c r="W15" s="1038"/>
      <c r="X15" s="1033"/>
      <c r="Y15" s="1033"/>
      <c r="Z15" s="1033" t="s">
        <v>1151</v>
      </c>
      <c r="AA15" s="1049" t="s">
        <v>1152</v>
      </c>
      <c r="AB15" s="1036"/>
      <c r="AC15" s="1036"/>
      <c r="AD15" s="1036"/>
      <c r="AE15" s="1036"/>
      <c r="AF15" s="1036"/>
      <c r="AG15" s="1036"/>
      <c r="AH15" s="1050"/>
      <c r="AI15" s="1033"/>
      <c r="AJ15" s="1051" t="s">
        <v>1153</v>
      </c>
      <c r="AK15" s="1033"/>
      <c r="AL15" s="1034"/>
    </row>
    <row r="16" spans="2:38" ht="22.5" customHeight="1" thickBot="1" x14ac:dyDescent="0.25">
      <c r="B16" s="1035"/>
      <c r="C16" s="1033"/>
      <c r="D16" s="1052" t="s">
        <v>1154</v>
      </c>
      <c r="E16" s="1037"/>
      <c r="F16" s="1037"/>
      <c r="G16" s="1037"/>
      <c r="H16" s="1037"/>
      <c r="I16" s="1037"/>
      <c r="J16" s="1037"/>
      <c r="K16" s="2078"/>
      <c r="L16" s="2079"/>
      <c r="M16" s="2079"/>
      <c r="N16" s="2080"/>
      <c r="O16" s="2081"/>
      <c r="P16" s="2082"/>
      <c r="Q16" s="2083"/>
      <c r="R16" s="2084"/>
      <c r="S16" s="2085"/>
      <c r="T16" s="2085"/>
      <c r="U16" s="2085"/>
      <c r="V16" s="2086"/>
      <c r="W16" s="2081"/>
      <c r="X16" s="2082"/>
      <c r="Y16" s="2082"/>
      <c r="Z16" s="2083"/>
      <c r="AA16" s="2084"/>
      <c r="AB16" s="2085"/>
      <c r="AC16" s="2085"/>
      <c r="AD16" s="2085"/>
      <c r="AE16" s="2085"/>
      <c r="AF16" s="2085"/>
      <c r="AG16" s="2087"/>
      <c r="AH16" s="1091" t="s">
        <v>1155</v>
      </c>
      <c r="AI16" s="1090"/>
      <c r="AJ16" s="1089"/>
      <c r="AK16" s="1033"/>
      <c r="AL16" s="1034"/>
    </row>
    <row r="17" spans="1:38" ht="22.5" customHeight="1" thickTop="1" x14ac:dyDescent="0.2">
      <c r="A17" s="176"/>
      <c r="B17" s="1035"/>
      <c r="C17" s="1033"/>
      <c r="D17" s="1052" t="s">
        <v>1300</v>
      </c>
      <c r="E17" s="1037"/>
      <c r="F17" s="1037"/>
      <c r="G17" s="1037"/>
      <c r="H17" s="1037"/>
      <c r="I17" s="1037"/>
      <c r="J17" s="1037"/>
      <c r="K17" s="2088"/>
      <c r="L17" s="2089"/>
      <c r="M17" s="2089"/>
      <c r="N17" s="2090"/>
      <c r="O17" s="2091">
        <v>1.03</v>
      </c>
      <c r="P17" s="2092"/>
      <c r="Q17" s="2093"/>
      <c r="R17" s="2038">
        <f>K17*O17</f>
        <v>0</v>
      </c>
      <c r="S17" s="2039"/>
      <c r="T17" s="2039"/>
      <c r="U17" s="2039"/>
      <c r="V17" s="2040"/>
      <c r="W17" s="2072">
        <v>6</v>
      </c>
      <c r="X17" s="2073"/>
      <c r="Y17" s="2073"/>
      <c r="Z17" s="2074"/>
      <c r="AA17" s="2038">
        <f>R17-W17</f>
        <v>-6</v>
      </c>
      <c r="AB17" s="2039"/>
      <c r="AC17" s="2039"/>
      <c r="AD17" s="2039"/>
      <c r="AE17" s="2039"/>
      <c r="AF17" s="2039"/>
      <c r="AG17" s="2044"/>
      <c r="AH17" s="2075" t="e">
        <f>ROUND(AA17/K17,3)</f>
        <v>#DIV/0!</v>
      </c>
      <c r="AI17" s="2076"/>
      <c r="AJ17" s="2077"/>
      <c r="AK17" s="1033"/>
      <c r="AL17" s="1034"/>
    </row>
    <row r="18" spans="1:38" ht="22.5" customHeight="1" x14ac:dyDescent="0.2">
      <c r="B18" s="1035"/>
      <c r="C18" s="1033"/>
      <c r="D18" s="1052" t="s">
        <v>1301</v>
      </c>
      <c r="E18" s="1037"/>
      <c r="F18" s="1037"/>
      <c r="G18" s="1037"/>
      <c r="H18" s="1037"/>
      <c r="I18" s="1037"/>
      <c r="J18" s="1037"/>
      <c r="K18" s="2066"/>
      <c r="L18" s="2067"/>
      <c r="M18" s="2067"/>
      <c r="N18" s="2068"/>
      <c r="O18" s="2069">
        <v>1.1000000000000001</v>
      </c>
      <c r="P18" s="2070"/>
      <c r="Q18" s="2071"/>
      <c r="R18" s="2038">
        <f t="shared" ref="R18:R30" si="0">K18*O18</f>
        <v>0</v>
      </c>
      <c r="S18" s="2039"/>
      <c r="T18" s="2039"/>
      <c r="U18" s="2039"/>
      <c r="V18" s="2040"/>
      <c r="W18" s="2072">
        <v>34</v>
      </c>
      <c r="X18" s="2073"/>
      <c r="Y18" s="2073"/>
      <c r="Z18" s="2074"/>
      <c r="AA18" s="2038">
        <f t="shared" ref="AA18:AA30" si="1">R18-W18</f>
        <v>-34</v>
      </c>
      <c r="AB18" s="2039"/>
      <c r="AC18" s="2039"/>
      <c r="AD18" s="2039"/>
      <c r="AE18" s="2039"/>
      <c r="AF18" s="2039"/>
      <c r="AG18" s="2044"/>
      <c r="AH18" s="2075" t="e">
        <f t="shared" ref="AH18:AH30" si="2">ROUND(AA18/K18,3)</f>
        <v>#DIV/0!</v>
      </c>
      <c r="AI18" s="2076"/>
      <c r="AJ18" s="2077"/>
      <c r="AK18" s="1033"/>
      <c r="AL18" s="1034"/>
    </row>
    <row r="19" spans="1:38" ht="22.5" customHeight="1" x14ac:dyDescent="0.2">
      <c r="B19" s="1035"/>
      <c r="C19" s="1033"/>
      <c r="D19" s="1052" t="s">
        <v>1302</v>
      </c>
      <c r="E19" s="1037"/>
      <c r="F19" s="1037"/>
      <c r="G19" s="1037"/>
      <c r="H19" s="1037"/>
      <c r="I19" s="1037"/>
      <c r="J19" s="1037"/>
      <c r="K19" s="2066"/>
      <c r="L19" s="2067"/>
      <c r="M19" s="2067"/>
      <c r="N19" s="2068"/>
      <c r="O19" s="2069">
        <v>1.1499999999999999</v>
      </c>
      <c r="P19" s="2070"/>
      <c r="Q19" s="2071"/>
      <c r="R19" s="2038">
        <f t="shared" si="0"/>
        <v>0</v>
      </c>
      <c r="S19" s="2039"/>
      <c r="T19" s="2039"/>
      <c r="U19" s="2039"/>
      <c r="V19" s="2040"/>
      <c r="W19" s="2072">
        <v>64</v>
      </c>
      <c r="X19" s="2073"/>
      <c r="Y19" s="2073"/>
      <c r="Z19" s="2074"/>
      <c r="AA19" s="2038">
        <f t="shared" si="1"/>
        <v>-64</v>
      </c>
      <c r="AB19" s="2039"/>
      <c r="AC19" s="2039"/>
      <c r="AD19" s="2039"/>
      <c r="AE19" s="2039"/>
      <c r="AF19" s="2039"/>
      <c r="AG19" s="2044"/>
      <c r="AH19" s="2075" t="e">
        <f t="shared" si="2"/>
        <v>#DIV/0!</v>
      </c>
      <c r="AI19" s="2076"/>
      <c r="AJ19" s="2077"/>
      <c r="AK19" s="1033"/>
      <c r="AL19" s="1034"/>
    </row>
    <row r="20" spans="1:38" ht="22.5" customHeight="1" x14ac:dyDescent="0.2">
      <c r="B20" s="1035"/>
      <c r="C20" s="1033"/>
      <c r="D20" s="1052" t="s">
        <v>1303</v>
      </c>
      <c r="E20" s="1037"/>
      <c r="F20" s="1037"/>
      <c r="G20" s="1037"/>
      <c r="H20" s="1037"/>
      <c r="I20" s="1037"/>
      <c r="J20" s="1037"/>
      <c r="K20" s="2066"/>
      <c r="L20" s="2067"/>
      <c r="M20" s="2067"/>
      <c r="N20" s="2068"/>
      <c r="O20" s="2069">
        <v>1.2</v>
      </c>
      <c r="P20" s="2070"/>
      <c r="Q20" s="2071"/>
      <c r="R20" s="2038">
        <f t="shared" si="0"/>
        <v>0</v>
      </c>
      <c r="S20" s="2039"/>
      <c r="T20" s="2039"/>
      <c r="U20" s="2039"/>
      <c r="V20" s="2040"/>
      <c r="W20" s="2072">
        <v>104</v>
      </c>
      <c r="X20" s="2073"/>
      <c r="Y20" s="2073"/>
      <c r="Z20" s="2074"/>
      <c r="AA20" s="2038">
        <f t="shared" si="1"/>
        <v>-104</v>
      </c>
      <c r="AB20" s="2039"/>
      <c r="AC20" s="2039"/>
      <c r="AD20" s="2039"/>
      <c r="AE20" s="2039"/>
      <c r="AF20" s="2039"/>
      <c r="AG20" s="2044"/>
      <c r="AH20" s="2075" t="e">
        <f t="shared" si="2"/>
        <v>#DIV/0!</v>
      </c>
      <c r="AI20" s="2076"/>
      <c r="AJ20" s="2077"/>
      <c r="AK20" s="1033"/>
      <c r="AL20" s="1034"/>
    </row>
    <row r="21" spans="1:38" ht="22.5" customHeight="1" x14ac:dyDescent="0.2">
      <c r="B21" s="1035"/>
      <c r="C21" s="1033"/>
      <c r="D21" s="1052" t="s">
        <v>1304</v>
      </c>
      <c r="E21" s="1037"/>
      <c r="F21" s="1037"/>
      <c r="G21" s="1037"/>
      <c r="H21" s="1037"/>
      <c r="I21" s="1037"/>
      <c r="J21" s="1037"/>
      <c r="K21" s="2054"/>
      <c r="L21" s="2055"/>
      <c r="M21" s="2055"/>
      <c r="N21" s="2056"/>
      <c r="O21" s="2057">
        <v>1.29</v>
      </c>
      <c r="P21" s="2058"/>
      <c r="Q21" s="2059"/>
      <c r="R21" s="2038">
        <f t="shared" si="0"/>
        <v>0</v>
      </c>
      <c r="S21" s="2039"/>
      <c r="T21" s="2039"/>
      <c r="U21" s="2039"/>
      <c r="V21" s="2040"/>
      <c r="W21" s="2060">
        <v>194</v>
      </c>
      <c r="X21" s="2061"/>
      <c r="Y21" s="2061"/>
      <c r="Z21" s="2062"/>
      <c r="AA21" s="2038">
        <f t="shared" si="1"/>
        <v>-194</v>
      </c>
      <c r="AB21" s="2039"/>
      <c r="AC21" s="2039"/>
      <c r="AD21" s="2039"/>
      <c r="AE21" s="2039"/>
      <c r="AF21" s="2039"/>
      <c r="AG21" s="2044"/>
      <c r="AH21" s="2063" t="e">
        <f t="shared" si="2"/>
        <v>#DIV/0!</v>
      </c>
      <c r="AI21" s="2064"/>
      <c r="AJ21" s="2065"/>
      <c r="AK21" s="1033"/>
      <c r="AL21" s="1034"/>
    </row>
    <row r="22" spans="1:38" ht="22.5" customHeight="1" x14ac:dyDescent="0.2">
      <c r="B22" s="1035"/>
      <c r="C22" s="1033"/>
      <c r="D22" s="1053" t="s">
        <v>1305</v>
      </c>
      <c r="E22" s="1054"/>
      <c r="F22" s="1054"/>
      <c r="G22" s="1054"/>
      <c r="H22" s="1054"/>
      <c r="I22" s="1054"/>
      <c r="J22" s="1054"/>
      <c r="K22" s="2048"/>
      <c r="L22" s="2049"/>
      <c r="M22" s="2049"/>
      <c r="N22" s="2050"/>
      <c r="O22" s="2035">
        <v>1.41</v>
      </c>
      <c r="P22" s="2036"/>
      <c r="Q22" s="2037"/>
      <c r="R22" s="2038">
        <f t="shared" si="0"/>
        <v>0</v>
      </c>
      <c r="S22" s="2039"/>
      <c r="T22" s="2039"/>
      <c r="U22" s="2039"/>
      <c r="V22" s="2040"/>
      <c r="W22" s="2041">
        <v>362</v>
      </c>
      <c r="X22" s="2042"/>
      <c r="Y22" s="2042"/>
      <c r="Z22" s="2043"/>
      <c r="AA22" s="2038">
        <f t="shared" si="1"/>
        <v>-362</v>
      </c>
      <c r="AB22" s="2039"/>
      <c r="AC22" s="2039"/>
      <c r="AD22" s="2039"/>
      <c r="AE22" s="2039"/>
      <c r="AF22" s="2039"/>
      <c r="AG22" s="2044"/>
      <c r="AH22" s="2051" t="e">
        <f t="shared" si="2"/>
        <v>#DIV/0!</v>
      </c>
      <c r="AI22" s="2052"/>
      <c r="AJ22" s="2053"/>
      <c r="AK22" s="1033"/>
      <c r="AL22" s="1034"/>
    </row>
    <row r="23" spans="1:38" ht="22.5" customHeight="1" x14ac:dyDescent="0.2">
      <c r="B23" s="1035"/>
      <c r="C23" s="1033"/>
      <c r="D23" s="1053" t="s">
        <v>1306</v>
      </c>
      <c r="E23" s="1054"/>
      <c r="F23" s="1054"/>
      <c r="G23" s="1054"/>
      <c r="H23" s="1054"/>
      <c r="I23" s="1054"/>
      <c r="J23" s="1054"/>
      <c r="K23" s="2048"/>
      <c r="L23" s="2049"/>
      <c r="M23" s="2049"/>
      <c r="N23" s="2050"/>
      <c r="O23" s="2035">
        <v>1.58</v>
      </c>
      <c r="P23" s="2036"/>
      <c r="Q23" s="2037"/>
      <c r="R23" s="2038">
        <f t="shared" si="0"/>
        <v>0</v>
      </c>
      <c r="S23" s="2039"/>
      <c r="T23" s="2039"/>
      <c r="U23" s="2039"/>
      <c r="V23" s="2040"/>
      <c r="W23" s="2041">
        <v>702</v>
      </c>
      <c r="X23" s="2042"/>
      <c r="Y23" s="2042"/>
      <c r="Z23" s="2043"/>
      <c r="AA23" s="2038">
        <f t="shared" si="1"/>
        <v>-702</v>
      </c>
      <c r="AB23" s="2039"/>
      <c r="AC23" s="2039"/>
      <c r="AD23" s="2039"/>
      <c r="AE23" s="2039"/>
      <c r="AF23" s="2039"/>
      <c r="AG23" s="2044"/>
      <c r="AH23" s="2051" t="e">
        <f t="shared" si="2"/>
        <v>#DIV/0!</v>
      </c>
      <c r="AI23" s="2052"/>
      <c r="AJ23" s="2053"/>
      <c r="AK23" s="1033"/>
      <c r="AL23" s="1034"/>
    </row>
    <row r="24" spans="1:38" ht="22.5" customHeight="1" x14ac:dyDescent="0.2">
      <c r="B24" s="1035"/>
      <c r="C24" s="1033"/>
      <c r="D24" s="1053" t="s">
        <v>1307</v>
      </c>
      <c r="E24" s="1054"/>
      <c r="F24" s="1054"/>
      <c r="G24" s="1054"/>
      <c r="H24" s="1054"/>
      <c r="I24" s="1054"/>
      <c r="J24" s="1054"/>
      <c r="K24" s="2048"/>
      <c r="L24" s="2049"/>
      <c r="M24" s="2049"/>
      <c r="N24" s="2050"/>
      <c r="O24" s="2035">
        <v>1.76</v>
      </c>
      <c r="P24" s="2036"/>
      <c r="Q24" s="2037"/>
      <c r="R24" s="2038">
        <f t="shared" si="0"/>
        <v>0</v>
      </c>
      <c r="S24" s="2039"/>
      <c r="T24" s="2039"/>
      <c r="U24" s="2039"/>
      <c r="V24" s="2040"/>
      <c r="W24" s="2041">
        <v>1242</v>
      </c>
      <c r="X24" s="2042"/>
      <c r="Y24" s="2042"/>
      <c r="Z24" s="2043"/>
      <c r="AA24" s="2038">
        <f t="shared" si="1"/>
        <v>-1242</v>
      </c>
      <c r="AB24" s="2039"/>
      <c r="AC24" s="2039"/>
      <c r="AD24" s="2039"/>
      <c r="AE24" s="2039"/>
      <c r="AF24" s="2039"/>
      <c r="AG24" s="2044"/>
      <c r="AH24" s="2051" t="e">
        <f t="shared" si="2"/>
        <v>#DIV/0!</v>
      </c>
      <c r="AI24" s="2052"/>
      <c r="AJ24" s="2053"/>
      <c r="AK24" s="1033"/>
      <c r="AL24" s="1034"/>
    </row>
    <row r="25" spans="1:38" ht="22.5" customHeight="1" x14ac:dyDescent="0.2">
      <c r="B25" s="1035"/>
      <c r="C25" s="1033"/>
      <c r="D25" s="1053" t="s">
        <v>1308</v>
      </c>
      <c r="E25" s="1054"/>
      <c r="F25" s="1054"/>
      <c r="G25" s="1054"/>
      <c r="H25" s="1054"/>
      <c r="I25" s="1054"/>
      <c r="J25" s="1054"/>
      <c r="K25" s="2048"/>
      <c r="L25" s="2049"/>
      <c r="M25" s="2049"/>
      <c r="N25" s="2050"/>
      <c r="O25" s="2035">
        <v>1.9</v>
      </c>
      <c r="P25" s="2036"/>
      <c r="Q25" s="2037"/>
      <c r="R25" s="2038">
        <f t="shared" si="0"/>
        <v>0</v>
      </c>
      <c r="S25" s="2039"/>
      <c r="T25" s="2039"/>
      <c r="U25" s="2039"/>
      <c r="V25" s="2040"/>
      <c r="W25" s="2041">
        <v>1802</v>
      </c>
      <c r="X25" s="2042"/>
      <c r="Y25" s="2042"/>
      <c r="Z25" s="2043"/>
      <c r="AA25" s="2038">
        <f t="shared" si="1"/>
        <v>-1802</v>
      </c>
      <c r="AB25" s="2039"/>
      <c r="AC25" s="2039"/>
      <c r="AD25" s="2039"/>
      <c r="AE25" s="2039"/>
      <c r="AF25" s="2039"/>
      <c r="AG25" s="2044"/>
      <c r="AH25" s="2051" t="e">
        <f t="shared" si="2"/>
        <v>#DIV/0!</v>
      </c>
      <c r="AI25" s="2052"/>
      <c r="AJ25" s="2053"/>
      <c r="AK25" s="1033"/>
      <c r="AL25" s="1034"/>
    </row>
    <row r="26" spans="1:38" ht="22.5" customHeight="1" x14ac:dyDescent="0.2">
      <c r="B26" s="1035"/>
      <c r="C26" s="1033"/>
      <c r="D26" s="1053" t="s">
        <v>1309</v>
      </c>
      <c r="E26" s="1054"/>
      <c r="F26" s="1054"/>
      <c r="G26" s="1054"/>
      <c r="H26" s="1054"/>
      <c r="I26" s="1054"/>
      <c r="J26" s="1054"/>
      <c r="K26" s="2048"/>
      <c r="L26" s="2049"/>
      <c r="M26" s="2049"/>
      <c r="N26" s="2050"/>
      <c r="O26" s="2035">
        <v>1.98</v>
      </c>
      <c r="P26" s="2036"/>
      <c r="Q26" s="2037"/>
      <c r="R26" s="2038">
        <f t="shared" si="0"/>
        <v>0</v>
      </c>
      <c r="S26" s="2039"/>
      <c r="T26" s="2039"/>
      <c r="U26" s="2039"/>
      <c r="V26" s="2040"/>
      <c r="W26" s="2041">
        <v>2202</v>
      </c>
      <c r="X26" s="2042"/>
      <c r="Y26" s="2042"/>
      <c r="Z26" s="2043"/>
      <c r="AA26" s="2038">
        <f t="shared" si="1"/>
        <v>-2202</v>
      </c>
      <c r="AB26" s="2039"/>
      <c r="AC26" s="2039"/>
      <c r="AD26" s="2039"/>
      <c r="AE26" s="2039"/>
      <c r="AF26" s="2039"/>
      <c r="AG26" s="2044"/>
      <c r="AH26" s="2051" t="e">
        <f t="shared" si="2"/>
        <v>#DIV/0!</v>
      </c>
      <c r="AI26" s="2052"/>
      <c r="AJ26" s="2053"/>
      <c r="AK26" s="1033"/>
      <c r="AL26" s="1034"/>
    </row>
    <row r="27" spans="1:38" ht="22.5" customHeight="1" x14ac:dyDescent="0.2">
      <c r="B27" s="1035"/>
      <c r="C27" s="1033"/>
      <c r="D27" s="1053" t="s">
        <v>1310</v>
      </c>
      <c r="E27" s="1054"/>
      <c r="F27" s="1054"/>
      <c r="G27" s="1054"/>
      <c r="H27" s="1054"/>
      <c r="I27" s="1054"/>
      <c r="J27" s="1054"/>
      <c r="K27" s="2048"/>
      <c r="L27" s="2049"/>
      <c r="M27" s="2049"/>
      <c r="N27" s="2050"/>
      <c r="O27" s="2035">
        <v>2.04</v>
      </c>
      <c r="P27" s="2036"/>
      <c r="Q27" s="2037"/>
      <c r="R27" s="2038">
        <f t="shared" si="0"/>
        <v>0</v>
      </c>
      <c r="S27" s="2039"/>
      <c r="T27" s="2039"/>
      <c r="U27" s="2039"/>
      <c r="V27" s="2040"/>
      <c r="W27" s="2041">
        <v>2562</v>
      </c>
      <c r="X27" s="2042"/>
      <c r="Y27" s="2042"/>
      <c r="Z27" s="2043"/>
      <c r="AA27" s="2038">
        <f t="shared" si="1"/>
        <v>-2562</v>
      </c>
      <c r="AB27" s="2039"/>
      <c r="AC27" s="2039"/>
      <c r="AD27" s="2039"/>
      <c r="AE27" s="2039"/>
      <c r="AF27" s="2039"/>
      <c r="AG27" s="2044"/>
      <c r="AH27" s="2051" t="e">
        <f t="shared" si="2"/>
        <v>#DIV/0!</v>
      </c>
      <c r="AI27" s="2052"/>
      <c r="AJ27" s="2053"/>
      <c r="AK27" s="1033"/>
      <c r="AL27" s="1034"/>
    </row>
    <row r="28" spans="1:38" ht="22.5" customHeight="1" x14ac:dyDescent="0.2">
      <c r="B28" s="1035"/>
      <c r="C28" s="1033"/>
      <c r="D28" s="1053" t="s">
        <v>1311</v>
      </c>
      <c r="E28" s="1054"/>
      <c r="F28" s="1054"/>
      <c r="G28" s="1054"/>
      <c r="H28" s="1054"/>
      <c r="I28" s="1054"/>
      <c r="J28" s="1054"/>
      <c r="K28" s="2048"/>
      <c r="L28" s="2049"/>
      <c r="M28" s="2049"/>
      <c r="N28" s="2050"/>
      <c r="O28" s="2035">
        <v>2.08</v>
      </c>
      <c r="P28" s="2036"/>
      <c r="Q28" s="2037"/>
      <c r="R28" s="2038">
        <f t="shared" si="0"/>
        <v>0</v>
      </c>
      <c r="S28" s="2039"/>
      <c r="T28" s="2039"/>
      <c r="U28" s="2039"/>
      <c r="V28" s="2040"/>
      <c r="W28" s="2041">
        <v>2842</v>
      </c>
      <c r="X28" s="2042"/>
      <c r="Y28" s="2042"/>
      <c r="Z28" s="2043"/>
      <c r="AA28" s="2038">
        <f t="shared" si="1"/>
        <v>-2842</v>
      </c>
      <c r="AB28" s="2039"/>
      <c r="AC28" s="2039"/>
      <c r="AD28" s="2039"/>
      <c r="AE28" s="2039"/>
      <c r="AF28" s="2039"/>
      <c r="AG28" s="2044"/>
      <c r="AH28" s="2051" t="e">
        <f t="shared" si="2"/>
        <v>#DIV/0!</v>
      </c>
      <c r="AI28" s="2052"/>
      <c r="AJ28" s="2053"/>
      <c r="AK28" s="1033"/>
      <c r="AL28" s="1034"/>
    </row>
    <row r="29" spans="1:38" ht="22.5" customHeight="1" x14ac:dyDescent="0.2">
      <c r="B29" s="1035"/>
      <c r="C29" s="1033"/>
      <c r="D29" s="1053" t="s">
        <v>1312</v>
      </c>
      <c r="E29" s="1054"/>
      <c r="F29" s="1054"/>
      <c r="G29" s="1054"/>
      <c r="H29" s="1054"/>
      <c r="I29" s="1054"/>
      <c r="J29" s="1054"/>
      <c r="K29" s="2048"/>
      <c r="L29" s="2049"/>
      <c r="M29" s="2049"/>
      <c r="N29" s="2050"/>
      <c r="O29" s="2035">
        <v>2.1</v>
      </c>
      <c r="P29" s="2036"/>
      <c r="Q29" s="2037"/>
      <c r="R29" s="2038">
        <f t="shared" si="0"/>
        <v>0</v>
      </c>
      <c r="S29" s="2039"/>
      <c r="T29" s="2039"/>
      <c r="U29" s="2039"/>
      <c r="V29" s="2040"/>
      <c r="W29" s="2041">
        <v>3002</v>
      </c>
      <c r="X29" s="2042"/>
      <c r="Y29" s="2042"/>
      <c r="Z29" s="2043"/>
      <c r="AA29" s="2038">
        <f t="shared" si="1"/>
        <v>-3002</v>
      </c>
      <c r="AB29" s="2039"/>
      <c r="AC29" s="2039"/>
      <c r="AD29" s="2039"/>
      <c r="AE29" s="2039"/>
      <c r="AF29" s="2039"/>
      <c r="AG29" s="2044"/>
      <c r="AH29" s="2051" t="e">
        <f t="shared" si="2"/>
        <v>#DIV/0!</v>
      </c>
      <c r="AI29" s="2052"/>
      <c r="AJ29" s="2053"/>
      <c r="AK29" s="1033"/>
      <c r="AL29" s="1034"/>
    </row>
    <row r="30" spans="1:38" ht="22.5" customHeight="1" thickBot="1" x14ac:dyDescent="0.25">
      <c r="B30" s="1035"/>
      <c r="C30" s="1033"/>
      <c r="D30" s="1053" t="s">
        <v>1313</v>
      </c>
      <c r="E30" s="1054"/>
      <c r="F30" s="1054"/>
      <c r="G30" s="1054"/>
      <c r="H30" s="1054"/>
      <c r="I30" s="1054"/>
      <c r="J30" s="1054"/>
      <c r="K30" s="2032"/>
      <c r="L30" s="2033"/>
      <c r="M30" s="2033"/>
      <c r="N30" s="2034"/>
      <c r="O30" s="2035">
        <v>1.8</v>
      </c>
      <c r="P30" s="2036"/>
      <c r="Q30" s="2037"/>
      <c r="R30" s="2038">
        <f t="shared" si="0"/>
        <v>0</v>
      </c>
      <c r="S30" s="2039"/>
      <c r="T30" s="2039"/>
      <c r="U30" s="2039"/>
      <c r="V30" s="2040"/>
      <c r="W30" s="2041">
        <v>0</v>
      </c>
      <c r="X30" s="2042"/>
      <c r="Y30" s="2042"/>
      <c r="Z30" s="2043"/>
      <c r="AA30" s="2038">
        <f t="shared" si="1"/>
        <v>0</v>
      </c>
      <c r="AB30" s="2039"/>
      <c r="AC30" s="2039"/>
      <c r="AD30" s="2039"/>
      <c r="AE30" s="2039"/>
      <c r="AF30" s="2039"/>
      <c r="AG30" s="2044"/>
      <c r="AH30" s="2045" t="e">
        <f t="shared" si="2"/>
        <v>#DIV/0!</v>
      </c>
      <c r="AI30" s="2046"/>
      <c r="AJ30" s="2047"/>
      <c r="AK30" s="1033"/>
      <c r="AL30" s="1034"/>
    </row>
    <row r="31" spans="1:38" ht="22.5" customHeight="1" thickTop="1" x14ac:dyDescent="0.2">
      <c r="B31" s="1031"/>
      <c r="C31" s="1033"/>
      <c r="D31" s="1033"/>
      <c r="E31" s="1033"/>
      <c r="F31" s="1033"/>
      <c r="G31" s="1033"/>
      <c r="H31" s="1033"/>
      <c r="I31" s="1033"/>
      <c r="J31" s="1033"/>
      <c r="K31" s="1042"/>
      <c r="L31" s="1042"/>
      <c r="M31" s="1042"/>
      <c r="N31" s="1042"/>
      <c r="O31" s="1055"/>
      <c r="P31" s="1055"/>
      <c r="Q31" s="1055"/>
      <c r="R31" s="1042"/>
      <c r="S31" s="1042"/>
      <c r="T31" s="1042"/>
      <c r="U31" s="1042"/>
      <c r="V31" s="1042"/>
      <c r="W31" s="1056"/>
      <c r="X31" s="1056"/>
      <c r="Y31" s="1056"/>
      <c r="Z31" s="1056"/>
      <c r="AA31" s="1042"/>
      <c r="AB31" s="1042"/>
      <c r="AC31" s="1042"/>
      <c r="AD31" s="1042"/>
      <c r="AE31" s="1042"/>
      <c r="AF31" s="1042"/>
      <c r="AG31" s="1042"/>
      <c r="AH31" s="1033"/>
      <c r="AI31" s="1042"/>
      <c r="AJ31" s="1057" t="s">
        <v>6140</v>
      </c>
      <c r="AK31" s="1033"/>
      <c r="AL31" s="1058"/>
    </row>
    <row r="32" spans="1:38" ht="22.5" customHeight="1" x14ac:dyDescent="0.2">
      <c r="B32" s="1031"/>
      <c r="C32" s="1033" t="s">
        <v>1156</v>
      </c>
      <c r="D32" s="1033"/>
      <c r="E32" s="1033"/>
      <c r="F32" s="1033"/>
      <c r="G32" s="1033"/>
      <c r="H32" s="1033"/>
      <c r="I32" s="1033"/>
      <c r="J32" s="1033"/>
      <c r="K32" s="1033"/>
      <c r="L32" s="1033"/>
      <c r="M32" s="1033"/>
      <c r="N32" s="1033"/>
      <c r="O32" s="1055"/>
      <c r="P32" s="1055"/>
      <c r="Q32" s="1055"/>
      <c r="R32" s="1033"/>
      <c r="S32" s="1033"/>
      <c r="T32" s="1033"/>
      <c r="U32" s="1033"/>
      <c r="V32" s="1033"/>
      <c r="W32" s="1056"/>
      <c r="X32" s="1056"/>
      <c r="Y32" s="1056"/>
      <c r="Z32" s="1056"/>
      <c r="AA32" s="1033"/>
      <c r="AB32" s="1033"/>
      <c r="AC32" s="1033"/>
      <c r="AD32" s="1033"/>
      <c r="AE32" s="1033"/>
      <c r="AF32" s="1033"/>
      <c r="AG32" s="1033"/>
      <c r="AH32" s="1033"/>
      <c r="AI32" s="1033"/>
      <c r="AJ32" s="1033"/>
      <c r="AK32" s="1033"/>
      <c r="AL32" s="1058"/>
    </row>
    <row r="33" spans="2:59" ht="33" customHeight="1" thickBot="1" x14ac:dyDescent="0.25">
      <c r="B33" s="1031"/>
      <c r="C33" s="1033"/>
      <c r="D33" s="1059"/>
      <c r="E33" s="1060"/>
      <c r="F33" s="1059"/>
      <c r="G33" s="1059"/>
      <c r="H33" s="1061"/>
      <c r="I33" s="2023" t="s">
        <v>1157</v>
      </c>
      <c r="J33" s="2023"/>
      <c r="K33" s="2023"/>
      <c r="L33" s="2023"/>
      <c r="M33" s="2023"/>
      <c r="N33" s="2023"/>
      <c r="O33" s="1059"/>
      <c r="P33" s="2024" t="s">
        <v>6141</v>
      </c>
      <c r="Q33" s="2024"/>
      <c r="R33" s="2024"/>
      <c r="S33" s="2024"/>
      <c r="T33" s="2024"/>
      <c r="U33" s="2024"/>
      <c r="V33" s="1062"/>
      <c r="W33" s="1059"/>
      <c r="X33" s="1059"/>
      <c r="Y33" s="1059"/>
      <c r="Z33" s="1059"/>
      <c r="AA33" s="1062"/>
      <c r="AB33" s="2025" t="s">
        <v>1158</v>
      </c>
      <c r="AC33" s="2026"/>
      <c r="AD33" s="2026"/>
      <c r="AE33" s="2026"/>
      <c r="AF33" s="2026"/>
      <c r="AG33" s="2026"/>
      <c r="AH33" s="1059"/>
      <c r="AI33" s="1059"/>
      <c r="AJ33" s="1062"/>
      <c r="AK33" s="1059"/>
      <c r="AL33" s="1063"/>
      <c r="AM33" s="180"/>
      <c r="AN33" s="180"/>
      <c r="AO33" s="181"/>
    </row>
    <row r="34" spans="2:59" ht="22.5" customHeight="1" thickTop="1" thickBot="1" x14ac:dyDescent="0.25">
      <c r="B34" s="2027"/>
      <c r="C34" s="2028"/>
      <c r="D34" s="2028"/>
      <c r="E34" s="2028"/>
      <c r="F34" s="1059"/>
      <c r="G34" s="1059"/>
      <c r="H34" s="1064" t="s">
        <v>1073</v>
      </c>
      <c r="I34" s="2029"/>
      <c r="J34" s="2030"/>
      <c r="K34" s="2030"/>
      <c r="L34" s="2030"/>
      <c r="M34" s="2030"/>
      <c r="N34" s="2031"/>
      <c r="O34" s="1059" t="s">
        <v>1072</v>
      </c>
      <c r="P34" s="2017"/>
      <c r="Q34" s="2018"/>
      <c r="R34" s="2018"/>
      <c r="S34" s="2018"/>
      <c r="T34" s="2018"/>
      <c r="U34" s="2019"/>
      <c r="V34" s="1059"/>
      <c r="W34" s="1065"/>
      <c r="X34" s="1065" t="s">
        <v>1072</v>
      </c>
      <c r="Y34" s="1065"/>
      <c r="Z34" s="1065"/>
      <c r="AA34" s="1065"/>
      <c r="AB34" s="2017"/>
      <c r="AC34" s="2018"/>
      <c r="AD34" s="2018"/>
      <c r="AE34" s="2018"/>
      <c r="AF34" s="2018"/>
      <c r="AG34" s="2019"/>
      <c r="AH34" s="1059"/>
      <c r="AI34" s="1059"/>
      <c r="AJ34" s="1065"/>
      <c r="AK34" s="1065"/>
      <c r="AL34" s="1066"/>
      <c r="AM34" s="182"/>
      <c r="AN34" s="182"/>
      <c r="AO34" s="181"/>
    </row>
    <row r="35" spans="2:59" ht="18" customHeight="1" thickTop="1" x14ac:dyDescent="0.2">
      <c r="B35" s="1067"/>
      <c r="C35" s="1068"/>
      <c r="D35" s="1068"/>
      <c r="E35" s="1068"/>
      <c r="F35" s="1059"/>
      <c r="G35" s="1059"/>
      <c r="H35" s="1064"/>
      <c r="I35" s="1069"/>
      <c r="J35" s="1069"/>
      <c r="K35" s="1069"/>
      <c r="L35" s="1069"/>
      <c r="M35" s="1069"/>
      <c r="N35" s="1069"/>
      <c r="O35" s="1059"/>
      <c r="P35" s="1069"/>
      <c r="Q35" s="1069"/>
      <c r="R35" s="1069"/>
      <c r="S35" s="1069"/>
      <c r="T35" s="1069"/>
      <c r="U35" s="1069"/>
      <c r="V35" s="1059"/>
      <c r="W35" s="1065"/>
      <c r="X35" s="1065"/>
      <c r="Y35" s="1065"/>
      <c r="Z35" s="1065"/>
      <c r="AA35" s="1065"/>
      <c r="AB35" s="1069"/>
      <c r="AC35" s="1069"/>
      <c r="AD35" s="1069"/>
      <c r="AE35" s="1069"/>
      <c r="AF35" s="1069"/>
      <c r="AG35" s="1069"/>
      <c r="AH35" s="1059"/>
      <c r="AI35" s="1059"/>
      <c r="AJ35" s="1065"/>
      <c r="AK35" s="1065"/>
      <c r="AL35" s="1066"/>
      <c r="AM35" s="182"/>
      <c r="AN35" s="182"/>
      <c r="AO35" s="181"/>
    </row>
    <row r="36" spans="2:59" ht="22.5" customHeight="1" thickBot="1" x14ac:dyDescent="0.25">
      <c r="B36" s="1067"/>
      <c r="C36" s="1068"/>
      <c r="D36" s="1068"/>
      <c r="E36" s="1068"/>
      <c r="F36" s="1059"/>
      <c r="G36" s="2021" t="s">
        <v>1159</v>
      </c>
      <c r="H36" s="2021"/>
      <c r="I36" s="2021"/>
      <c r="J36" s="2021"/>
      <c r="K36" s="2021"/>
      <c r="L36" s="2021"/>
      <c r="M36" s="2021"/>
      <c r="N36" s="1069"/>
      <c r="O36" s="1059"/>
      <c r="P36" s="1069"/>
      <c r="Q36" s="2014" t="s">
        <v>1160</v>
      </c>
      <c r="R36" s="2014"/>
      <c r="S36" s="2014"/>
      <c r="T36" s="2014"/>
      <c r="U36" s="2014"/>
      <c r="V36" s="2014"/>
      <c r="W36" s="2014"/>
      <c r="X36" s="1065"/>
      <c r="Y36" s="1069"/>
      <c r="Z36" s="1062"/>
      <c r="AA36" s="2022" t="s">
        <v>1161</v>
      </c>
      <c r="AB36" s="2022"/>
      <c r="AC36" s="2022"/>
      <c r="AD36" s="2022"/>
      <c r="AE36" s="2022"/>
      <c r="AF36" s="2022"/>
      <c r="AG36" s="2022"/>
      <c r="AH36" s="1059"/>
      <c r="AI36" s="1059"/>
      <c r="AJ36" s="1065"/>
      <c r="AK36" s="1065"/>
      <c r="AL36" s="1066"/>
      <c r="AM36" s="182"/>
      <c r="AN36" s="182"/>
      <c r="AO36" s="181"/>
    </row>
    <row r="37" spans="2:59" ht="22.5" customHeight="1" thickTop="1" thickBot="1" x14ac:dyDescent="0.25">
      <c r="B37" s="1067"/>
      <c r="C37" s="1068"/>
      <c r="D37" s="1068"/>
      <c r="E37" s="1059" t="s">
        <v>1072</v>
      </c>
      <c r="F37" s="1059"/>
      <c r="G37" s="2017"/>
      <c r="H37" s="2018"/>
      <c r="I37" s="2018"/>
      <c r="J37" s="2018"/>
      <c r="K37" s="2018"/>
      <c r="L37" s="2018"/>
      <c r="M37" s="2019"/>
      <c r="N37" s="1069"/>
      <c r="O37" s="1059" t="s">
        <v>1072</v>
      </c>
      <c r="P37" s="1069"/>
      <c r="Q37" s="2017"/>
      <c r="R37" s="2018"/>
      <c r="S37" s="2018"/>
      <c r="T37" s="2018"/>
      <c r="U37" s="2018"/>
      <c r="V37" s="2018"/>
      <c r="W37" s="2019"/>
      <c r="X37" s="1065"/>
      <c r="Y37" s="1059" t="s">
        <v>1072</v>
      </c>
      <c r="Z37" s="1062"/>
      <c r="AA37" s="2017"/>
      <c r="AB37" s="2018"/>
      <c r="AC37" s="2018"/>
      <c r="AD37" s="2018"/>
      <c r="AE37" s="2018"/>
      <c r="AF37" s="2018"/>
      <c r="AG37" s="2019"/>
      <c r="AH37" s="1059"/>
      <c r="AI37" s="1059"/>
      <c r="AJ37" s="1065"/>
      <c r="AK37" s="1065"/>
      <c r="AL37" s="1066"/>
      <c r="AM37" s="182"/>
      <c r="AN37" s="182"/>
      <c r="AO37" s="181"/>
    </row>
    <row r="38" spans="2:59" ht="18" customHeight="1" thickTop="1" x14ac:dyDescent="0.2">
      <c r="B38" s="1031"/>
      <c r="C38" s="1033"/>
      <c r="D38" s="1059"/>
      <c r="E38" s="1069"/>
      <c r="F38" s="1069"/>
      <c r="G38" s="1059"/>
      <c r="H38" s="1064"/>
      <c r="I38" s="1069"/>
      <c r="J38" s="1069"/>
      <c r="K38" s="1069"/>
      <c r="L38" s="1069"/>
      <c r="M38" s="1069"/>
      <c r="N38" s="1069"/>
      <c r="O38" s="1059"/>
      <c r="P38" s="1069"/>
      <c r="Q38" s="1069"/>
      <c r="R38" s="1069"/>
      <c r="S38" s="1069"/>
      <c r="T38" s="1069"/>
      <c r="U38" s="1069"/>
      <c r="V38" s="1059"/>
      <c r="W38" s="1069"/>
      <c r="X38" s="1069"/>
      <c r="Y38" s="1069"/>
      <c r="Z38" s="1069"/>
      <c r="AA38" s="1069"/>
      <c r="AB38" s="1069"/>
      <c r="AC38" s="1069"/>
      <c r="AD38" s="1059"/>
      <c r="AE38" s="1059"/>
      <c r="AF38" s="1069"/>
      <c r="AG38" s="1069"/>
      <c r="AH38" s="1069"/>
      <c r="AI38" s="1069"/>
      <c r="AJ38" s="1069"/>
      <c r="AK38" s="1069"/>
      <c r="AL38" s="1063"/>
      <c r="AM38" s="180"/>
      <c r="AN38" s="180"/>
      <c r="AO38" s="181"/>
    </row>
    <row r="39" spans="2:59" ht="22.5" customHeight="1" thickBot="1" x14ac:dyDescent="0.25">
      <c r="B39" s="1070"/>
      <c r="C39" s="1033"/>
      <c r="D39" s="1059"/>
      <c r="E39" s="1069"/>
      <c r="F39" s="1062"/>
      <c r="G39" s="2022" t="s">
        <v>5157</v>
      </c>
      <c r="H39" s="2022"/>
      <c r="I39" s="2022"/>
      <c r="J39" s="2022"/>
      <c r="K39" s="2022"/>
      <c r="L39" s="2022"/>
      <c r="M39" s="2022"/>
      <c r="N39" s="2022"/>
      <c r="O39" s="2022"/>
      <c r="P39" s="2022"/>
      <c r="Q39" s="2022"/>
      <c r="R39" s="2022"/>
      <c r="S39" s="1069"/>
      <c r="T39" s="1069"/>
      <c r="U39" s="1069"/>
      <c r="V39" s="1059"/>
      <c r="W39" s="1069"/>
      <c r="X39" s="1069"/>
      <c r="Y39" s="1069"/>
      <c r="Z39" s="1069"/>
      <c r="AA39" s="1069"/>
      <c r="AB39" s="1069"/>
      <c r="AC39" s="1069"/>
      <c r="AD39" s="1059"/>
      <c r="AE39" s="1059"/>
      <c r="AF39" s="1069"/>
      <c r="AG39" s="1069"/>
      <c r="AH39" s="1069"/>
      <c r="AI39" s="1069"/>
      <c r="AJ39" s="1069"/>
      <c r="AK39" s="1069"/>
      <c r="AL39" s="1063"/>
      <c r="AM39" s="180"/>
      <c r="AN39" s="180"/>
      <c r="AO39" s="181"/>
    </row>
    <row r="40" spans="2:59" ht="22.5" customHeight="1" thickTop="1" thickBot="1" x14ac:dyDescent="0.25">
      <c r="B40" s="1070"/>
      <c r="C40" s="1033"/>
      <c r="D40" s="1059"/>
      <c r="E40" s="1059" t="s">
        <v>1072</v>
      </c>
      <c r="F40" s="1062"/>
      <c r="G40" s="2017"/>
      <c r="H40" s="2018"/>
      <c r="I40" s="2018"/>
      <c r="J40" s="2018"/>
      <c r="K40" s="2018"/>
      <c r="L40" s="2018"/>
      <c r="M40" s="2018"/>
      <c r="N40" s="2018"/>
      <c r="O40" s="2018"/>
      <c r="P40" s="2018"/>
      <c r="Q40" s="2018"/>
      <c r="R40" s="2019"/>
      <c r="S40" s="1069"/>
      <c r="T40" s="1069"/>
      <c r="U40" s="1069"/>
      <c r="V40" s="1059"/>
      <c r="W40" s="1069"/>
      <c r="X40" s="1069"/>
      <c r="Y40" s="1069"/>
      <c r="Z40" s="1069"/>
      <c r="AA40" s="1069"/>
      <c r="AB40" s="1069"/>
      <c r="AC40" s="1069"/>
      <c r="AD40" s="1059"/>
      <c r="AE40" s="1059"/>
      <c r="AF40" s="1069"/>
      <c r="AG40" s="1069"/>
      <c r="AH40" s="1069"/>
      <c r="AI40" s="1069"/>
      <c r="AJ40" s="1069"/>
      <c r="AK40" s="1069"/>
      <c r="AL40" s="1063"/>
      <c r="AM40" s="180"/>
      <c r="AN40" s="180"/>
      <c r="AO40" s="181"/>
    </row>
    <row r="41" spans="2:59" ht="18" customHeight="1" thickTop="1" x14ac:dyDescent="0.2">
      <c r="B41" s="1070"/>
      <c r="C41" s="1033"/>
      <c r="D41" s="1059"/>
      <c r="E41" s="1069"/>
      <c r="F41" s="1069"/>
      <c r="G41" s="1059"/>
      <c r="H41" s="1064"/>
      <c r="I41" s="1069"/>
      <c r="J41" s="1069"/>
      <c r="K41" s="1069"/>
      <c r="L41" s="1069"/>
      <c r="M41" s="1069"/>
      <c r="N41" s="1069"/>
      <c r="O41" s="1059"/>
      <c r="P41" s="1069"/>
      <c r="Q41" s="1069"/>
      <c r="R41" s="1069"/>
      <c r="S41" s="1069"/>
      <c r="T41" s="1069"/>
      <c r="U41" s="1069"/>
      <c r="V41" s="1059"/>
      <c r="W41" s="1069"/>
      <c r="X41" s="1069"/>
      <c r="Y41" s="1069"/>
      <c r="Z41" s="1069"/>
      <c r="AA41" s="1069"/>
      <c r="AB41" s="1069"/>
      <c r="AC41" s="1069"/>
      <c r="AD41" s="1059"/>
      <c r="AE41" s="1059"/>
      <c r="AF41" s="1069"/>
      <c r="AG41" s="1069"/>
      <c r="AH41" s="1069"/>
      <c r="AI41" s="1069"/>
      <c r="AJ41" s="1069"/>
      <c r="AK41" s="1069"/>
      <c r="AL41" s="1063"/>
      <c r="AM41" s="180"/>
      <c r="AN41" s="180"/>
      <c r="AO41" s="181"/>
    </row>
    <row r="42" spans="2:59" ht="27" customHeight="1" thickBot="1" x14ac:dyDescent="0.25">
      <c r="B42" s="1031"/>
      <c r="C42" s="1033"/>
      <c r="D42" s="1059"/>
      <c r="E42" s="1069"/>
      <c r="F42" s="1069"/>
      <c r="G42" s="2013" t="s">
        <v>1162</v>
      </c>
      <c r="H42" s="2013"/>
      <c r="I42" s="2013"/>
      <c r="J42" s="2013"/>
      <c r="K42" s="2013"/>
      <c r="L42" s="2013"/>
      <c r="M42" s="2013"/>
      <c r="N42" s="1071"/>
      <c r="O42" s="1059"/>
      <c r="P42" s="1069"/>
      <c r="Q42" s="2014" t="s">
        <v>1314</v>
      </c>
      <c r="R42" s="2014"/>
      <c r="S42" s="2014"/>
      <c r="T42" s="2014"/>
      <c r="U42" s="2014"/>
      <c r="V42" s="2014"/>
      <c r="W42" s="2014"/>
      <c r="X42" s="1065"/>
      <c r="Y42" s="1069"/>
      <c r="Z42" s="1062"/>
      <c r="AA42" s="1072"/>
      <c r="AB42" s="1072"/>
      <c r="AC42" s="1072"/>
      <c r="AD42" s="1072"/>
      <c r="AE42" s="1072"/>
      <c r="AF42" s="1072"/>
      <c r="AG42" s="1072"/>
      <c r="AH42" s="1059"/>
      <c r="AI42" s="1032"/>
      <c r="AJ42" s="1062"/>
      <c r="AK42" s="1062"/>
      <c r="AL42" s="1073"/>
      <c r="AM42" s="181"/>
      <c r="AN42" s="181"/>
      <c r="AO42" s="179"/>
      <c r="AP42" s="179"/>
      <c r="AQ42" s="179"/>
      <c r="AR42" s="179"/>
      <c r="AS42" s="179"/>
      <c r="AT42" s="2016"/>
      <c r="AU42" s="2016"/>
      <c r="AV42" s="2016"/>
      <c r="AW42" s="2016"/>
      <c r="AX42" s="2016"/>
      <c r="AY42" s="2016"/>
      <c r="AZ42" s="183"/>
      <c r="BA42" s="184"/>
      <c r="BB42" s="2016" t="s">
        <v>1164</v>
      </c>
      <c r="BC42" s="2016"/>
      <c r="BD42" s="2016"/>
      <c r="BE42" s="2016"/>
      <c r="BF42" s="2016"/>
      <c r="BG42" s="2016"/>
    </row>
    <row r="43" spans="2:59" ht="22.5" customHeight="1" thickTop="1" thickBot="1" x14ac:dyDescent="0.25">
      <c r="B43" s="1031"/>
      <c r="C43" s="1033"/>
      <c r="D43" s="1059"/>
      <c r="E43" s="1059" t="s">
        <v>1072</v>
      </c>
      <c r="F43" s="1069"/>
      <c r="G43" s="2017"/>
      <c r="H43" s="2018"/>
      <c r="I43" s="2018"/>
      <c r="J43" s="2018"/>
      <c r="K43" s="2018"/>
      <c r="L43" s="2018"/>
      <c r="M43" s="2019"/>
      <c r="N43" s="1059"/>
      <c r="O43" s="1059" t="s">
        <v>1072</v>
      </c>
      <c r="P43" s="1069"/>
      <c r="Q43" s="2017"/>
      <c r="R43" s="2018"/>
      <c r="S43" s="2018"/>
      <c r="T43" s="2018"/>
      <c r="U43" s="2018"/>
      <c r="V43" s="2018"/>
      <c r="W43" s="2019"/>
      <c r="X43" s="1062" t="s">
        <v>1071</v>
      </c>
      <c r="Y43" s="1059" t="s">
        <v>5516</v>
      </c>
      <c r="Z43" s="1062"/>
      <c r="AA43" s="1065"/>
      <c r="AB43" s="1065"/>
      <c r="AC43" s="1065"/>
      <c r="AD43" s="1065"/>
      <c r="AE43" s="1065"/>
      <c r="AF43" s="1065"/>
      <c r="AG43" s="1065"/>
      <c r="AH43" s="1062"/>
      <c r="AI43" s="1032"/>
      <c r="AJ43" s="1059"/>
      <c r="AK43" s="1062"/>
      <c r="AL43" s="1058"/>
      <c r="AN43" s="181"/>
      <c r="AO43" s="179"/>
      <c r="AP43" s="177"/>
      <c r="AQ43" s="177"/>
      <c r="AR43" s="179"/>
      <c r="AS43" s="177"/>
      <c r="AT43" s="2020"/>
      <c r="AU43" s="2020"/>
      <c r="AV43" s="2020"/>
      <c r="AW43" s="2020"/>
      <c r="AX43" s="2020"/>
      <c r="AY43" s="2020"/>
      <c r="BA43" s="177" t="s">
        <v>1069</v>
      </c>
      <c r="BB43" s="2020"/>
      <c r="BC43" s="2020"/>
      <c r="BD43" s="2020"/>
      <c r="BE43" s="2020"/>
      <c r="BF43" s="2020"/>
      <c r="BG43" s="2020"/>
    </row>
    <row r="44" spans="2:59" ht="18" customHeight="1" thickTop="1" x14ac:dyDescent="0.2">
      <c r="B44" s="1031"/>
      <c r="C44" s="1033"/>
      <c r="D44" s="1059"/>
      <c r="E44" s="1069"/>
      <c r="F44" s="1069"/>
      <c r="G44" s="1059"/>
      <c r="H44" s="1064"/>
      <c r="I44" s="1069"/>
      <c r="J44" s="1069"/>
      <c r="K44" s="1069"/>
      <c r="L44" s="1069"/>
      <c r="M44" s="1069"/>
      <c r="N44" s="1069"/>
      <c r="O44" s="1059"/>
      <c r="P44" s="1069"/>
      <c r="Q44" s="1069"/>
      <c r="R44" s="1069"/>
      <c r="S44" s="1069"/>
      <c r="T44" s="1069"/>
      <c r="U44" s="1069"/>
      <c r="V44" s="1059"/>
      <c r="W44" s="1069"/>
      <c r="X44" s="1069"/>
      <c r="Y44" s="1069"/>
      <c r="Z44" s="1069"/>
      <c r="AA44" s="1069"/>
      <c r="AB44" s="1069"/>
      <c r="AC44" s="1069"/>
      <c r="AD44" s="1059"/>
      <c r="AE44" s="1059"/>
      <c r="AF44" s="1069"/>
      <c r="AG44" s="1069"/>
      <c r="AH44" s="1069"/>
      <c r="AI44" s="1069"/>
      <c r="AJ44" s="1069"/>
      <c r="AK44" s="1069"/>
      <c r="AL44" s="1063"/>
      <c r="AM44" s="180"/>
      <c r="AN44" s="180"/>
      <c r="AO44" s="181"/>
    </row>
    <row r="45" spans="2:59" ht="27" customHeight="1" thickBot="1" x14ac:dyDescent="0.25">
      <c r="B45" s="1031"/>
      <c r="C45" s="1033"/>
      <c r="D45" s="1059"/>
      <c r="E45" s="1062"/>
      <c r="F45" s="2009" t="s">
        <v>1163</v>
      </c>
      <c r="G45" s="2009"/>
      <c r="H45" s="2009"/>
      <c r="I45" s="2009"/>
      <c r="J45" s="2009"/>
      <c r="K45" s="2009"/>
      <c r="L45" s="1074"/>
      <c r="M45" s="1075"/>
      <c r="N45" s="2009" t="s">
        <v>1164</v>
      </c>
      <c r="O45" s="2009"/>
      <c r="P45" s="2009"/>
      <c r="Q45" s="2009"/>
      <c r="R45" s="2009"/>
      <c r="S45" s="2009"/>
      <c r="T45" s="1032"/>
      <c r="U45" s="1062"/>
      <c r="V45" s="2009" t="s">
        <v>1314</v>
      </c>
      <c r="W45" s="2009"/>
      <c r="X45" s="2009"/>
      <c r="Y45" s="2009"/>
      <c r="Z45" s="2009"/>
      <c r="AA45" s="2009"/>
      <c r="AB45" s="1074"/>
      <c r="AC45" s="1075"/>
      <c r="AD45" s="1076"/>
      <c r="AE45" s="1076"/>
      <c r="AF45" s="1076"/>
      <c r="AG45" s="1076"/>
      <c r="AH45" s="1076"/>
      <c r="AI45" s="1076"/>
      <c r="AJ45" s="1032"/>
      <c r="AK45" s="1032"/>
      <c r="AL45" s="1032"/>
      <c r="AM45" s="175"/>
    </row>
    <row r="46" spans="2:59" ht="22.5" customHeight="1" thickTop="1" thickBot="1" x14ac:dyDescent="0.25">
      <c r="B46" s="1031"/>
      <c r="C46" s="1033"/>
      <c r="D46" s="1059"/>
      <c r="E46" s="1059" t="s">
        <v>1069</v>
      </c>
      <c r="F46" s="2010"/>
      <c r="G46" s="2011"/>
      <c r="H46" s="2011"/>
      <c r="I46" s="2011"/>
      <c r="J46" s="2011"/>
      <c r="K46" s="2012"/>
      <c r="L46" s="1032"/>
      <c r="M46" s="1059" t="s">
        <v>1069</v>
      </c>
      <c r="N46" s="2010"/>
      <c r="O46" s="2011"/>
      <c r="P46" s="2011"/>
      <c r="Q46" s="2011"/>
      <c r="R46" s="2011"/>
      <c r="S46" s="2012"/>
      <c r="T46" s="1032"/>
      <c r="U46" s="1059" t="s">
        <v>1069</v>
      </c>
      <c r="V46" s="2010"/>
      <c r="W46" s="2011"/>
      <c r="X46" s="2011"/>
      <c r="Y46" s="2011"/>
      <c r="Z46" s="2011"/>
      <c r="AA46" s="2012"/>
      <c r="AB46" s="1032"/>
      <c r="AC46" s="1059"/>
      <c r="AD46" s="1059"/>
      <c r="AE46" s="1059"/>
      <c r="AF46" s="1059"/>
      <c r="AG46" s="1059"/>
      <c r="AH46" s="1059"/>
      <c r="AI46" s="1059"/>
      <c r="AJ46" s="1032"/>
      <c r="AK46" s="1032"/>
      <c r="AL46" s="1058"/>
    </row>
    <row r="47" spans="2:59" ht="18" customHeight="1" thickTop="1" x14ac:dyDescent="0.2">
      <c r="B47" s="1031"/>
      <c r="C47" s="1033"/>
      <c r="D47" s="1059"/>
      <c r="E47" s="1033"/>
      <c r="F47" s="1059"/>
      <c r="G47" s="1059"/>
      <c r="H47" s="1064"/>
      <c r="I47" s="1033"/>
      <c r="J47" s="1065"/>
      <c r="K47" s="1065"/>
      <c r="L47" s="1065"/>
      <c r="M47" s="1065"/>
      <c r="N47" s="1065"/>
      <c r="O47" s="1065"/>
      <c r="P47" s="1062"/>
      <c r="Q47" s="1062"/>
      <c r="R47" s="1059"/>
      <c r="S47" s="1065"/>
      <c r="T47" s="1065"/>
      <c r="U47" s="1065"/>
      <c r="V47" s="1065"/>
      <c r="W47" s="1065"/>
      <c r="X47" s="1065"/>
      <c r="Y47" s="1065"/>
      <c r="Z47" s="1059"/>
      <c r="AA47" s="1043"/>
      <c r="AB47" s="1069"/>
      <c r="AC47" s="1069"/>
      <c r="AD47" s="1069"/>
      <c r="AE47" s="1059"/>
      <c r="AF47" s="1062"/>
      <c r="AG47" s="1043"/>
      <c r="AH47" s="1043"/>
      <c r="AI47" s="1043"/>
      <c r="AJ47" s="1043"/>
      <c r="AK47" s="1033"/>
      <c r="AL47" s="1058"/>
      <c r="AN47" s="185"/>
      <c r="AO47" s="181"/>
    </row>
    <row r="48" spans="2:59" ht="22.5" customHeight="1" thickBot="1" x14ac:dyDescent="0.25">
      <c r="B48" s="1077"/>
      <c r="C48" s="1078"/>
      <c r="D48" s="1079"/>
      <c r="E48" s="1080"/>
      <c r="F48" s="1080"/>
      <c r="G48" s="1081"/>
      <c r="H48" s="1080"/>
      <c r="I48" s="1080"/>
      <c r="J48" s="1080"/>
      <c r="K48" s="1080"/>
      <c r="L48" s="1080"/>
      <c r="M48" s="1080"/>
      <c r="N48" s="1079"/>
      <c r="O48" s="1080"/>
      <c r="P48" s="1080"/>
      <c r="Q48" s="1080"/>
      <c r="R48" s="1080"/>
      <c r="S48" s="1080"/>
      <c r="T48" s="1080"/>
      <c r="U48" s="1079"/>
      <c r="V48" s="1079"/>
      <c r="W48" s="1080"/>
      <c r="X48" s="1080"/>
      <c r="Y48" s="1080"/>
      <c r="Z48" s="1079" t="s">
        <v>593</v>
      </c>
      <c r="AA48" s="1080"/>
      <c r="AB48" s="2015">
        <f>ROUND((I34-P34-AB34-G40-G37-Q37-AA37-G43-Q43)*100/75,)+F46+N46+V46</f>
        <v>0</v>
      </c>
      <c r="AC48" s="2015"/>
      <c r="AD48" s="2015"/>
      <c r="AE48" s="2015"/>
      <c r="AF48" s="2015"/>
      <c r="AG48" s="2015"/>
      <c r="AH48" s="1082" t="s">
        <v>95</v>
      </c>
      <c r="AI48" s="1079"/>
      <c r="AJ48" s="1996" t="s">
        <v>1165</v>
      </c>
      <c r="AK48" s="1996"/>
      <c r="AL48" s="1997"/>
      <c r="AM48" s="177"/>
      <c r="AN48" s="177"/>
      <c r="AO48" s="186"/>
    </row>
    <row r="49" spans="2:43" ht="20.25" customHeight="1" x14ac:dyDescent="0.2">
      <c r="B49" s="1032"/>
      <c r="C49" s="1032"/>
      <c r="D49" s="1059"/>
      <c r="E49" s="1069"/>
      <c r="F49" s="1069"/>
      <c r="G49" s="1064"/>
      <c r="H49" s="1069"/>
      <c r="I49" s="1069"/>
      <c r="J49" s="1069"/>
      <c r="K49" s="1069"/>
      <c r="L49" s="1069"/>
      <c r="M49" s="1069"/>
      <c r="N49" s="1059"/>
      <c r="O49" s="1069"/>
      <c r="P49" s="1069"/>
      <c r="Q49" s="1069"/>
      <c r="R49" s="1069"/>
      <c r="S49" s="1069"/>
      <c r="T49" s="1069"/>
      <c r="U49" s="1059"/>
      <c r="V49" s="1059"/>
      <c r="W49" s="1069"/>
      <c r="X49" s="1069"/>
      <c r="Y49" s="1069"/>
      <c r="Z49" s="1069"/>
      <c r="AA49" s="1069"/>
      <c r="AB49" s="1059"/>
      <c r="AC49" s="1069"/>
      <c r="AD49" s="1069"/>
      <c r="AE49" s="1059"/>
      <c r="AF49" s="1998"/>
      <c r="AG49" s="1998"/>
      <c r="AH49" s="1998"/>
      <c r="AI49" s="1998"/>
      <c r="AJ49" s="1998"/>
      <c r="AK49" s="1998"/>
      <c r="AL49" s="1059"/>
      <c r="AM49" s="177"/>
      <c r="AN49" s="177"/>
      <c r="AO49" s="186"/>
    </row>
    <row r="50" spans="2:43" ht="22.5" customHeight="1" x14ac:dyDescent="0.2">
      <c r="B50" s="1032"/>
      <c r="C50" s="1083" t="s">
        <v>1166</v>
      </c>
      <c r="D50" s="1083"/>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083"/>
      <c r="AG50" s="1083"/>
      <c r="AH50" s="1083"/>
      <c r="AI50" s="1084"/>
      <c r="AJ50" s="1084"/>
      <c r="AK50" s="1084"/>
      <c r="AL50" s="1084"/>
      <c r="AM50" s="187"/>
      <c r="AN50" s="186"/>
      <c r="AO50" s="188">
        <v>0</v>
      </c>
      <c r="AP50" s="189" t="s">
        <v>1072</v>
      </c>
      <c r="AQ50" s="190" t="s">
        <v>1072</v>
      </c>
    </row>
    <row r="51" spans="2:43" ht="22.5" customHeight="1" thickBot="1" x14ac:dyDescent="0.25">
      <c r="B51" s="1032"/>
      <c r="C51" s="1083"/>
      <c r="D51" s="1083"/>
      <c r="E51" s="1083"/>
      <c r="F51" s="1083" t="s">
        <v>394</v>
      </c>
      <c r="G51" s="1083"/>
      <c r="H51" s="1083"/>
      <c r="I51" s="1083"/>
      <c r="J51" s="1083"/>
      <c r="K51" s="1083" t="s">
        <v>396</v>
      </c>
      <c r="L51" s="1083"/>
      <c r="M51" s="1083"/>
      <c r="N51" s="1083"/>
      <c r="O51" s="1083" t="s">
        <v>395</v>
      </c>
      <c r="P51" s="1083"/>
      <c r="Q51" s="1083"/>
      <c r="R51" s="1083"/>
      <c r="S51" s="1083"/>
      <c r="T51" s="1083"/>
      <c r="U51" s="1083"/>
      <c r="V51" s="1083"/>
      <c r="W51" s="1083"/>
      <c r="X51" s="1083"/>
      <c r="Y51" s="1083"/>
      <c r="Z51" s="1083"/>
      <c r="AA51" s="1083"/>
      <c r="AB51" s="1083"/>
      <c r="AC51" s="1083"/>
      <c r="AD51" s="1083"/>
      <c r="AE51" s="1083"/>
      <c r="AF51" s="1083"/>
      <c r="AG51" s="1083"/>
      <c r="AH51" s="1083"/>
      <c r="AI51" s="1084"/>
      <c r="AJ51" s="1084"/>
      <c r="AK51" s="1084"/>
      <c r="AL51" s="1084"/>
      <c r="AM51" s="187"/>
      <c r="AN51" s="186"/>
      <c r="AO51" s="188">
        <v>201</v>
      </c>
      <c r="AP51" s="191">
        <v>1.03</v>
      </c>
      <c r="AQ51" s="192">
        <v>6</v>
      </c>
    </row>
    <row r="52" spans="2:43" ht="22.5" customHeight="1" x14ac:dyDescent="0.2">
      <c r="B52" s="1032"/>
      <c r="C52" s="1083"/>
      <c r="D52" s="1083"/>
      <c r="E52" s="1085"/>
      <c r="F52" s="1999" t="e">
        <f>V10</f>
        <v>#DIV/0!</v>
      </c>
      <c r="G52" s="2000"/>
      <c r="H52" s="2000"/>
      <c r="I52" s="2000"/>
      <c r="J52" s="1085" t="s">
        <v>594</v>
      </c>
      <c r="K52" s="2001" t="e">
        <f>VLOOKUP(F52,AO50:AQ64,2)</f>
        <v>#DIV/0!</v>
      </c>
      <c r="L52" s="2001"/>
      <c r="M52" s="2001"/>
      <c r="N52" s="1085" t="s">
        <v>1072</v>
      </c>
      <c r="O52" s="2000" t="e">
        <f>VLOOKUP(F52,AO50:AQ64,3)</f>
        <v>#DIV/0!</v>
      </c>
      <c r="P52" s="2000"/>
      <c r="Q52" s="2000"/>
      <c r="R52" s="1085"/>
      <c r="S52" s="2002" t="s">
        <v>593</v>
      </c>
      <c r="T52" s="2003" t="e">
        <f>IF(F52&lt;201,1,ROUND((F52*K52-O52)/J53,3))</f>
        <v>#DIV/0!</v>
      </c>
      <c r="U52" s="2004"/>
      <c r="V52" s="2004"/>
      <c r="W52" s="2004"/>
      <c r="X52" s="2005"/>
      <c r="Y52" s="2006" t="s">
        <v>1172</v>
      </c>
      <c r="Z52" s="2006"/>
      <c r="AA52" s="2006"/>
      <c r="AB52" s="2006"/>
      <c r="AC52" s="2006"/>
      <c r="AD52" s="2006"/>
      <c r="AE52" s="1083"/>
      <c r="AF52" s="1083"/>
      <c r="AG52" s="1083"/>
      <c r="AH52" s="1083"/>
      <c r="AI52" s="1084"/>
      <c r="AJ52" s="1084"/>
      <c r="AK52" s="1084"/>
      <c r="AL52" s="1084"/>
      <c r="AM52" s="187"/>
      <c r="AN52" s="186"/>
      <c r="AO52" s="188">
        <v>401</v>
      </c>
      <c r="AP52" s="193">
        <v>1.1000000000000001</v>
      </c>
      <c r="AQ52" s="194">
        <v>34</v>
      </c>
    </row>
    <row r="53" spans="2:43" ht="22.5" customHeight="1" thickBot="1" x14ac:dyDescent="0.25">
      <c r="B53" s="1032"/>
      <c r="C53" s="1083"/>
      <c r="D53" s="1083"/>
      <c r="E53" s="1083"/>
      <c r="F53" s="1083"/>
      <c r="G53" s="1083"/>
      <c r="H53" s="1083"/>
      <c r="I53" s="1083"/>
      <c r="J53" s="2007" t="e">
        <f>F52</f>
        <v>#DIV/0!</v>
      </c>
      <c r="K53" s="2008"/>
      <c r="L53" s="2008"/>
      <c r="M53" s="2008"/>
      <c r="N53" s="1083"/>
      <c r="O53" s="1083"/>
      <c r="P53" s="1083"/>
      <c r="Q53" s="1083"/>
      <c r="R53" s="1083"/>
      <c r="S53" s="2002"/>
      <c r="T53" s="1086"/>
      <c r="U53" s="1087"/>
      <c r="V53" s="1087"/>
      <c r="W53" s="1087"/>
      <c r="X53" s="1088"/>
      <c r="Y53" s="2006"/>
      <c r="Z53" s="2006"/>
      <c r="AA53" s="2006"/>
      <c r="AB53" s="2006"/>
      <c r="AC53" s="2006"/>
      <c r="AD53" s="2006"/>
      <c r="AE53" s="1083"/>
      <c r="AF53" s="1083"/>
      <c r="AG53" s="1083"/>
      <c r="AH53" s="1083"/>
      <c r="AI53" s="1084"/>
      <c r="AJ53" s="1084"/>
      <c r="AK53" s="1084"/>
      <c r="AL53" s="1084"/>
      <c r="AM53" s="187"/>
      <c r="AN53" s="186"/>
      <c r="AO53" s="188">
        <v>601</v>
      </c>
      <c r="AP53" s="193">
        <v>1.1499999999999999</v>
      </c>
      <c r="AQ53" s="194">
        <v>64</v>
      </c>
    </row>
    <row r="54" spans="2:43" ht="22.5" customHeight="1" x14ac:dyDescent="0.2">
      <c r="B54" s="1032"/>
      <c r="C54" s="1083"/>
      <c r="D54" s="1083"/>
      <c r="E54" s="1083"/>
      <c r="F54" s="1083"/>
      <c r="G54" s="1083"/>
      <c r="H54" s="1083"/>
      <c r="I54" s="1083"/>
      <c r="J54" s="1083" t="s">
        <v>394</v>
      </c>
      <c r="K54" s="1083"/>
      <c r="L54" s="1083"/>
      <c r="M54" s="1083"/>
      <c r="N54" s="1083"/>
      <c r="O54" s="1083"/>
      <c r="P54" s="1083"/>
      <c r="Q54" s="1083"/>
      <c r="R54" s="1083"/>
      <c r="S54" s="1083"/>
      <c r="T54" s="1083" t="s">
        <v>102</v>
      </c>
      <c r="U54" s="1083"/>
      <c r="V54" s="1083"/>
      <c r="W54" s="1083"/>
      <c r="X54" s="1083"/>
      <c r="Y54" s="1083"/>
      <c r="Z54" s="1083"/>
      <c r="AA54" s="1083"/>
      <c r="AB54" s="1083"/>
      <c r="AC54" s="1083"/>
      <c r="AD54" s="1083"/>
      <c r="AE54" s="1083"/>
      <c r="AF54" s="1083"/>
      <c r="AG54" s="1083"/>
      <c r="AH54" s="1083"/>
      <c r="AI54" s="1084"/>
      <c r="AJ54" s="1084"/>
      <c r="AK54" s="1084"/>
      <c r="AL54" s="1084"/>
      <c r="AM54" s="187"/>
      <c r="AN54" s="186"/>
      <c r="AO54" s="188">
        <v>801</v>
      </c>
      <c r="AP54" s="193">
        <v>1.2</v>
      </c>
      <c r="AQ54" s="194">
        <v>104</v>
      </c>
    </row>
    <row r="55" spans="2:43" ht="22.5" customHeight="1" x14ac:dyDescent="0.2">
      <c r="B55" s="1032"/>
      <c r="C55" s="1083"/>
      <c r="D55" s="1083"/>
      <c r="E55" s="1083"/>
      <c r="F55" s="1061"/>
      <c r="G55" s="1083"/>
      <c r="H55" s="1083"/>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083"/>
      <c r="AG55" s="1083"/>
      <c r="AH55" s="1083"/>
      <c r="AI55" s="1084"/>
      <c r="AJ55" s="1084"/>
      <c r="AK55" s="1084"/>
      <c r="AL55" s="1084"/>
      <c r="AM55" s="187"/>
      <c r="AN55" s="186"/>
      <c r="AO55" s="188">
        <v>1001</v>
      </c>
      <c r="AP55" s="193">
        <v>1.29</v>
      </c>
      <c r="AQ55" s="194">
        <v>194</v>
      </c>
    </row>
    <row r="56" spans="2:43" ht="22.5" customHeight="1" x14ac:dyDescent="0.2">
      <c r="C56" s="186"/>
      <c r="D56" s="186"/>
      <c r="E56" s="186"/>
      <c r="F56" s="178"/>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8">
        <v>1401</v>
      </c>
      <c r="AP56" s="193">
        <v>1.41</v>
      </c>
      <c r="AQ56" s="194">
        <v>362</v>
      </c>
    </row>
    <row r="57" spans="2:43" ht="22.5" customHeight="1" x14ac:dyDescent="0.2">
      <c r="C57" s="186"/>
      <c r="D57" s="186"/>
      <c r="E57" s="186"/>
      <c r="F57" s="178"/>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8">
        <v>2001</v>
      </c>
      <c r="AP57" s="193">
        <v>1.58</v>
      </c>
      <c r="AQ57" s="194">
        <v>702</v>
      </c>
    </row>
    <row r="58" spans="2:43" ht="22.5" customHeight="1" x14ac:dyDescent="0.2">
      <c r="C58" s="186"/>
      <c r="D58" s="186"/>
      <c r="E58" s="186"/>
      <c r="F58" s="178"/>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8">
        <v>3001</v>
      </c>
      <c r="AP58" s="193">
        <v>1.76</v>
      </c>
      <c r="AQ58" s="194">
        <v>1242</v>
      </c>
    </row>
    <row r="59" spans="2:43" ht="22.5" customHeight="1" x14ac:dyDescent="0.2">
      <c r="C59" s="186"/>
      <c r="D59" s="186"/>
      <c r="E59" s="186"/>
      <c r="F59" s="178"/>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8">
        <v>4001</v>
      </c>
      <c r="AP59" s="193">
        <v>1.9</v>
      </c>
      <c r="AQ59" s="194">
        <v>1802</v>
      </c>
    </row>
    <row r="60" spans="2:43" ht="22.5" customHeight="1" x14ac:dyDescent="0.2">
      <c r="C60" s="186"/>
      <c r="D60" s="186"/>
      <c r="E60" s="186"/>
      <c r="F60" s="178"/>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8">
        <v>5001</v>
      </c>
      <c r="AP60" s="193">
        <v>1.98</v>
      </c>
      <c r="AQ60" s="194">
        <v>2202</v>
      </c>
    </row>
    <row r="61" spans="2:43" ht="22.5" customHeight="1" x14ac:dyDescent="0.2">
      <c r="C61" s="186"/>
      <c r="D61" s="186"/>
      <c r="E61" s="186"/>
      <c r="F61" s="178"/>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8">
        <v>6001</v>
      </c>
      <c r="AP61" s="193">
        <v>2.04</v>
      </c>
      <c r="AQ61" s="194">
        <v>2562</v>
      </c>
    </row>
    <row r="62" spans="2:43" ht="22.5" customHeight="1" x14ac:dyDescent="0.2">
      <c r="C62" s="186"/>
      <c r="D62" s="186"/>
      <c r="E62" s="186"/>
      <c r="F62" s="178"/>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8">
        <v>7001</v>
      </c>
      <c r="AP62" s="193">
        <v>2.08</v>
      </c>
      <c r="AQ62" s="194">
        <v>2842</v>
      </c>
    </row>
    <row r="63" spans="2:43" ht="22.5" customHeight="1" x14ac:dyDescent="0.2">
      <c r="C63" s="186"/>
      <c r="D63" s="186"/>
      <c r="E63" s="186"/>
      <c r="F63" s="178"/>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8">
        <v>8001</v>
      </c>
      <c r="AP63" s="193">
        <v>2.1</v>
      </c>
      <c r="AQ63" s="194">
        <v>3002</v>
      </c>
    </row>
    <row r="64" spans="2:43" ht="22.5" customHeight="1" x14ac:dyDescent="0.2">
      <c r="C64" s="186"/>
      <c r="D64" s="186"/>
      <c r="E64" s="186"/>
      <c r="F64" s="178"/>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8">
        <v>10001</v>
      </c>
      <c r="AP64" s="193">
        <v>1.8</v>
      </c>
      <c r="AQ64" s="194">
        <v>0</v>
      </c>
    </row>
  </sheetData>
  <sheetProtection autoFilter="0"/>
  <customSheetViews>
    <customSheetView guid="{A0BA9017-E5F3-4B91-9F5C-F0F36F625BC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C8B40DBF-EDE0-406A-8960-74B2A681CE9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3"/>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4"/>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1"/>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2"/>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3"/>
      <headerFooter alignWithMargins="0"/>
    </customSheetView>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4"/>
      <headerFooter alignWithMargins="0"/>
    </customSheetView>
    <customSheetView guid="{44914D11-FA26-4FFB-9D64-353FA38F5634}"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5"/>
      <headerFooter alignWithMargins="0"/>
    </customSheetView>
    <customSheetView guid="{3DDC5261-2F80-4A3C-AB53-F803DE8B7615}"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6"/>
      <headerFooter alignWithMargins="0"/>
    </customSheetView>
    <customSheetView guid="{3B4A68D1-1B68-46E4-B8BF-4F65CEA2EB4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7"/>
      <headerFooter alignWithMargins="0"/>
    </customSheetView>
    <customSheetView guid="{87FB8462-6403-4F20-8080-1AF11B55B90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8"/>
      <headerFooter alignWithMargins="0"/>
    </customSheetView>
    <customSheetView guid="{1F81339A-CB4E-4CB3-ABCA-C25ADEC8B9A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9"/>
      <headerFooter alignWithMargins="0"/>
    </customSheetView>
    <customSheetView guid="{0FF53720-42B0-4B1A-A491-0089CDA29CC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0"/>
      <headerFooter alignWithMargins="0"/>
    </customSheetView>
  </customSheetViews>
  <mergeCells count="144">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 ref="K16:N16"/>
    <mergeCell ref="O16:Q16"/>
    <mergeCell ref="R16:V16"/>
    <mergeCell ref="W16:Z16"/>
    <mergeCell ref="AA16:AG16"/>
    <mergeCell ref="K17:N17"/>
    <mergeCell ref="O17:Q17"/>
    <mergeCell ref="R17:V17"/>
    <mergeCell ref="W17:Z17"/>
    <mergeCell ref="AA17:AG17"/>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21:N21"/>
    <mergeCell ref="O21:Q21"/>
    <mergeCell ref="R21:V21"/>
    <mergeCell ref="W21:Z21"/>
    <mergeCell ref="AA21:AG21"/>
    <mergeCell ref="AH21:AJ21"/>
    <mergeCell ref="K20:N20"/>
    <mergeCell ref="O20:Q20"/>
    <mergeCell ref="R20:V20"/>
    <mergeCell ref="W20:Z20"/>
    <mergeCell ref="AA20:AG20"/>
    <mergeCell ref="AH20:AJ20"/>
    <mergeCell ref="K23:N23"/>
    <mergeCell ref="O23:Q23"/>
    <mergeCell ref="R23:V23"/>
    <mergeCell ref="W23:Z23"/>
    <mergeCell ref="AA23:AG23"/>
    <mergeCell ref="AH23:AJ23"/>
    <mergeCell ref="K22:N22"/>
    <mergeCell ref="O22:Q22"/>
    <mergeCell ref="R22:V22"/>
    <mergeCell ref="W22:Z22"/>
    <mergeCell ref="AA22:AG22"/>
    <mergeCell ref="AH22:AJ22"/>
    <mergeCell ref="K25:N25"/>
    <mergeCell ref="O25:Q25"/>
    <mergeCell ref="R25:V25"/>
    <mergeCell ref="W25:Z25"/>
    <mergeCell ref="AA25:AG25"/>
    <mergeCell ref="AH25:AJ25"/>
    <mergeCell ref="K24:N24"/>
    <mergeCell ref="O24:Q24"/>
    <mergeCell ref="R24:V24"/>
    <mergeCell ref="W24:Z24"/>
    <mergeCell ref="AA24:AG24"/>
    <mergeCell ref="AH24:AJ24"/>
    <mergeCell ref="K27:N27"/>
    <mergeCell ref="O27:Q27"/>
    <mergeCell ref="R27:V27"/>
    <mergeCell ref="W27:Z27"/>
    <mergeCell ref="AA27:AG27"/>
    <mergeCell ref="AH27:AJ27"/>
    <mergeCell ref="K26:N26"/>
    <mergeCell ref="O26:Q26"/>
    <mergeCell ref="R26:V26"/>
    <mergeCell ref="W26:Z26"/>
    <mergeCell ref="AA26:AG26"/>
    <mergeCell ref="AH26:AJ26"/>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I33:N33"/>
    <mergeCell ref="P33:U33"/>
    <mergeCell ref="AB33:AG33"/>
    <mergeCell ref="B34:E34"/>
    <mergeCell ref="I34:N34"/>
    <mergeCell ref="P34:U34"/>
    <mergeCell ref="AB34:AG34"/>
    <mergeCell ref="K30:N30"/>
    <mergeCell ref="O30:Q30"/>
    <mergeCell ref="R30:V30"/>
    <mergeCell ref="W30:Z30"/>
    <mergeCell ref="AA30:AG30"/>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F45:K45"/>
    <mergeCell ref="N45:S45"/>
    <mergeCell ref="V45:AA45"/>
    <mergeCell ref="F46:K46"/>
    <mergeCell ref="N46:S46"/>
    <mergeCell ref="V46:AA46"/>
    <mergeCell ref="G42:M42"/>
    <mergeCell ref="Q42:W42"/>
    <mergeCell ref="AB48:AG48"/>
    <mergeCell ref="AJ48:AL48"/>
    <mergeCell ref="AF49:AK49"/>
    <mergeCell ref="F52:I52"/>
    <mergeCell ref="K52:M52"/>
    <mergeCell ref="O52:Q52"/>
    <mergeCell ref="S52:S53"/>
    <mergeCell ref="T52:X52"/>
    <mergeCell ref="Y52:AD53"/>
    <mergeCell ref="J53:M53"/>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21"/>
  <headerFooter alignWithMargins="0"/>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663"/>
  <sheetViews>
    <sheetView view="pageBreakPreview" zoomScale="70" zoomScaleNormal="70" zoomScaleSheetLayoutView="70" workbookViewId="0">
      <selection activeCell="E3" sqref="E3"/>
    </sheetView>
  </sheetViews>
  <sheetFormatPr defaultColWidth="9" defaultRowHeight="13" x14ac:dyDescent="0.2"/>
  <cols>
    <col min="1" max="1" width="20.90625" style="77" customWidth="1"/>
    <col min="2" max="2" width="10.6328125" style="1269" customWidth="1"/>
    <col min="3" max="3" width="133" style="1270" customWidth="1"/>
    <col min="4" max="4" width="0.90625" style="1271" customWidth="1"/>
    <col min="5" max="5" width="13.453125" style="1272" customWidth="1"/>
    <col min="6" max="6" width="0.90625" style="1272" customWidth="1"/>
    <col min="7" max="7" width="8.90625" style="142" customWidth="1"/>
    <col min="8" max="10" width="9" style="4"/>
    <col min="11" max="11" width="8.90625" style="4" customWidth="1"/>
    <col min="12" max="16384" width="9" style="4"/>
  </cols>
  <sheetData>
    <row r="1" spans="1:21" ht="31.5" customHeight="1" thickBot="1" x14ac:dyDescent="0.25">
      <c r="A1" s="76" t="s">
        <v>1623</v>
      </c>
    </row>
    <row r="2" spans="1:21" s="60" customFormat="1" ht="22.5" customHeight="1" thickBot="1" x14ac:dyDescent="0.25">
      <c r="A2" s="79" t="s">
        <v>448</v>
      </c>
      <c r="B2" s="1273" t="s">
        <v>1609</v>
      </c>
      <c r="C2" s="1274" t="s">
        <v>1610</v>
      </c>
      <c r="D2" s="1275"/>
      <c r="E2" s="1276" t="s">
        <v>1608</v>
      </c>
      <c r="F2" s="1277"/>
      <c r="G2" s="1278"/>
      <c r="L2" s="62"/>
      <c r="U2" s="61"/>
    </row>
    <row r="3" spans="1:21" ht="15" customHeight="1" x14ac:dyDescent="0.2">
      <c r="A3" s="1624" t="s">
        <v>1612</v>
      </c>
      <c r="B3" s="1279" t="s">
        <v>1770</v>
      </c>
      <c r="C3" s="1280" t="s">
        <v>1617</v>
      </c>
      <c r="D3" s="1281"/>
      <c r="E3" s="1282"/>
      <c r="F3" s="1283"/>
      <c r="L3" s="61"/>
      <c r="M3" s="61"/>
      <c r="N3" s="61"/>
      <c r="O3" s="61"/>
      <c r="P3" s="61"/>
      <c r="Q3" s="61"/>
      <c r="U3" s="61"/>
    </row>
    <row r="4" spans="1:21" ht="15" customHeight="1" x14ac:dyDescent="0.2">
      <c r="A4" s="1625"/>
      <c r="B4" s="1284" t="s">
        <v>1620</v>
      </c>
      <c r="C4" s="1285" t="s">
        <v>1615</v>
      </c>
      <c r="D4" s="1286"/>
      <c r="E4" s="1282"/>
      <c r="F4" s="1287"/>
      <c r="G4" s="1626" t="s">
        <v>5504</v>
      </c>
      <c r="H4" s="1627"/>
      <c r="I4" s="1627"/>
      <c r="U4" s="61"/>
    </row>
    <row r="5" spans="1:21" ht="15" customHeight="1" x14ac:dyDescent="0.2">
      <c r="A5" s="1625"/>
      <c r="B5" s="1284" t="s">
        <v>1611</v>
      </c>
      <c r="C5" s="1285" t="s">
        <v>1613</v>
      </c>
      <c r="D5" s="1286"/>
      <c r="E5" s="1282"/>
      <c r="F5" s="1287"/>
      <c r="G5" s="1628"/>
      <c r="H5" s="1627"/>
      <c r="I5" s="1627"/>
      <c r="U5" s="61"/>
    </row>
    <row r="6" spans="1:21" ht="15" customHeight="1" x14ac:dyDescent="0.2">
      <c r="A6" s="1625"/>
      <c r="B6" s="1284" t="s">
        <v>1771</v>
      </c>
      <c r="C6" s="1285" t="s">
        <v>1618</v>
      </c>
      <c r="D6" s="1286"/>
      <c r="E6" s="1282"/>
      <c r="F6" s="1287"/>
      <c r="G6" s="1628"/>
      <c r="H6" s="1627"/>
      <c r="I6" s="1627"/>
      <c r="U6" s="61"/>
    </row>
    <row r="7" spans="1:21" ht="15" customHeight="1" x14ac:dyDescent="0.2">
      <c r="A7" s="1625"/>
      <c r="B7" s="1284" t="s">
        <v>1621</v>
      </c>
      <c r="C7" s="1285" t="s">
        <v>1616</v>
      </c>
      <c r="D7" s="1286"/>
      <c r="E7" s="1282"/>
      <c r="F7" s="1287"/>
      <c r="U7" s="61"/>
    </row>
    <row r="8" spans="1:21" ht="15" customHeight="1" x14ac:dyDescent="0.2">
      <c r="A8" s="1625"/>
      <c r="B8" s="1284" t="s">
        <v>1619</v>
      </c>
      <c r="C8" s="1285" t="s">
        <v>1614</v>
      </c>
      <c r="D8" s="1286"/>
      <c r="E8" s="1282"/>
      <c r="F8" s="1287"/>
    </row>
    <row r="9" spans="1:21" ht="15" customHeight="1" x14ac:dyDescent="0.2">
      <c r="A9" s="80" t="s">
        <v>1622</v>
      </c>
      <c r="B9" s="1288" t="s">
        <v>1624</v>
      </c>
      <c r="C9" s="1289" t="s">
        <v>4597</v>
      </c>
      <c r="D9" s="1286"/>
      <c r="E9" s="1282"/>
      <c r="F9" s="1287"/>
      <c r="G9" s="221" t="s">
        <v>1637</v>
      </c>
    </row>
    <row r="10" spans="1:21" ht="15" customHeight="1" x14ac:dyDescent="0.2">
      <c r="A10" s="81"/>
      <c r="B10" s="1284" t="s">
        <v>1625</v>
      </c>
      <c r="C10" s="1285" t="s">
        <v>4598</v>
      </c>
      <c r="D10" s="1286"/>
      <c r="E10" s="1282"/>
      <c r="F10" s="1287"/>
      <c r="G10" s="221" t="s">
        <v>1636</v>
      </c>
    </row>
    <row r="11" spans="1:21" ht="15" customHeight="1" x14ac:dyDescent="0.2">
      <c r="A11" s="81"/>
      <c r="B11" s="1284" t="s">
        <v>1626</v>
      </c>
      <c r="C11" s="1285" t="s">
        <v>4599</v>
      </c>
      <c r="D11" s="1286"/>
      <c r="E11" s="1282"/>
      <c r="F11" s="1287"/>
      <c r="G11" s="221" t="s">
        <v>1636</v>
      </c>
    </row>
    <row r="12" spans="1:21" ht="15" customHeight="1" x14ac:dyDescent="0.2">
      <c r="A12" s="81"/>
      <c r="B12" s="1284" t="s">
        <v>1627</v>
      </c>
      <c r="C12" s="1285" t="s">
        <v>4600</v>
      </c>
      <c r="D12" s="1286"/>
      <c r="E12" s="1282"/>
      <c r="F12" s="1287"/>
      <c r="G12" s="221" t="s">
        <v>1636</v>
      </c>
    </row>
    <row r="13" spans="1:21" ht="15" customHeight="1" x14ac:dyDescent="0.2">
      <c r="A13" s="81"/>
      <c r="B13" s="1284" t="s">
        <v>1628</v>
      </c>
      <c r="C13" s="1285" t="s">
        <v>4601</v>
      </c>
      <c r="D13" s="1286"/>
      <c r="E13" s="1282"/>
      <c r="F13" s="1287"/>
      <c r="G13" s="221" t="s">
        <v>1636</v>
      </c>
    </row>
    <row r="14" spans="1:21" ht="15" customHeight="1" x14ac:dyDescent="0.2">
      <c r="A14" s="81"/>
      <c r="B14" s="1284" t="s">
        <v>1629</v>
      </c>
      <c r="C14" s="1285" t="s">
        <v>4602</v>
      </c>
      <c r="D14" s="1286"/>
      <c r="E14" s="1282"/>
      <c r="F14" s="1287"/>
      <c r="G14" s="221" t="s">
        <v>1636</v>
      </c>
    </row>
    <row r="15" spans="1:21" ht="15" customHeight="1" x14ac:dyDescent="0.2">
      <c r="A15" s="81"/>
      <c r="B15" s="1284" t="s">
        <v>1630</v>
      </c>
      <c r="C15" s="1285" t="s">
        <v>4603</v>
      </c>
      <c r="D15" s="1286"/>
      <c r="E15" s="1282"/>
      <c r="F15" s="1287"/>
      <c r="G15" s="221" t="s">
        <v>1636</v>
      </c>
    </row>
    <row r="16" spans="1:21" ht="15" customHeight="1" x14ac:dyDescent="0.2">
      <c r="A16" s="81"/>
      <c r="B16" s="1284" t="s">
        <v>1631</v>
      </c>
      <c r="C16" s="1285" t="s">
        <v>4604</v>
      </c>
      <c r="D16" s="1286"/>
      <c r="E16" s="1282"/>
      <c r="F16" s="1287"/>
      <c r="G16" s="221" t="s">
        <v>1636</v>
      </c>
    </row>
    <row r="17" spans="1:7" ht="15" customHeight="1" x14ac:dyDescent="0.2">
      <c r="A17" s="81"/>
      <c r="B17" s="1284" t="s">
        <v>1632</v>
      </c>
      <c r="C17" s="1285" t="s">
        <v>4605</v>
      </c>
      <c r="D17" s="1286"/>
      <c r="E17" s="1282"/>
      <c r="F17" s="1287"/>
      <c r="G17" s="221" t="s">
        <v>1636</v>
      </c>
    </row>
    <row r="18" spans="1:7" ht="15" customHeight="1" x14ac:dyDescent="0.2">
      <c r="A18" s="81"/>
      <c r="B18" s="1284" t="s">
        <v>1633</v>
      </c>
      <c r="C18" s="1285" t="s">
        <v>4606</v>
      </c>
      <c r="D18" s="1286"/>
      <c r="E18" s="1282"/>
      <c r="F18" s="1287"/>
      <c r="G18" s="221" t="s">
        <v>1636</v>
      </c>
    </row>
    <row r="19" spans="1:7" ht="15" customHeight="1" x14ac:dyDescent="0.2">
      <c r="A19" s="81"/>
      <c r="B19" s="1284" t="s">
        <v>1634</v>
      </c>
      <c r="C19" s="1285" t="s">
        <v>4607</v>
      </c>
      <c r="D19" s="1286"/>
      <c r="E19" s="1282"/>
      <c r="F19" s="1287"/>
      <c r="G19" s="221" t="s">
        <v>1636</v>
      </c>
    </row>
    <row r="20" spans="1:7" ht="15" customHeight="1" x14ac:dyDescent="0.2">
      <c r="A20" s="82"/>
      <c r="B20" s="1284" t="s">
        <v>4632</v>
      </c>
      <c r="C20" s="1285" t="s">
        <v>4608</v>
      </c>
      <c r="D20" s="1290"/>
      <c r="E20" s="1282"/>
      <c r="F20" s="1287"/>
      <c r="G20" s="221" t="s">
        <v>1636</v>
      </c>
    </row>
    <row r="21" spans="1:7" ht="15" customHeight="1" x14ac:dyDescent="0.2">
      <c r="A21" s="83"/>
      <c r="B21" s="1284" t="s">
        <v>4633</v>
      </c>
      <c r="C21" s="1291" t="s">
        <v>4634</v>
      </c>
      <c r="D21" s="1286"/>
      <c r="E21" s="1282"/>
      <c r="F21" s="1287"/>
      <c r="G21" s="221" t="s">
        <v>1636</v>
      </c>
    </row>
    <row r="22" spans="1:7" ht="15" customHeight="1" x14ac:dyDescent="0.2">
      <c r="A22" s="82"/>
      <c r="B22" s="1284" t="s">
        <v>6763</v>
      </c>
      <c r="C22" s="1291" t="s">
        <v>5343</v>
      </c>
      <c r="D22" s="1286"/>
      <c r="E22" s="1282"/>
      <c r="F22" s="1287"/>
      <c r="G22" s="221" t="s">
        <v>1636</v>
      </c>
    </row>
    <row r="23" spans="1:7" ht="15" customHeight="1" x14ac:dyDescent="0.2">
      <c r="A23" s="82"/>
      <c r="B23" s="1284" t="s">
        <v>6018</v>
      </c>
      <c r="C23" s="1285" t="s">
        <v>5911</v>
      </c>
      <c r="D23" s="1290"/>
      <c r="E23" s="1282"/>
      <c r="F23" s="1287"/>
      <c r="G23" s="221" t="s">
        <v>1636</v>
      </c>
    </row>
    <row r="24" spans="1:7" ht="15" customHeight="1" x14ac:dyDescent="0.2">
      <c r="A24" s="82"/>
      <c r="B24" s="1284" t="s">
        <v>6450</v>
      </c>
      <c r="C24" s="1285" t="s">
        <v>6167</v>
      </c>
      <c r="D24" s="1290"/>
      <c r="E24" s="1282"/>
      <c r="F24" s="1287"/>
      <c r="G24" s="1292" t="s">
        <v>1636</v>
      </c>
    </row>
    <row r="25" spans="1:7" ht="15" customHeight="1" x14ac:dyDescent="0.2">
      <c r="A25" s="84"/>
      <c r="B25" s="1395" t="s">
        <v>7206</v>
      </c>
      <c r="C25" s="1392" t="s">
        <v>6727</v>
      </c>
      <c r="D25" s="1290"/>
      <c r="E25" s="1293"/>
      <c r="F25" s="1287"/>
      <c r="G25" s="1292" t="s">
        <v>1636</v>
      </c>
    </row>
    <row r="26" spans="1:7" ht="15" customHeight="1" x14ac:dyDescent="0.2">
      <c r="A26" s="81" t="s">
        <v>1635</v>
      </c>
      <c r="B26" s="1284" t="s">
        <v>1692</v>
      </c>
      <c r="C26" s="1285" t="s">
        <v>1690</v>
      </c>
      <c r="D26" s="1286"/>
      <c r="E26" s="1282"/>
      <c r="F26" s="1287"/>
      <c r="G26" s="221" t="s">
        <v>1637</v>
      </c>
    </row>
    <row r="27" spans="1:7" ht="15" customHeight="1" x14ac:dyDescent="0.2">
      <c r="A27" s="81"/>
      <c r="B27" s="1284" t="s">
        <v>1693</v>
      </c>
      <c r="C27" s="1285" t="s">
        <v>1691</v>
      </c>
      <c r="D27" s="1286"/>
      <c r="E27" s="1282"/>
      <c r="F27" s="1287"/>
      <c r="G27" s="221" t="s">
        <v>4280</v>
      </c>
    </row>
    <row r="28" spans="1:7" ht="15" customHeight="1" x14ac:dyDescent="0.2">
      <c r="A28" s="81"/>
      <c r="B28" s="1284" t="s">
        <v>1724</v>
      </c>
      <c r="C28" s="1285" t="s">
        <v>1742</v>
      </c>
      <c r="D28" s="1286"/>
      <c r="E28" s="1282"/>
      <c r="F28" s="1287"/>
      <c r="G28" s="221" t="s">
        <v>4280</v>
      </c>
    </row>
    <row r="29" spans="1:7" ht="15" customHeight="1" x14ac:dyDescent="0.2">
      <c r="A29" s="81"/>
      <c r="B29" s="1284" t="s">
        <v>1725</v>
      </c>
      <c r="C29" s="1285" t="s">
        <v>1740</v>
      </c>
      <c r="D29" s="1286"/>
      <c r="E29" s="1282"/>
      <c r="F29" s="1287"/>
      <c r="G29" s="221" t="s">
        <v>4280</v>
      </c>
    </row>
    <row r="30" spans="1:7" ht="15" customHeight="1" x14ac:dyDescent="0.2">
      <c r="A30" s="81"/>
      <c r="B30" s="1284" t="s">
        <v>1726</v>
      </c>
      <c r="C30" s="1285" t="s">
        <v>1741</v>
      </c>
      <c r="D30" s="1286"/>
      <c r="E30" s="1282"/>
      <c r="F30" s="1287"/>
      <c r="G30" s="221" t="s">
        <v>4280</v>
      </c>
    </row>
    <row r="31" spans="1:7" ht="15" customHeight="1" x14ac:dyDescent="0.2">
      <c r="A31" s="81"/>
      <c r="B31" s="1284" t="s">
        <v>1727</v>
      </c>
      <c r="C31" s="1285" t="s">
        <v>1743</v>
      </c>
      <c r="D31" s="1286"/>
      <c r="E31" s="1282"/>
      <c r="F31" s="1287"/>
      <c r="G31" s="221" t="s">
        <v>4280</v>
      </c>
    </row>
    <row r="32" spans="1:7" ht="15" customHeight="1" x14ac:dyDescent="0.2">
      <c r="A32" s="81"/>
      <c r="B32" s="1284" t="s">
        <v>1638</v>
      </c>
      <c r="C32" s="1285" t="s">
        <v>1644</v>
      </c>
      <c r="D32" s="1286"/>
      <c r="E32" s="1282"/>
      <c r="F32" s="1287"/>
    </row>
    <row r="33" spans="1:7" ht="15" customHeight="1" x14ac:dyDescent="0.2">
      <c r="A33" s="81"/>
      <c r="B33" s="1284" t="s">
        <v>1639</v>
      </c>
      <c r="C33" s="1285" t="s">
        <v>1645</v>
      </c>
      <c r="D33" s="1286"/>
      <c r="E33" s="1282"/>
      <c r="F33" s="1287"/>
    </row>
    <row r="34" spans="1:7" ht="15" customHeight="1" x14ac:dyDescent="0.2">
      <c r="A34" s="81"/>
      <c r="B34" s="1284" t="s">
        <v>1640</v>
      </c>
      <c r="C34" s="1285" t="s">
        <v>1646</v>
      </c>
      <c r="D34" s="1286"/>
      <c r="E34" s="1282"/>
      <c r="F34" s="1287"/>
      <c r="G34" s="221" t="s">
        <v>1637</v>
      </c>
    </row>
    <row r="35" spans="1:7" ht="15" customHeight="1" x14ac:dyDescent="0.2">
      <c r="A35" s="81"/>
      <c r="B35" s="1284" t="s">
        <v>1641</v>
      </c>
      <c r="C35" s="1285" t="s">
        <v>1647</v>
      </c>
      <c r="D35" s="1286"/>
      <c r="E35" s="1282"/>
      <c r="F35" s="1287"/>
      <c r="G35" s="221" t="s">
        <v>4280</v>
      </c>
    </row>
    <row r="36" spans="1:7" ht="15" customHeight="1" x14ac:dyDescent="0.2">
      <c r="A36" s="81"/>
      <c r="B36" s="1284" t="s">
        <v>1642</v>
      </c>
      <c r="C36" s="1285" t="s">
        <v>1648</v>
      </c>
      <c r="D36" s="1286"/>
      <c r="E36" s="1282"/>
      <c r="F36" s="1287"/>
      <c r="G36" s="221" t="s">
        <v>4280</v>
      </c>
    </row>
    <row r="37" spans="1:7" ht="15" customHeight="1" x14ac:dyDescent="0.2">
      <c r="A37" s="81"/>
      <c r="B37" s="1284" t="s">
        <v>1643</v>
      </c>
      <c r="C37" s="1285" t="s">
        <v>1649</v>
      </c>
      <c r="D37" s="1286"/>
      <c r="E37" s="1282"/>
      <c r="F37" s="1287"/>
      <c r="G37" s="221" t="s">
        <v>4280</v>
      </c>
    </row>
    <row r="38" spans="1:7" ht="15" customHeight="1" x14ac:dyDescent="0.2">
      <c r="A38" s="81"/>
      <c r="B38" s="1284" t="s">
        <v>1696</v>
      </c>
      <c r="C38" s="1285" t="s">
        <v>1694</v>
      </c>
      <c r="D38" s="1286"/>
      <c r="E38" s="1282"/>
      <c r="F38" s="1287"/>
      <c r="G38" s="221" t="s">
        <v>4280</v>
      </c>
    </row>
    <row r="39" spans="1:7" ht="15" customHeight="1" x14ac:dyDescent="0.2">
      <c r="A39" s="81"/>
      <c r="B39" s="1284" t="s">
        <v>1697</v>
      </c>
      <c r="C39" s="1285" t="s">
        <v>1695</v>
      </c>
      <c r="D39" s="1286"/>
      <c r="E39" s="1282"/>
      <c r="F39" s="1287"/>
      <c r="G39" s="221" t="s">
        <v>4280</v>
      </c>
    </row>
    <row r="40" spans="1:7" ht="15" customHeight="1" x14ac:dyDescent="0.2">
      <c r="A40" s="81"/>
      <c r="B40" s="1284" t="s">
        <v>1728</v>
      </c>
      <c r="C40" s="1285" t="s">
        <v>1732</v>
      </c>
      <c r="D40" s="1286"/>
      <c r="E40" s="1282"/>
      <c r="F40" s="1287"/>
      <c r="G40" s="221" t="s">
        <v>4280</v>
      </c>
    </row>
    <row r="41" spans="1:7" ht="15" customHeight="1" x14ac:dyDescent="0.2">
      <c r="A41" s="81"/>
      <c r="B41" s="1284" t="s">
        <v>1729</v>
      </c>
      <c r="C41" s="1285" t="s">
        <v>1744</v>
      </c>
      <c r="D41" s="1286"/>
      <c r="E41" s="1282"/>
      <c r="F41" s="1287"/>
      <c r="G41" s="221" t="s">
        <v>4280</v>
      </c>
    </row>
    <row r="42" spans="1:7" ht="15" customHeight="1" x14ac:dyDescent="0.2">
      <c r="A42" s="81"/>
      <c r="B42" s="1284" t="s">
        <v>1730</v>
      </c>
      <c r="C42" s="1285" t="s">
        <v>1745</v>
      </c>
      <c r="D42" s="1286"/>
      <c r="E42" s="1282"/>
      <c r="F42" s="1287"/>
      <c r="G42" s="221" t="s">
        <v>4280</v>
      </c>
    </row>
    <row r="43" spans="1:7" ht="15" customHeight="1" x14ac:dyDescent="0.2">
      <c r="A43" s="81"/>
      <c r="B43" s="1284" t="s">
        <v>1731</v>
      </c>
      <c r="C43" s="1285" t="s">
        <v>1746</v>
      </c>
      <c r="D43" s="1286"/>
      <c r="E43" s="1282"/>
      <c r="F43" s="1287"/>
      <c r="G43" s="221" t="s">
        <v>4280</v>
      </c>
    </row>
    <row r="44" spans="1:7" ht="15" customHeight="1" x14ac:dyDescent="0.2">
      <c r="A44" s="81"/>
      <c r="B44" s="1284" t="s">
        <v>1656</v>
      </c>
      <c r="C44" s="1285" t="s">
        <v>1650</v>
      </c>
      <c r="D44" s="1286"/>
      <c r="E44" s="1282"/>
      <c r="F44" s="1287"/>
    </row>
    <row r="45" spans="1:7" ht="15" customHeight="1" x14ac:dyDescent="0.2">
      <c r="A45" s="81"/>
      <c r="B45" s="1284" t="s">
        <v>1657</v>
      </c>
      <c r="C45" s="1285" t="s">
        <v>1651</v>
      </c>
      <c r="D45" s="1286"/>
      <c r="E45" s="1282"/>
      <c r="F45" s="1287"/>
    </row>
    <row r="46" spans="1:7" ht="15" customHeight="1" x14ac:dyDescent="0.2">
      <c r="A46" s="81"/>
      <c r="B46" s="1284" t="s">
        <v>1658</v>
      </c>
      <c r="C46" s="1285" t="s">
        <v>1652</v>
      </c>
      <c r="D46" s="1286"/>
      <c r="E46" s="1282"/>
      <c r="F46" s="1287"/>
      <c r="G46" s="221" t="s">
        <v>1637</v>
      </c>
    </row>
    <row r="47" spans="1:7" ht="15" customHeight="1" x14ac:dyDescent="0.2">
      <c r="A47" s="81"/>
      <c r="B47" s="1284" t="s">
        <v>1659</v>
      </c>
      <c r="C47" s="1285" t="s">
        <v>1653</v>
      </c>
      <c r="D47" s="1286"/>
      <c r="E47" s="1282"/>
      <c r="F47" s="1287"/>
      <c r="G47" s="221" t="s">
        <v>4280</v>
      </c>
    </row>
    <row r="48" spans="1:7" ht="15" customHeight="1" x14ac:dyDescent="0.2">
      <c r="A48" s="81"/>
      <c r="B48" s="1284" t="s">
        <v>1660</v>
      </c>
      <c r="C48" s="1285" t="s">
        <v>1654</v>
      </c>
      <c r="D48" s="1286"/>
      <c r="E48" s="1282"/>
      <c r="F48" s="1287"/>
      <c r="G48" s="221" t="s">
        <v>4280</v>
      </c>
    </row>
    <row r="49" spans="1:7" ht="15" customHeight="1" x14ac:dyDescent="0.2">
      <c r="A49" s="81"/>
      <c r="B49" s="1284" t="s">
        <v>1661</v>
      </c>
      <c r="C49" s="1285" t="s">
        <v>1655</v>
      </c>
      <c r="D49" s="1286"/>
      <c r="E49" s="1282"/>
      <c r="F49" s="1287"/>
      <c r="G49" s="221" t="s">
        <v>4280</v>
      </c>
    </row>
    <row r="50" spans="1:7" ht="15" customHeight="1" x14ac:dyDescent="0.2">
      <c r="A50" s="81"/>
      <c r="B50" s="1284" t="s">
        <v>1702</v>
      </c>
      <c r="C50" s="1285" t="s">
        <v>1698</v>
      </c>
      <c r="D50" s="1286"/>
      <c r="E50" s="1282"/>
      <c r="F50" s="1287"/>
      <c r="G50" s="221" t="s">
        <v>4280</v>
      </c>
    </row>
    <row r="51" spans="1:7" ht="15" customHeight="1" x14ac:dyDescent="0.2">
      <c r="A51" s="81"/>
      <c r="B51" s="1284" t="s">
        <v>1703</v>
      </c>
      <c r="C51" s="1285" t="s">
        <v>1699</v>
      </c>
      <c r="D51" s="1286"/>
      <c r="E51" s="1282"/>
      <c r="F51" s="1287"/>
      <c r="G51" s="221" t="s">
        <v>4280</v>
      </c>
    </row>
    <row r="52" spans="1:7" ht="15" customHeight="1" x14ac:dyDescent="0.2">
      <c r="A52" s="81"/>
      <c r="B52" s="1284" t="s">
        <v>1704</v>
      </c>
      <c r="C52" s="1285" t="s">
        <v>1700</v>
      </c>
      <c r="D52" s="1286"/>
      <c r="E52" s="1282"/>
      <c r="F52" s="1287"/>
      <c r="G52" s="221" t="s">
        <v>4280</v>
      </c>
    </row>
    <row r="53" spans="1:7" ht="15" customHeight="1" x14ac:dyDescent="0.2">
      <c r="A53" s="81"/>
      <c r="B53" s="1284" t="s">
        <v>1705</v>
      </c>
      <c r="C53" s="1285" t="s">
        <v>1701</v>
      </c>
      <c r="D53" s="1286"/>
      <c r="E53" s="1282"/>
      <c r="F53" s="1287"/>
      <c r="G53" s="221" t="s">
        <v>4280</v>
      </c>
    </row>
    <row r="54" spans="1:7" ht="15" customHeight="1" x14ac:dyDescent="0.2">
      <c r="A54" s="81"/>
      <c r="B54" s="1284" t="s">
        <v>1668</v>
      </c>
      <c r="C54" s="1285" t="s">
        <v>1662</v>
      </c>
      <c r="D54" s="1286"/>
      <c r="E54" s="1282"/>
      <c r="F54" s="1287"/>
    </row>
    <row r="55" spans="1:7" ht="15" customHeight="1" x14ac:dyDescent="0.2">
      <c r="A55" s="81"/>
      <c r="B55" s="1284" t="s">
        <v>1669</v>
      </c>
      <c r="C55" s="1285" t="s">
        <v>1663</v>
      </c>
      <c r="D55" s="1286"/>
      <c r="E55" s="1282"/>
      <c r="F55" s="1287"/>
    </row>
    <row r="56" spans="1:7" ht="15" customHeight="1" x14ac:dyDescent="0.2">
      <c r="A56" s="81"/>
      <c r="B56" s="1284" t="s">
        <v>1670</v>
      </c>
      <c r="C56" s="1285" t="s">
        <v>1664</v>
      </c>
      <c r="D56" s="1286"/>
      <c r="E56" s="1282"/>
      <c r="F56" s="1287"/>
      <c r="G56" s="221" t="s">
        <v>1637</v>
      </c>
    </row>
    <row r="57" spans="1:7" ht="15" customHeight="1" x14ac:dyDescent="0.2">
      <c r="A57" s="81"/>
      <c r="B57" s="1284" t="s">
        <v>1671</v>
      </c>
      <c r="C57" s="1285" t="s">
        <v>1665</v>
      </c>
      <c r="D57" s="1286"/>
      <c r="E57" s="1282"/>
      <c r="F57" s="1287"/>
      <c r="G57" s="221" t="s">
        <v>4280</v>
      </c>
    </row>
    <row r="58" spans="1:7" ht="15" customHeight="1" x14ac:dyDescent="0.2">
      <c r="A58" s="81"/>
      <c r="B58" s="1284" t="s">
        <v>1672</v>
      </c>
      <c r="C58" s="1285" t="s">
        <v>1666</v>
      </c>
      <c r="D58" s="1286"/>
      <c r="E58" s="1282"/>
      <c r="F58" s="1287"/>
      <c r="G58" s="221" t="s">
        <v>4280</v>
      </c>
    </row>
    <row r="59" spans="1:7" ht="15" customHeight="1" x14ac:dyDescent="0.2">
      <c r="A59" s="81"/>
      <c r="B59" s="1284" t="s">
        <v>1673</v>
      </c>
      <c r="C59" s="1285" t="s">
        <v>1667</v>
      </c>
      <c r="D59" s="1286"/>
      <c r="E59" s="1282"/>
      <c r="F59" s="1287"/>
      <c r="G59" s="221" t="s">
        <v>4280</v>
      </c>
    </row>
    <row r="60" spans="1:7" ht="15" customHeight="1" x14ac:dyDescent="0.2">
      <c r="A60" s="81"/>
      <c r="B60" s="1284" t="s">
        <v>1710</v>
      </c>
      <c r="C60" s="1285" t="s">
        <v>1706</v>
      </c>
      <c r="D60" s="1286"/>
      <c r="E60" s="1282"/>
      <c r="F60" s="1287"/>
      <c r="G60" s="221" t="s">
        <v>4280</v>
      </c>
    </row>
    <row r="61" spans="1:7" ht="15" customHeight="1" x14ac:dyDescent="0.2">
      <c r="A61" s="81"/>
      <c r="B61" s="1284" t="s">
        <v>1711</v>
      </c>
      <c r="C61" s="1285" t="s">
        <v>1707</v>
      </c>
      <c r="D61" s="1286"/>
      <c r="E61" s="1282"/>
      <c r="F61" s="1287"/>
      <c r="G61" s="221" t="s">
        <v>4280</v>
      </c>
    </row>
    <row r="62" spans="1:7" ht="15" customHeight="1" x14ac:dyDescent="0.2">
      <c r="A62" s="81"/>
      <c r="B62" s="1284" t="s">
        <v>1712</v>
      </c>
      <c r="C62" s="1285" t="s">
        <v>1708</v>
      </c>
      <c r="D62" s="1286"/>
      <c r="E62" s="1282"/>
      <c r="F62" s="1287"/>
      <c r="G62" s="221" t="s">
        <v>4280</v>
      </c>
    </row>
    <row r="63" spans="1:7" ht="15" customHeight="1" x14ac:dyDescent="0.2">
      <c r="A63" s="81"/>
      <c r="B63" s="1284" t="s">
        <v>1713</v>
      </c>
      <c r="C63" s="1285" t="s">
        <v>1709</v>
      </c>
      <c r="D63" s="1286"/>
      <c r="E63" s="1282"/>
      <c r="F63" s="1287"/>
      <c r="G63" s="221" t="s">
        <v>4280</v>
      </c>
    </row>
    <row r="64" spans="1:7" ht="15" customHeight="1" x14ac:dyDescent="0.2">
      <c r="A64" s="81"/>
      <c r="B64" s="1284" t="s">
        <v>1680</v>
      </c>
      <c r="C64" s="1285" t="s">
        <v>1674</v>
      </c>
      <c r="D64" s="1286"/>
      <c r="E64" s="1282"/>
      <c r="F64" s="1287"/>
    </row>
    <row r="65" spans="1:6" ht="15" customHeight="1" x14ac:dyDescent="0.2">
      <c r="A65" s="81"/>
      <c r="B65" s="1284" t="s">
        <v>1681</v>
      </c>
      <c r="C65" s="1285" t="s">
        <v>1675</v>
      </c>
      <c r="D65" s="1286"/>
      <c r="E65" s="1282"/>
      <c r="F65" s="1287"/>
    </row>
    <row r="66" spans="1:6" ht="15" customHeight="1" x14ac:dyDescent="0.2">
      <c r="A66" s="81"/>
      <c r="B66" s="1284" t="s">
        <v>1682</v>
      </c>
      <c r="C66" s="1285" t="s">
        <v>1676</v>
      </c>
      <c r="D66" s="1286"/>
      <c r="E66" s="1282"/>
      <c r="F66" s="1287"/>
    </row>
    <row r="67" spans="1:6" ht="15" customHeight="1" x14ac:dyDescent="0.2">
      <c r="A67" s="81"/>
      <c r="B67" s="1284" t="s">
        <v>1683</v>
      </c>
      <c r="C67" s="1285" t="s">
        <v>1677</v>
      </c>
      <c r="D67" s="1286"/>
      <c r="E67" s="1282"/>
      <c r="F67" s="1287"/>
    </row>
    <row r="68" spans="1:6" ht="15" customHeight="1" x14ac:dyDescent="0.2">
      <c r="A68" s="81"/>
      <c r="B68" s="1284" t="s">
        <v>1684</v>
      </c>
      <c r="C68" s="1285" t="s">
        <v>1678</v>
      </c>
      <c r="D68" s="1286"/>
      <c r="E68" s="1282"/>
      <c r="F68" s="1287"/>
    </row>
    <row r="69" spans="1:6" ht="15" customHeight="1" x14ac:dyDescent="0.2">
      <c r="A69" s="81"/>
      <c r="B69" s="1284" t="s">
        <v>1685</v>
      </c>
      <c r="C69" s="1285" t="s">
        <v>1679</v>
      </c>
      <c r="D69" s="1286"/>
      <c r="E69" s="1282"/>
      <c r="F69" s="1287"/>
    </row>
    <row r="70" spans="1:6" ht="15" customHeight="1" x14ac:dyDescent="0.2">
      <c r="A70" s="81"/>
      <c r="B70" s="1284" t="s">
        <v>1715</v>
      </c>
      <c r="C70" s="1285" t="s">
        <v>1714</v>
      </c>
      <c r="D70" s="1286"/>
      <c r="E70" s="1282"/>
      <c r="F70" s="1287"/>
    </row>
    <row r="71" spans="1:6" ht="15" customHeight="1" x14ac:dyDescent="0.2">
      <c r="A71" s="81"/>
      <c r="B71" s="1284" t="s">
        <v>1716</v>
      </c>
      <c r="C71" s="1285" t="s">
        <v>4281</v>
      </c>
      <c r="D71" s="1286"/>
      <c r="E71" s="1282"/>
      <c r="F71" s="1287"/>
    </row>
    <row r="72" spans="1:6" ht="15" customHeight="1" x14ac:dyDescent="0.2">
      <c r="A72" s="81"/>
      <c r="B72" s="1284" t="s">
        <v>1754</v>
      </c>
      <c r="C72" s="1285" t="s">
        <v>1747</v>
      </c>
      <c r="D72" s="1286"/>
      <c r="E72" s="1282"/>
      <c r="F72" s="1287"/>
    </row>
    <row r="73" spans="1:6" ht="15" customHeight="1" x14ac:dyDescent="0.2">
      <c r="A73" s="81"/>
      <c r="B73" s="1284" t="s">
        <v>1755</v>
      </c>
      <c r="C73" s="1285" t="s">
        <v>1748</v>
      </c>
      <c r="D73" s="1286"/>
      <c r="E73" s="1282"/>
      <c r="F73" s="1287"/>
    </row>
    <row r="74" spans="1:6" ht="15" customHeight="1" x14ac:dyDescent="0.2">
      <c r="A74" s="81"/>
      <c r="B74" s="1284" t="s">
        <v>1756</v>
      </c>
      <c r="C74" s="1285" t="s">
        <v>1749</v>
      </c>
      <c r="D74" s="1286"/>
      <c r="E74" s="1282"/>
      <c r="F74" s="1287"/>
    </row>
    <row r="75" spans="1:6" ht="15" customHeight="1" x14ac:dyDescent="0.2">
      <c r="A75" s="81"/>
      <c r="B75" s="1284" t="s">
        <v>1757</v>
      </c>
      <c r="C75" s="1285" t="s">
        <v>1750</v>
      </c>
      <c r="D75" s="1286"/>
      <c r="E75" s="1282"/>
      <c r="F75" s="1287"/>
    </row>
    <row r="76" spans="1:6" ht="15" customHeight="1" x14ac:dyDescent="0.2">
      <c r="A76" s="81"/>
      <c r="B76" s="1284" t="s">
        <v>1758</v>
      </c>
      <c r="C76" s="1285" t="s">
        <v>1751</v>
      </c>
      <c r="D76" s="1286"/>
      <c r="E76" s="1282"/>
      <c r="F76" s="1287"/>
    </row>
    <row r="77" spans="1:6" ht="15" customHeight="1" x14ac:dyDescent="0.2">
      <c r="A77" s="81"/>
      <c r="B77" s="1284" t="s">
        <v>1759</v>
      </c>
      <c r="C77" s="1285" t="s">
        <v>1752</v>
      </c>
      <c r="D77" s="1286"/>
      <c r="E77" s="1282"/>
      <c r="F77" s="1287"/>
    </row>
    <row r="78" spans="1:6" ht="15" customHeight="1" x14ac:dyDescent="0.2">
      <c r="A78" s="81"/>
      <c r="B78" s="1284" t="s">
        <v>1760</v>
      </c>
      <c r="C78" s="1285" t="s">
        <v>1753</v>
      </c>
      <c r="D78" s="1286"/>
      <c r="E78" s="1282"/>
      <c r="F78" s="1287"/>
    </row>
    <row r="79" spans="1:6" ht="15" customHeight="1" x14ac:dyDescent="0.2">
      <c r="A79" s="82"/>
      <c r="B79" s="1284" t="s">
        <v>4648</v>
      </c>
      <c r="C79" s="1285" t="s">
        <v>4647</v>
      </c>
      <c r="D79" s="1290"/>
      <c r="E79" s="1282"/>
      <c r="F79" s="1287"/>
    </row>
    <row r="80" spans="1:6" ht="15" customHeight="1" x14ac:dyDescent="0.2">
      <c r="A80" s="81"/>
      <c r="B80" s="1284" t="s">
        <v>5481</v>
      </c>
      <c r="C80" s="1285" t="s">
        <v>5465</v>
      </c>
      <c r="D80" s="1286"/>
      <c r="E80" s="1282"/>
      <c r="F80" s="1287"/>
    </row>
    <row r="81" spans="1:6" ht="15" customHeight="1" x14ac:dyDescent="0.2">
      <c r="A81" s="81"/>
      <c r="B81" s="1284" t="s">
        <v>6019</v>
      </c>
      <c r="C81" s="1285" t="s">
        <v>5650</v>
      </c>
      <c r="D81" s="1286"/>
      <c r="E81" s="1282"/>
      <c r="F81" s="1287"/>
    </row>
    <row r="82" spans="1:6" ht="15" customHeight="1" x14ac:dyDescent="0.2">
      <c r="A82" s="81"/>
      <c r="B82" s="1284" t="s">
        <v>6341</v>
      </c>
      <c r="C82" s="1285" t="s">
        <v>6339</v>
      </c>
      <c r="D82" s="1286"/>
      <c r="E82" s="1282"/>
      <c r="F82" s="1287"/>
    </row>
    <row r="83" spans="1:6" ht="15" customHeight="1" x14ac:dyDescent="0.2">
      <c r="A83" s="81"/>
      <c r="B83" s="1393" t="s">
        <v>7207</v>
      </c>
      <c r="C83" s="1384" t="s">
        <v>6619</v>
      </c>
      <c r="D83" s="1286"/>
      <c r="E83" s="1282"/>
      <c r="F83" s="1287"/>
    </row>
    <row r="84" spans="1:6" ht="15" customHeight="1" x14ac:dyDescent="0.2">
      <c r="A84" s="81"/>
      <c r="B84" s="1284" t="s">
        <v>1688</v>
      </c>
      <c r="C84" s="1285" t="s">
        <v>1686</v>
      </c>
      <c r="D84" s="1286"/>
      <c r="E84" s="1282"/>
      <c r="F84" s="1287"/>
    </row>
    <row r="85" spans="1:6" ht="15" customHeight="1" x14ac:dyDescent="0.2">
      <c r="A85" s="81"/>
      <c r="B85" s="1284" t="s">
        <v>1689</v>
      </c>
      <c r="C85" s="1285" t="s">
        <v>1687</v>
      </c>
      <c r="D85" s="1286"/>
      <c r="E85" s="1282"/>
      <c r="F85" s="1287"/>
    </row>
    <row r="86" spans="1:6" ht="15" customHeight="1" x14ac:dyDescent="0.2">
      <c r="A86" s="81"/>
      <c r="B86" s="1284" t="s">
        <v>1717</v>
      </c>
      <c r="C86" s="1285" t="s">
        <v>1733</v>
      </c>
      <c r="D86" s="1286"/>
      <c r="E86" s="1282"/>
      <c r="F86" s="1287"/>
    </row>
    <row r="87" spans="1:6" ht="15" customHeight="1" x14ac:dyDescent="0.2">
      <c r="A87" s="81"/>
      <c r="B87" s="1284" t="s">
        <v>1718</v>
      </c>
      <c r="C87" s="1285" t="s">
        <v>1734</v>
      </c>
      <c r="D87" s="1286"/>
      <c r="E87" s="1282"/>
      <c r="F87" s="1287"/>
    </row>
    <row r="88" spans="1:6" ht="15" customHeight="1" x14ac:dyDescent="0.2">
      <c r="A88" s="81"/>
      <c r="B88" s="1284" t="s">
        <v>1719</v>
      </c>
      <c r="C88" s="1285" t="s">
        <v>1735</v>
      </c>
      <c r="D88" s="1286"/>
      <c r="E88" s="1282"/>
      <c r="F88" s="1287"/>
    </row>
    <row r="89" spans="1:6" ht="15" customHeight="1" x14ac:dyDescent="0.2">
      <c r="A89" s="81"/>
      <c r="B89" s="1284" t="s">
        <v>1720</v>
      </c>
      <c r="C89" s="1285" t="s">
        <v>1736</v>
      </c>
      <c r="D89" s="1286"/>
      <c r="E89" s="1282"/>
      <c r="F89" s="1287"/>
    </row>
    <row r="90" spans="1:6" ht="15" customHeight="1" x14ac:dyDescent="0.2">
      <c r="A90" s="81"/>
      <c r="B90" s="1284" t="s">
        <v>1721</v>
      </c>
      <c r="C90" s="1285" t="s">
        <v>1737</v>
      </c>
      <c r="D90" s="1286"/>
      <c r="E90" s="1282"/>
      <c r="F90" s="1287"/>
    </row>
    <row r="91" spans="1:6" ht="15" customHeight="1" x14ac:dyDescent="0.2">
      <c r="A91" s="81"/>
      <c r="B91" s="1284" t="s">
        <v>1722</v>
      </c>
      <c r="C91" s="1285" t="s">
        <v>1738</v>
      </c>
      <c r="D91" s="1286"/>
      <c r="E91" s="1282"/>
      <c r="F91" s="1287"/>
    </row>
    <row r="92" spans="1:6" ht="15" customHeight="1" x14ac:dyDescent="0.2">
      <c r="A92" s="81"/>
      <c r="B92" s="1284" t="s">
        <v>1723</v>
      </c>
      <c r="C92" s="1285" t="s">
        <v>1739</v>
      </c>
      <c r="D92" s="1286"/>
      <c r="E92" s="1282"/>
      <c r="F92" s="1287"/>
    </row>
    <row r="93" spans="1:6" ht="15" customHeight="1" x14ac:dyDescent="0.2">
      <c r="A93" s="82"/>
      <c r="B93" s="1284" t="s">
        <v>4982</v>
      </c>
      <c r="C93" s="1285" t="s">
        <v>4650</v>
      </c>
      <c r="D93" s="1290"/>
      <c r="E93" s="1282"/>
      <c r="F93" s="1287"/>
    </row>
    <row r="94" spans="1:6" ht="15" customHeight="1" x14ac:dyDescent="0.2">
      <c r="A94" s="81"/>
      <c r="B94" s="1284" t="s">
        <v>5482</v>
      </c>
      <c r="C94" s="1285" t="s">
        <v>5464</v>
      </c>
      <c r="D94" s="1286"/>
      <c r="E94" s="1282"/>
      <c r="F94" s="1287"/>
    </row>
    <row r="95" spans="1:6" ht="15" customHeight="1" x14ac:dyDescent="0.2">
      <c r="A95" s="81"/>
      <c r="B95" s="1284" t="s">
        <v>6020</v>
      </c>
      <c r="C95" s="1285" t="s">
        <v>5651</v>
      </c>
      <c r="D95" s="1286"/>
      <c r="E95" s="1282"/>
      <c r="F95" s="1287"/>
    </row>
    <row r="96" spans="1:6" ht="15" customHeight="1" x14ac:dyDescent="0.2">
      <c r="A96" s="81"/>
      <c r="B96" s="1284" t="s">
        <v>6342</v>
      </c>
      <c r="C96" s="1285" t="s">
        <v>6338</v>
      </c>
      <c r="D96" s="1286"/>
      <c r="E96" s="1282"/>
      <c r="F96" s="1287"/>
    </row>
    <row r="97" spans="1:7" ht="15" customHeight="1" x14ac:dyDescent="0.2">
      <c r="A97" s="81"/>
      <c r="B97" s="1393" t="s">
        <v>7208</v>
      </c>
      <c r="C97" s="1384" t="s">
        <v>6618</v>
      </c>
      <c r="D97" s="1286"/>
      <c r="E97" s="1282"/>
      <c r="F97" s="1287"/>
    </row>
    <row r="98" spans="1:7" ht="15" customHeight="1" x14ac:dyDescent="0.2">
      <c r="A98" s="81"/>
      <c r="B98" s="1284" t="s">
        <v>1765</v>
      </c>
      <c r="C98" s="1285" t="s">
        <v>1761</v>
      </c>
      <c r="D98" s="1286"/>
      <c r="E98" s="1282"/>
      <c r="F98" s="1287"/>
      <c r="G98" s="221" t="s">
        <v>1637</v>
      </c>
    </row>
    <row r="99" spans="1:7" ht="15" customHeight="1" x14ac:dyDescent="0.2">
      <c r="A99" s="81"/>
      <c r="B99" s="1284" t="s">
        <v>1766</v>
      </c>
      <c r="C99" s="1285" t="s">
        <v>1762</v>
      </c>
      <c r="D99" s="1286"/>
      <c r="E99" s="1282"/>
      <c r="F99" s="1287"/>
      <c r="G99" s="221" t="s">
        <v>4280</v>
      </c>
    </row>
    <row r="100" spans="1:7" ht="15" customHeight="1" x14ac:dyDescent="0.2">
      <c r="A100" s="81"/>
      <c r="B100" s="1284" t="s">
        <v>1767</v>
      </c>
      <c r="C100" s="1285" t="s">
        <v>1763</v>
      </c>
      <c r="D100" s="1286"/>
      <c r="E100" s="1282"/>
      <c r="F100" s="1287"/>
      <c r="G100" s="221" t="s">
        <v>4280</v>
      </c>
    </row>
    <row r="101" spans="1:7" ht="15" customHeight="1" x14ac:dyDescent="0.2">
      <c r="A101" s="81"/>
      <c r="B101" s="1284" t="s">
        <v>1768</v>
      </c>
      <c r="C101" s="1285" t="s">
        <v>1764</v>
      </c>
      <c r="D101" s="1286"/>
      <c r="E101" s="1282"/>
      <c r="F101" s="1287"/>
      <c r="G101" s="221" t="s">
        <v>4280</v>
      </c>
    </row>
    <row r="102" spans="1:7" ht="15" customHeight="1" x14ac:dyDescent="0.2">
      <c r="A102" s="82"/>
      <c r="B102" s="1284" t="s">
        <v>4649</v>
      </c>
      <c r="C102" s="1285" t="s">
        <v>5186</v>
      </c>
      <c r="D102" s="1290"/>
      <c r="E102" s="1282"/>
      <c r="F102" s="1287"/>
      <c r="G102" s="221" t="s">
        <v>4280</v>
      </c>
    </row>
    <row r="103" spans="1:7" ht="15" customHeight="1" x14ac:dyDescent="0.2">
      <c r="A103" s="81"/>
      <c r="B103" s="1284" t="s">
        <v>5483</v>
      </c>
      <c r="C103" s="1285" t="s">
        <v>5466</v>
      </c>
      <c r="D103" s="1286"/>
      <c r="E103" s="1282"/>
      <c r="F103" s="1287"/>
      <c r="G103" s="221" t="s">
        <v>4280</v>
      </c>
    </row>
    <row r="104" spans="1:7" ht="15" customHeight="1" x14ac:dyDescent="0.2">
      <c r="A104" s="81"/>
      <c r="B104" s="1284" t="s">
        <v>6021</v>
      </c>
      <c r="C104" s="1285" t="s">
        <v>5652</v>
      </c>
      <c r="D104" s="1286"/>
      <c r="E104" s="1282"/>
      <c r="F104" s="1287"/>
      <c r="G104" s="221" t="s">
        <v>4280</v>
      </c>
    </row>
    <row r="105" spans="1:7" ht="15" customHeight="1" x14ac:dyDescent="0.2">
      <c r="A105" s="81"/>
      <c r="B105" s="1284" t="s">
        <v>6616</v>
      </c>
      <c r="C105" s="1285" t="s">
        <v>6340</v>
      </c>
      <c r="D105" s="1286"/>
      <c r="E105" s="1282"/>
      <c r="F105" s="1287"/>
      <c r="G105" s="221"/>
    </row>
    <row r="106" spans="1:7" ht="15" customHeight="1" x14ac:dyDescent="0.2">
      <c r="A106" s="84"/>
      <c r="B106" s="1395" t="s">
        <v>7209</v>
      </c>
      <c r="C106" s="1394" t="s">
        <v>6617</v>
      </c>
      <c r="D106" s="1295"/>
      <c r="E106" s="1282"/>
      <c r="F106" s="1296"/>
      <c r="G106" s="221" t="s">
        <v>4280</v>
      </c>
    </row>
    <row r="107" spans="1:7" ht="15" customHeight="1" x14ac:dyDescent="0.2">
      <c r="A107" s="81" t="s">
        <v>1769</v>
      </c>
      <c r="B107" s="1284" t="s">
        <v>5914</v>
      </c>
      <c r="C107" s="1291" t="s">
        <v>1772</v>
      </c>
      <c r="D107" s="1286"/>
      <c r="E107" s="1282"/>
      <c r="F107" s="1287"/>
      <c r="G107" s="221" t="s">
        <v>1637</v>
      </c>
    </row>
    <row r="108" spans="1:7" ht="15" customHeight="1" x14ac:dyDescent="0.2">
      <c r="A108" s="82"/>
      <c r="B108" s="1284" t="s">
        <v>5915</v>
      </c>
      <c r="C108" s="1297" t="s">
        <v>1773</v>
      </c>
      <c r="D108" s="1290"/>
      <c r="E108" s="1282"/>
      <c r="F108" s="1287"/>
      <c r="G108" s="221" t="s">
        <v>4280</v>
      </c>
    </row>
    <row r="109" spans="1:7" ht="15" customHeight="1" x14ac:dyDescent="0.2">
      <c r="A109" s="81"/>
      <c r="B109" s="1284" t="s">
        <v>5916</v>
      </c>
      <c r="C109" s="1297" t="s">
        <v>1774</v>
      </c>
      <c r="D109" s="1286"/>
      <c r="E109" s="1282"/>
      <c r="F109" s="1287"/>
      <c r="G109" s="221" t="s">
        <v>4280</v>
      </c>
    </row>
    <row r="110" spans="1:7" ht="15" customHeight="1" x14ac:dyDescent="0.2">
      <c r="A110" s="82"/>
      <c r="B110" s="1284" t="s">
        <v>5917</v>
      </c>
      <c r="C110" s="1297" t="s">
        <v>1775</v>
      </c>
      <c r="D110" s="1290"/>
      <c r="E110" s="1282"/>
      <c r="F110" s="1287"/>
      <c r="G110" s="221" t="s">
        <v>4280</v>
      </c>
    </row>
    <row r="111" spans="1:7" ht="15" customHeight="1" x14ac:dyDescent="0.2">
      <c r="A111" s="81"/>
      <c r="B111" s="1284" t="s">
        <v>5918</v>
      </c>
      <c r="C111" s="1297" t="s">
        <v>1776</v>
      </c>
      <c r="D111" s="1286"/>
      <c r="E111" s="1282"/>
      <c r="F111" s="1287"/>
      <c r="G111" s="221" t="s">
        <v>4280</v>
      </c>
    </row>
    <row r="112" spans="1:7" ht="15" customHeight="1" x14ac:dyDescent="0.2">
      <c r="A112" s="82"/>
      <c r="B112" s="1284" t="s">
        <v>5919</v>
      </c>
      <c r="C112" s="1297" t="s">
        <v>1777</v>
      </c>
      <c r="D112" s="1290"/>
      <c r="E112" s="1282"/>
      <c r="F112" s="1287"/>
      <c r="G112" s="221" t="s">
        <v>4280</v>
      </c>
    </row>
    <row r="113" spans="1:7" ht="15" customHeight="1" x14ac:dyDescent="0.2">
      <c r="A113" s="81"/>
      <c r="B113" s="1284" t="s">
        <v>5920</v>
      </c>
      <c r="C113" s="1297" t="s">
        <v>1778</v>
      </c>
      <c r="D113" s="1286"/>
      <c r="E113" s="1282"/>
      <c r="F113" s="1287"/>
      <c r="G113" s="221" t="s">
        <v>4280</v>
      </c>
    </row>
    <row r="114" spans="1:7" ht="15" customHeight="1" x14ac:dyDescent="0.2">
      <c r="A114" s="82"/>
      <c r="B114" s="1284" t="s">
        <v>5921</v>
      </c>
      <c r="C114" s="1297" t="s">
        <v>1779</v>
      </c>
      <c r="D114" s="1290"/>
      <c r="E114" s="1282"/>
      <c r="F114" s="1287"/>
      <c r="G114" s="221" t="s">
        <v>4280</v>
      </c>
    </row>
    <row r="115" spans="1:7" ht="15" customHeight="1" x14ac:dyDescent="0.2">
      <c r="A115" s="81"/>
      <c r="B115" s="1284" t="s">
        <v>5922</v>
      </c>
      <c r="C115" s="1297" t="s">
        <v>1780</v>
      </c>
      <c r="D115" s="1286"/>
      <c r="E115" s="1282"/>
      <c r="F115" s="1287"/>
      <c r="G115" s="221" t="s">
        <v>4280</v>
      </c>
    </row>
    <row r="116" spans="1:7" ht="15" customHeight="1" x14ac:dyDescent="0.2">
      <c r="A116" s="82"/>
      <c r="B116" s="1284" t="s">
        <v>5923</v>
      </c>
      <c r="C116" s="1297" t="s">
        <v>1781</v>
      </c>
      <c r="D116" s="1290"/>
      <c r="E116" s="1282"/>
      <c r="F116" s="1287"/>
      <c r="G116" s="221" t="s">
        <v>4280</v>
      </c>
    </row>
    <row r="117" spans="1:7" ht="15" customHeight="1" x14ac:dyDescent="0.2">
      <c r="A117" s="81"/>
      <c r="B117" s="1284" t="s">
        <v>5924</v>
      </c>
      <c r="C117" s="1297" t="s">
        <v>1782</v>
      </c>
      <c r="D117" s="1286"/>
      <c r="E117" s="1282"/>
      <c r="F117" s="1287"/>
      <c r="G117" s="221" t="s">
        <v>4280</v>
      </c>
    </row>
    <row r="118" spans="1:7" ht="15" customHeight="1" x14ac:dyDescent="0.2">
      <c r="A118" s="82"/>
      <c r="B118" s="1284" t="s">
        <v>5925</v>
      </c>
      <c r="C118" s="1297" t="s">
        <v>1783</v>
      </c>
      <c r="D118" s="1290"/>
      <c r="E118" s="1282"/>
      <c r="F118" s="1287"/>
      <c r="G118" s="221" t="s">
        <v>4280</v>
      </c>
    </row>
    <row r="119" spans="1:7" ht="15" customHeight="1" x14ac:dyDescent="0.2">
      <c r="A119" s="81"/>
      <c r="B119" s="1284" t="s">
        <v>5926</v>
      </c>
      <c r="C119" s="1297" t="s">
        <v>1784</v>
      </c>
      <c r="D119" s="1286"/>
      <c r="E119" s="1282"/>
      <c r="F119" s="1287"/>
      <c r="G119" s="221" t="s">
        <v>4280</v>
      </c>
    </row>
    <row r="120" spans="1:7" ht="15" customHeight="1" x14ac:dyDescent="0.2">
      <c r="A120" s="82"/>
      <c r="B120" s="1284" t="s">
        <v>5927</v>
      </c>
      <c r="C120" s="1297" t="s">
        <v>1785</v>
      </c>
      <c r="D120" s="1290"/>
      <c r="E120" s="1282"/>
      <c r="F120" s="1287"/>
      <c r="G120" s="221" t="s">
        <v>4280</v>
      </c>
    </row>
    <row r="121" spans="1:7" ht="15" customHeight="1" x14ac:dyDescent="0.2">
      <c r="A121" s="81"/>
      <c r="B121" s="1284" t="s">
        <v>5928</v>
      </c>
      <c r="C121" s="1297" t="s">
        <v>1786</v>
      </c>
      <c r="D121" s="1286"/>
      <c r="E121" s="1282"/>
      <c r="F121" s="1287"/>
      <c r="G121" s="221" t="s">
        <v>4280</v>
      </c>
    </row>
    <row r="122" spans="1:7" ht="15" customHeight="1" x14ac:dyDescent="0.2">
      <c r="A122" s="81"/>
      <c r="B122" s="1284" t="s">
        <v>5929</v>
      </c>
      <c r="C122" s="1297" t="s">
        <v>1787</v>
      </c>
      <c r="D122" s="1286"/>
      <c r="E122" s="1282"/>
      <c r="F122" s="1287"/>
      <c r="G122" s="221" t="s">
        <v>4280</v>
      </c>
    </row>
    <row r="123" spans="1:7" ht="15" customHeight="1" x14ac:dyDescent="0.2">
      <c r="A123" s="81"/>
      <c r="B123" s="1284" t="s">
        <v>5930</v>
      </c>
      <c r="C123" s="1297" t="s">
        <v>1788</v>
      </c>
      <c r="D123" s="1286"/>
      <c r="E123" s="1282"/>
      <c r="F123" s="1287"/>
      <c r="G123" s="221" t="s">
        <v>4280</v>
      </c>
    </row>
    <row r="124" spans="1:7" ht="15" customHeight="1" x14ac:dyDescent="0.2">
      <c r="A124" s="81"/>
      <c r="B124" s="1284" t="s">
        <v>5931</v>
      </c>
      <c r="C124" s="1297" t="s">
        <v>1789</v>
      </c>
      <c r="D124" s="1286"/>
      <c r="E124" s="1282"/>
      <c r="F124" s="1287"/>
      <c r="G124" s="221" t="s">
        <v>4280</v>
      </c>
    </row>
    <row r="125" spans="1:7" ht="15" customHeight="1" x14ac:dyDescent="0.2">
      <c r="A125" s="81"/>
      <c r="B125" s="1284" t="s">
        <v>5932</v>
      </c>
      <c r="C125" s="1297" t="s">
        <v>1790</v>
      </c>
      <c r="D125" s="1286"/>
      <c r="E125" s="1282"/>
      <c r="F125" s="1287"/>
      <c r="G125" s="221" t="s">
        <v>4280</v>
      </c>
    </row>
    <row r="126" spans="1:7" ht="15" customHeight="1" x14ac:dyDescent="0.2">
      <c r="A126" s="81"/>
      <c r="B126" s="1284" t="s">
        <v>5933</v>
      </c>
      <c r="C126" s="1297" t="s">
        <v>1791</v>
      </c>
      <c r="D126" s="1286"/>
      <c r="E126" s="1282"/>
      <c r="F126" s="1287"/>
      <c r="G126" s="221" t="s">
        <v>4280</v>
      </c>
    </row>
    <row r="127" spans="1:7" ht="15" customHeight="1" x14ac:dyDescent="0.2">
      <c r="A127" s="81"/>
      <c r="B127" s="1284" t="s">
        <v>5934</v>
      </c>
      <c r="C127" s="1297" t="s">
        <v>1792</v>
      </c>
      <c r="D127" s="1286"/>
      <c r="E127" s="1282"/>
      <c r="F127" s="1287"/>
      <c r="G127" s="221" t="s">
        <v>4280</v>
      </c>
    </row>
    <row r="128" spans="1:7" ht="15" customHeight="1" x14ac:dyDescent="0.2">
      <c r="A128" s="81"/>
      <c r="B128" s="1284" t="s">
        <v>5935</v>
      </c>
      <c r="C128" s="1297" t="s">
        <v>1793</v>
      </c>
      <c r="D128" s="1286"/>
      <c r="E128" s="1282"/>
      <c r="F128" s="1287"/>
      <c r="G128" s="221" t="s">
        <v>4280</v>
      </c>
    </row>
    <row r="129" spans="1:7" ht="15" customHeight="1" x14ac:dyDescent="0.2">
      <c r="A129" s="81"/>
      <c r="B129" s="1284" t="s">
        <v>5936</v>
      </c>
      <c r="C129" s="1297" t="s">
        <v>1796</v>
      </c>
      <c r="D129" s="1286"/>
      <c r="E129" s="1282"/>
      <c r="F129" s="1287"/>
      <c r="G129" s="221" t="s">
        <v>4280</v>
      </c>
    </row>
    <row r="130" spans="1:7" ht="15" customHeight="1" x14ac:dyDescent="0.2">
      <c r="A130" s="81"/>
      <c r="B130" s="1284" t="s">
        <v>5937</v>
      </c>
      <c r="C130" s="1297" t="s">
        <v>1797</v>
      </c>
      <c r="D130" s="1286"/>
      <c r="E130" s="1282"/>
      <c r="F130" s="1287"/>
      <c r="G130" s="221" t="s">
        <v>4280</v>
      </c>
    </row>
    <row r="131" spans="1:7" ht="15" customHeight="1" x14ac:dyDescent="0.2">
      <c r="A131" s="81"/>
      <c r="B131" s="1284" t="s">
        <v>5938</v>
      </c>
      <c r="C131" s="1297" t="s">
        <v>1798</v>
      </c>
      <c r="D131" s="1286"/>
      <c r="E131" s="1282"/>
      <c r="F131" s="1287"/>
      <c r="G131" s="221" t="s">
        <v>4280</v>
      </c>
    </row>
    <row r="132" spans="1:7" ht="15" customHeight="1" x14ac:dyDescent="0.2">
      <c r="A132" s="81"/>
      <c r="B132" s="1284" t="s">
        <v>5939</v>
      </c>
      <c r="C132" s="1297" t="s">
        <v>1799</v>
      </c>
      <c r="D132" s="1286"/>
      <c r="E132" s="1282"/>
      <c r="F132" s="1287"/>
      <c r="G132" s="221" t="s">
        <v>4280</v>
      </c>
    </row>
    <row r="133" spans="1:7" ht="15" customHeight="1" x14ac:dyDescent="0.2">
      <c r="A133" s="81"/>
      <c r="B133" s="1284" t="s">
        <v>5940</v>
      </c>
      <c r="C133" s="1297" t="s">
        <v>1800</v>
      </c>
      <c r="D133" s="1286"/>
      <c r="E133" s="1282"/>
      <c r="F133" s="1287"/>
      <c r="G133" s="221" t="s">
        <v>4280</v>
      </c>
    </row>
    <row r="134" spans="1:7" ht="15" customHeight="1" x14ac:dyDescent="0.2">
      <c r="A134" s="81"/>
      <c r="B134" s="1284" t="s">
        <v>5941</v>
      </c>
      <c r="C134" s="1297" t="s">
        <v>1801</v>
      </c>
      <c r="D134" s="1286"/>
      <c r="E134" s="1282"/>
      <c r="F134" s="1287"/>
      <c r="G134" s="221" t="s">
        <v>4280</v>
      </c>
    </row>
    <row r="135" spans="1:7" ht="15" customHeight="1" x14ac:dyDescent="0.2">
      <c r="A135" s="81"/>
      <c r="B135" s="1284" t="s">
        <v>5942</v>
      </c>
      <c r="C135" s="1297" t="s">
        <v>1794</v>
      </c>
      <c r="D135" s="1286"/>
      <c r="E135" s="1282"/>
      <c r="F135" s="1287"/>
      <c r="G135" s="221" t="s">
        <v>4280</v>
      </c>
    </row>
    <row r="136" spans="1:7" ht="15" customHeight="1" x14ac:dyDescent="0.2">
      <c r="A136" s="81"/>
      <c r="B136" s="1284" t="s">
        <v>5943</v>
      </c>
      <c r="C136" s="1297" t="s">
        <v>1795</v>
      </c>
      <c r="D136" s="1286"/>
      <c r="E136" s="1282"/>
      <c r="F136" s="1287"/>
      <c r="G136" s="221" t="s">
        <v>4280</v>
      </c>
    </row>
    <row r="137" spans="1:7" ht="15" customHeight="1" x14ac:dyDescent="0.2">
      <c r="A137" s="81"/>
      <c r="B137" s="1284" t="s">
        <v>4673</v>
      </c>
      <c r="C137" s="1297" t="s">
        <v>4675</v>
      </c>
      <c r="D137" s="1286"/>
      <c r="E137" s="1282"/>
      <c r="F137" s="1287"/>
      <c r="G137" s="221" t="s">
        <v>4280</v>
      </c>
    </row>
    <row r="138" spans="1:7" ht="15" customHeight="1" x14ac:dyDescent="0.2">
      <c r="A138" s="81"/>
      <c r="B138" s="1284" t="s">
        <v>4674</v>
      </c>
      <c r="C138" s="1297" t="s">
        <v>4676</v>
      </c>
      <c r="D138" s="1286"/>
      <c r="E138" s="1282"/>
      <c r="F138" s="1287"/>
      <c r="G138" s="221" t="s">
        <v>4280</v>
      </c>
    </row>
    <row r="139" spans="1:7" ht="15" customHeight="1" x14ac:dyDescent="0.2">
      <c r="A139" s="81"/>
      <c r="B139" s="1284" t="s">
        <v>5462</v>
      </c>
      <c r="C139" s="1297" t="s">
        <v>5236</v>
      </c>
      <c r="D139" s="1286"/>
      <c r="E139" s="1282"/>
      <c r="F139" s="1287"/>
      <c r="G139" s="221" t="s">
        <v>4280</v>
      </c>
    </row>
    <row r="140" spans="1:7" ht="15" customHeight="1" x14ac:dyDescent="0.2">
      <c r="A140" s="81"/>
      <c r="B140" s="1284" t="s">
        <v>5463</v>
      </c>
      <c r="C140" s="1297" t="s">
        <v>5237</v>
      </c>
      <c r="D140" s="1286"/>
      <c r="E140" s="1282"/>
      <c r="F140" s="1287"/>
      <c r="G140" s="221" t="s">
        <v>4280</v>
      </c>
    </row>
    <row r="141" spans="1:7" ht="15" customHeight="1" x14ac:dyDescent="0.2">
      <c r="A141" s="82"/>
      <c r="B141" s="1284" t="s">
        <v>5944</v>
      </c>
      <c r="C141" s="1298" t="s">
        <v>5912</v>
      </c>
      <c r="D141" s="1290"/>
      <c r="E141" s="1282"/>
      <c r="F141" s="1287"/>
      <c r="G141" s="221" t="s">
        <v>4280</v>
      </c>
    </row>
    <row r="142" spans="1:7" ht="15" customHeight="1" x14ac:dyDescent="0.2">
      <c r="A142" s="82"/>
      <c r="B142" s="1284" t="s">
        <v>5945</v>
      </c>
      <c r="C142" s="1298" t="s">
        <v>5913</v>
      </c>
      <c r="D142" s="1290"/>
      <c r="E142" s="1282"/>
      <c r="F142" s="1287"/>
      <c r="G142" s="221" t="s">
        <v>4280</v>
      </c>
    </row>
    <row r="143" spans="1:7" ht="15" customHeight="1" x14ac:dyDescent="0.2">
      <c r="A143" s="82"/>
      <c r="B143" s="1284" t="s">
        <v>6976</v>
      </c>
      <c r="C143" s="1298" t="s">
        <v>6208</v>
      </c>
      <c r="D143" s="1290"/>
      <c r="E143" s="1282"/>
      <c r="F143" s="1287"/>
      <c r="G143" s="221" t="s">
        <v>4280</v>
      </c>
    </row>
    <row r="144" spans="1:7" ht="15" customHeight="1" x14ac:dyDescent="0.2">
      <c r="A144" s="82"/>
      <c r="B144" s="1284" t="s">
        <v>6977</v>
      </c>
      <c r="C144" s="1298" t="s">
        <v>6209</v>
      </c>
      <c r="D144" s="1290"/>
      <c r="E144" s="1282"/>
      <c r="F144" s="1287"/>
      <c r="G144" s="221" t="s">
        <v>4280</v>
      </c>
    </row>
    <row r="145" spans="1:7" ht="15" customHeight="1" x14ac:dyDescent="0.2">
      <c r="A145" s="82"/>
      <c r="B145" s="1284" t="s">
        <v>7210</v>
      </c>
      <c r="C145" s="1291" t="s">
        <v>6978</v>
      </c>
      <c r="D145" s="1290"/>
      <c r="E145" s="1282"/>
      <c r="F145" s="1287"/>
      <c r="G145" s="221" t="s">
        <v>4280</v>
      </c>
    </row>
    <row r="146" spans="1:7" ht="15" customHeight="1" x14ac:dyDescent="0.2">
      <c r="A146" s="82"/>
      <c r="B146" s="1284" t="s">
        <v>7211</v>
      </c>
      <c r="C146" s="1291" t="s">
        <v>6979</v>
      </c>
      <c r="D146" s="1290"/>
      <c r="E146" s="1282"/>
      <c r="F146" s="1287"/>
      <c r="G146" s="221" t="s">
        <v>4280</v>
      </c>
    </row>
    <row r="147" spans="1:7" ht="15" customHeight="1" x14ac:dyDescent="0.2">
      <c r="A147" s="80" t="s">
        <v>1802</v>
      </c>
      <c r="B147" s="1288" t="s">
        <v>1803</v>
      </c>
      <c r="C147" s="1299" t="s">
        <v>1804</v>
      </c>
      <c r="D147" s="1286"/>
      <c r="E147" s="1282"/>
      <c r="F147" s="1287"/>
    </row>
    <row r="148" spans="1:7" ht="15" customHeight="1" x14ac:dyDescent="0.2">
      <c r="A148" s="81"/>
      <c r="B148" s="1284" t="s">
        <v>1821</v>
      </c>
      <c r="C148" s="1300" t="s">
        <v>1805</v>
      </c>
      <c r="D148" s="1286"/>
      <c r="E148" s="1282"/>
      <c r="F148" s="1287"/>
    </row>
    <row r="149" spans="1:7" ht="15" customHeight="1" x14ac:dyDescent="0.2">
      <c r="A149" s="81"/>
      <c r="B149" s="1284" t="s">
        <v>1822</v>
      </c>
      <c r="C149" s="1300" t="s">
        <v>1806</v>
      </c>
      <c r="D149" s="1286"/>
      <c r="E149" s="1282"/>
      <c r="F149" s="1287"/>
    </row>
    <row r="150" spans="1:7" ht="15" customHeight="1" x14ac:dyDescent="0.2">
      <c r="A150" s="81"/>
      <c r="B150" s="1284" t="s">
        <v>1823</v>
      </c>
      <c r="C150" s="1300" t="s">
        <v>1807</v>
      </c>
      <c r="D150" s="1286"/>
      <c r="E150" s="1282"/>
      <c r="F150" s="1287"/>
    </row>
    <row r="151" spans="1:7" ht="15" customHeight="1" x14ac:dyDescent="0.2">
      <c r="A151" s="81"/>
      <c r="B151" s="1284" t="s">
        <v>1824</v>
      </c>
      <c r="C151" s="1300" t="s">
        <v>1808</v>
      </c>
      <c r="D151" s="1286"/>
      <c r="E151" s="1282"/>
      <c r="F151" s="1287"/>
      <c r="G151" s="221" t="s">
        <v>1637</v>
      </c>
    </row>
    <row r="152" spans="1:7" ht="15" customHeight="1" x14ac:dyDescent="0.2">
      <c r="A152" s="81"/>
      <c r="B152" s="1284" t="s">
        <v>1825</v>
      </c>
      <c r="C152" s="1300" t="s">
        <v>1809</v>
      </c>
      <c r="D152" s="1286"/>
      <c r="E152" s="1282"/>
      <c r="F152" s="1287"/>
      <c r="G152" s="221" t="s">
        <v>4280</v>
      </c>
    </row>
    <row r="153" spans="1:7" ht="15" customHeight="1" x14ac:dyDescent="0.2">
      <c r="A153" s="81"/>
      <c r="B153" s="1284" t="s">
        <v>1826</v>
      </c>
      <c r="C153" s="1300" t="s">
        <v>1810</v>
      </c>
      <c r="D153" s="1286"/>
      <c r="E153" s="1282"/>
      <c r="F153" s="1287"/>
      <c r="G153" s="221" t="s">
        <v>4280</v>
      </c>
    </row>
    <row r="154" spans="1:7" ht="15" customHeight="1" x14ac:dyDescent="0.2">
      <c r="A154" s="81"/>
      <c r="B154" s="1284" t="s">
        <v>1827</v>
      </c>
      <c r="C154" s="1300" t="s">
        <v>1811</v>
      </c>
      <c r="D154" s="1286"/>
      <c r="E154" s="1282"/>
      <c r="F154" s="1287"/>
      <c r="G154" s="221" t="s">
        <v>4280</v>
      </c>
    </row>
    <row r="155" spans="1:7" ht="15" customHeight="1" x14ac:dyDescent="0.2">
      <c r="A155" s="81"/>
      <c r="B155" s="1284" t="s">
        <v>1828</v>
      </c>
      <c r="C155" s="1300" t="s">
        <v>1812</v>
      </c>
      <c r="D155" s="1286"/>
      <c r="E155" s="1282"/>
      <c r="F155" s="1287"/>
      <c r="G155" s="221" t="s">
        <v>4280</v>
      </c>
    </row>
    <row r="156" spans="1:7" ht="15" customHeight="1" x14ac:dyDescent="0.2">
      <c r="A156" s="81"/>
      <c r="B156" s="1284" t="s">
        <v>1829</v>
      </c>
      <c r="C156" s="1300" t="s">
        <v>1813</v>
      </c>
      <c r="D156" s="1286"/>
      <c r="E156" s="1282"/>
      <c r="F156" s="1287"/>
      <c r="G156" s="221" t="s">
        <v>4280</v>
      </c>
    </row>
    <row r="157" spans="1:7" ht="15" customHeight="1" x14ac:dyDescent="0.2">
      <c r="A157" s="81"/>
      <c r="B157" s="1284" t="s">
        <v>1830</v>
      </c>
      <c r="C157" s="1300" t="s">
        <v>1814</v>
      </c>
      <c r="D157" s="1286"/>
      <c r="E157" s="1282"/>
      <c r="F157" s="1287"/>
      <c r="G157" s="221" t="s">
        <v>4280</v>
      </c>
    </row>
    <row r="158" spans="1:7" ht="15" customHeight="1" x14ac:dyDescent="0.2">
      <c r="A158" s="81"/>
      <c r="B158" s="1284" t="s">
        <v>1831</v>
      </c>
      <c r="C158" s="1300" t="s">
        <v>1815</v>
      </c>
      <c r="D158" s="1286"/>
      <c r="E158" s="1282"/>
      <c r="F158" s="1287"/>
      <c r="G158" s="221" t="s">
        <v>4280</v>
      </c>
    </row>
    <row r="159" spans="1:7" ht="15" customHeight="1" x14ac:dyDescent="0.2">
      <c r="A159" s="81"/>
      <c r="B159" s="1284" t="s">
        <v>1832</v>
      </c>
      <c r="C159" s="1300" t="s">
        <v>1816</v>
      </c>
      <c r="D159" s="1286"/>
      <c r="E159" s="1282"/>
      <c r="F159" s="1287"/>
      <c r="G159" s="221" t="s">
        <v>4280</v>
      </c>
    </row>
    <row r="160" spans="1:7" ht="15" customHeight="1" x14ac:dyDescent="0.2">
      <c r="A160" s="81"/>
      <c r="B160" s="1284" t="s">
        <v>1833</v>
      </c>
      <c r="C160" s="1300" t="s">
        <v>1817</v>
      </c>
      <c r="D160" s="1286"/>
      <c r="E160" s="1282"/>
      <c r="F160" s="1287"/>
      <c r="G160" s="221" t="s">
        <v>4280</v>
      </c>
    </row>
    <row r="161" spans="1:7" ht="15" customHeight="1" x14ac:dyDescent="0.2">
      <c r="A161" s="81"/>
      <c r="B161" s="1284" t="s">
        <v>1834</v>
      </c>
      <c r="C161" s="1300" t="s">
        <v>1818</v>
      </c>
      <c r="D161" s="1286"/>
      <c r="E161" s="1282"/>
      <c r="F161" s="1287"/>
      <c r="G161" s="221" t="s">
        <v>4280</v>
      </c>
    </row>
    <row r="162" spans="1:7" ht="15" customHeight="1" x14ac:dyDescent="0.2">
      <c r="A162" s="81"/>
      <c r="B162" s="1284" t="s">
        <v>1835</v>
      </c>
      <c r="C162" s="1300" t="s">
        <v>1819</v>
      </c>
      <c r="D162" s="1286"/>
      <c r="E162" s="1282"/>
      <c r="F162" s="1287"/>
      <c r="G162" s="221" t="s">
        <v>4280</v>
      </c>
    </row>
    <row r="163" spans="1:7" ht="15" customHeight="1" x14ac:dyDescent="0.2">
      <c r="A163" s="81"/>
      <c r="B163" s="1284" t="s">
        <v>1836</v>
      </c>
      <c r="C163" s="1300" t="s">
        <v>1820</v>
      </c>
      <c r="D163" s="1286"/>
      <c r="E163" s="1282"/>
      <c r="F163" s="1287"/>
      <c r="G163" s="221" t="s">
        <v>4280</v>
      </c>
    </row>
    <row r="164" spans="1:7" ht="15" customHeight="1" x14ac:dyDescent="0.2">
      <c r="A164" s="82"/>
      <c r="B164" s="1284" t="s">
        <v>4974</v>
      </c>
      <c r="C164" s="1300" t="s">
        <v>4692</v>
      </c>
      <c r="D164" s="1290"/>
      <c r="E164" s="1282"/>
      <c r="F164" s="1287"/>
      <c r="G164" s="221" t="s">
        <v>4280</v>
      </c>
    </row>
    <row r="165" spans="1:7" ht="15" customHeight="1" x14ac:dyDescent="0.2">
      <c r="A165" s="81"/>
      <c r="B165" s="1284" t="s">
        <v>6764</v>
      </c>
      <c r="C165" s="1300" t="s">
        <v>5217</v>
      </c>
      <c r="D165" s="1286"/>
      <c r="E165" s="1282"/>
      <c r="F165" s="1287"/>
      <c r="G165" s="221" t="s">
        <v>4280</v>
      </c>
    </row>
    <row r="166" spans="1:7" ht="15" customHeight="1" x14ac:dyDescent="0.2">
      <c r="A166" s="81"/>
      <c r="B166" s="1284" t="s">
        <v>5946</v>
      </c>
      <c r="C166" s="1300" t="s">
        <v>5606</v>
      </c>
      <c r="D166" s="1286"/>
      <c r="E166" s="1282"/>
      <c r="F166" s="1287"/>
      <c r="G166" s="221" t="s">
        <v>4280</v>
      </c>
    </row>
    <row r="167" spans="1:7" ht="15" customHeight="1" x14ac:dyDescent="0.2">
      <c r="A167" s="81"/>
      <c r="B167" s="1284" t="s">
        <v>6463</v>
      </c>
      <c r="C167" s="1300" t="s">
        <v>6464</v>
      </c>
      <c r="D167" s="1286"/>
      <c r="E167" s="1282"/>
      <c r="F167" s="1287"/>
      <c r="G167" s="221" t="s">
        <v>4280</v>
      </c>
    </row>
    <row r="168" spans="1:7" ht="15" customHeight="1" x14ac:dyDescent="0.2">
      <c r="A168" s="81"/>
      <c r="B168" s="1393" t="s">
        <v>7212</v>
      </c>
      <c r="C168" s="1396" t="s">
        <v>6728</v>
      </c>
      <c r="D168" s="1286"/>
      <c r="E168" s="1282"/>
      <c r="F168" s="1287"/>
      <c r="G168" s="221" t="s">
        <v>4280</v>
      </c>
    </row>
    <row r="169" spans="1:7" ht="15" customHeight="1" x14ac:dyDescent="0.2">
      <c r="A169" s="81"/>
      <c r="B169" s="1284" t="s">
        <v>1837</v>
      </c>
      <c r="C169" s="1285" t="s">
        <v>6765</v>
      </c>
      <c r="D169" s="1286"/>
      <c r="E169" s="1282"/>
      <c r="F169" s="1287"/>
      <c r="G169" s="221" t="s">
        <v>4280</v>
      </c>
    </row>
    <row r="170" spans="1:7" ht="15" customHeight="1" x14ac:dyDescent="0.2">
      <c r="A170" s="81"/>
      <c r="B170" s="1284" t="s">
        <v>1838</v>
      </c>
      <c r="C170" s="1285" t="s">
        <v>6766</v>
      </c>
      <c r="D170" s="1286"/>
      <c r="E170" s="1282"/>
      <c r="F170" s="1287"/>
      <c r="G170" s="221" t="s">
        <v>4280</v>
      </c>
    </row>
    <row r="171" spans="1:7" ht="15" customHeight="1" x14ac:dyDescent="0.2">
      <c r="A171" s="81"/>
      <c r="B171" s="1284" t="s">
        <v>1839</v>
      </c>
      <c r="C171" s="1285" t="s">
        <v>6767</v>
      </c>
      <c r="D171" s="1286"/>
      <c r="E171" s="1282"/>
      <c r="F171" s="1287"/>
      <c r="G171" s="221" t="s">
        <v>4280</v>
      </c>
    </row>
    <row r="172" spans="1:7" ht="15" customHeight="1" x14ac:dyDescent="0.2">
      <c r="A172" s="82"/>
      <c r="B172" s="1284" t="s">
        <v>4975</v>
      </c>
      <c r="C172" s="1285" t="s">
        <v>6768</v>
      </c>
      <c r="D172" s="1290"/>
      <c r="E172" s="1282"/>
      <c r="F172" s="1287"/>
      <c r="G172" s="221" t="s">
        <v>4280</v>
      </c>
    </row>
    <row r="173" spans="1:7" ht="15" customHeight="1" x14ac:dyDescent="0.2">
      <c r="A173" s="81"/>
      <c r="B173" s="1284" t="s">
        <v>6769</v>
      </c>
      <c r="C173" s="1285" t="s">
        <v>5218</v>
      </c>
      <c r="D173" s="1286"/>
      <c r="E173" s="1282"/>
      <c r="F173" s="1287"/>
      <c r="G173" s="221" t="s">
        <v>4280</v>
      </c>
    </row>
    <row r="174" spans="1:7" ht="15" customHeight="1" x14ac:dyDescent="0.2">
      <c r="A174" s="81"/>
      <c r="B174" s="1284" t="s">
        <v>5947</v>
      </c>
      <c r="C174" s="1285" t="s">
        <v>5607</v>
      </c>
      <c r="D174" s="1286"/>
      <c r="E174" s="1282"/>
      <c r="F174" s="1287"/>
      <c r="G174" s="221" t="s">
        <v>4280</v>
      </c>
    </row>
    <row r="175" spans="1:7" ht="15" customHeight="1" x14ac:dyDescent="0.2">
      <c r="A175" s="81"/>
      <c r="B175" s="1284" t="s">
        <v>6465</v>
      </c>
      <c r="C175" s="1285" t="s">
        <v>6466</v>
      </c>
      <c r="D175" s="1286"/>
      <c r="E175" s="1282"/>
      <c r="F175" s="1287"/>
      <c r="G175" s="221" t="s">
        <v>4280</v>
      </c>
    </row>
    <row r="176" spans="1:7" ht="15" customHeight="1" x14ac:dyDescent="0.2">
      <c r="A176" s="81"/>
      <c r="B176" s="1393" t="s">
        <v>7213</v>
      </c>
      <c r="C176" s="1384" t="s">
        <v>6729</v>
      </c>
      <c r="D176" s="1286"/>
      <c r="E176" s="1282"/>
      <c r="F176" s="1287"/>
      <c r="G176" s="221" t="s">
        <v>4280</v>
      </c>
    </row>
    <row r="177" spans="1:7" ht="15" customHeight="1" x14ac:dyDescent="0.2">
      <c r="A177" s="81"/>
      <c r="B177" s="1284" t="s">
        <v>1858</v>
      </c>
      <c r="C177" s="1285" t="s">
        <v>1840</v>
      </c>
      <c r="D177" s="1286"/>
      <c r="E177" s="1282"/>
      <c r="F177" s="1287"/>
    </row>
    <row r="178" spans="1:7" ht="15" customHeight="1" x14ac:dyDescent="0.2">
      <c r="A178" s="81"/>
      <c r="B178" s="1284" t="s">
        <v>1859</v>
      </c>
      <c r="C178" s="1285" t="s">
        <v>1841</v>
      </c>
      <c r="D178" s="1286"/>
      <c r="E178" s="1282"/>
      <c r="F178" s="1287"/>
    </row>
    <row r="179" spans="1:7" ht="15" customHeight="1" x14ac:dyDescent="0.2">
      <c r="A179" s="81"/>
      <c r="B179" s="1284" t="s">
        <v>1860</v>
      </c>
      <c r="C179" s="1285" t="s">
        <v>1842</v>
      </c>
      <c r="D179" s="1286"/>
      <c r="E179" s="1282"/>
      <c r="F179" s="1287"/>
    </row>
    <row r="180" spans="1:7" ht="15" customHeight="1" x14ac:dyDescent="0.2">
      <c r="A180" s="81"/>
      <c r="B180" s="1284" t="s">
        <v>1861</v>
      </c>
      <c r="C180" s="1285" t="s">
        <v>1843</v>
      </c>
      <c r="D180" s="1286"/>
      <c r="E180" s="1282"/>
      <c r="F180" s="1287"/>
    </row>
    <row r="181" spans="1:7" ht="15" customHeight="1" x14ac:dyDescent="0.2">
      <c r="A181" s="81"/>
      <c r="B181" s="1284" t="s">
        <v>1862</v>
      </c>
      <c r="C181" s="1285" t="s">
        <v>1844</v>
      </c>
      <c r="D181" s="1286"/>
      <c r="E181" s="1282"/>
      <c r="F181" s="1287"/>
    </row>
    <row r="182" spans="1:7" ht="15" customHeight="1" x14ac:dyDescent="0.2">
      <c r="A182" s="81"/>
      <c r="B182" s="1284" t="s">
        <v>1863</v>
      </c>
      <c r="C182" s="1285" t="s">
        <v>1845</v>
      </c>
      <c r="D182" s="1286"/>
      <c r="E182" s="1282"/>
      <c r="F182" s="1287"/>
      <c r="G182" s="221" t="s">
        <v>1637</v>
      </c>
    </row>
    <row r="183" spans="1:7" ht="15" customHeight="1" x14ac:dyDescent="0.2">
      <c r="A183" s="81"/>
      <c r="B183" s="1284" t="s">
        <v>1864</v>
      </c>
      <c r="C183" s="1285" t="s">
        <v>1846</v>
      </c>
      <c r="D183" s="1286"/>
      <c r="E183" s="1282"/>
      <c r="F183" s="1287"/>
      <c r="G183" s="221" t="s">
        <v>4280</v>
      </c>
    </row>
    <row r="184" spans="1:7" ht="15" customHeight="1" x14ac:dyDescent="0.2">
      <c r="A184" s="81"/>
      <c r="B184" s="1284" t="s">
        <v>1865</v>
      </c>
      <c r="C184" s="1285" t="s">
        <v>1847</v>
      </c>
      <c r="D184" s="1286"/>
      <c r="E184" s="1282"/>
      <c r="F184" s="1287"/>
      <c r="G184" s="221" t="s">
        <v>4280</v>
      </c>
    </row>
    <row r="185" spans="1:7" ht="15" customHeight="1" x14ac:dyDescent="0.2">
      <c r="A185" s="81"/>
      <c r="B185" s="1284" t="s">
        <v>1866</v>
      </c>
      <c r="C185" s="1285" t="s">
        <v>1848</v>
      </c>
      <c r="D185" s="1286"/>
      <c r="E185" s="1282"/>
      <c r="F185" s="1287"/>
      <c r="G185" s="221" t="s">
        <v>4280</v>
      </c>
    </row>
    <row r="186" spans="1:7" ht="15" customHeight="1" x14ac:dyDescent="0.2">
      <c r="A186" s="81"/>
      <c r="B186" s="1284" t="s">
        <v>1867</v>
      </c>
      <c r="C186" s="1285" t="s">
        <v>1849</v>
      </c>
      <c r="D186" s="1286"/>
      <c r="E186" s="1282"/>
      <c r="F186" s="1287"/>
      <c r="G186" s="221" t="s">
        <v>4280</v>
      </c>
    </row>
    <row r="187" spans="1:7" ht="15" customHeight="1" x14ac:dyDescent="0.2">
      <c r="A187" s="81"/>
      <c r="B187" s="1284" t="s">
        <v>1868</v>
      </c>
      <c r="C187" s="1285" t="s">
        <v>1850</v>
      </c>
      <c r="D187" s="1286"/>
      <c r="E187" s="1282"/>
      <c r="F187" s="1287"/>
      <c r="G187" s="221" t="s">
        <v>4280</v>
      </c>
    </row>
    <row r="188" spans="1:7" ht="15" customHeight="1" x14ac:dyDescent="0.2">
      <c r="A188" s="81"/>
      <c r="B188" s="1284" t="s">
        <v>1869</v>
      </c>
      <c r="C188" s="1285" t="s">
        <v>1851</v>
      </c>
      <c r="D188" s="1286"/>
      <c r="E188" s="1282"/>
      <c r="F188" s="1287"/>
      <c r="G188" s="221" t="s">
        <v>4280</v>
      </c>
    </row>
    <row r="189" spans="1:7" ht="15" customHeight="1" x14ac:dyDescent="0.2">
      <c r="A189" s="81"/>
      <c r="B189" s="1284" t="s">
        <v>1870</v>
      </c>
      <c r="C189" s="1285" t="s">
        <v>1852</v>
      </c>
      <c r="D189" s="1286"/>
      <c r="E189" s="1282"/>
      <c r="F189" s="1287"/>
      <c r="G189" s="221" t="s">
        <v>4280</v>
      </c>
    </row>
    <row r="190" spans="1:7" ht="15" customHeight="1" x14ac:dyDescent="0.2">
      <c r="A190" s="81"/>
      <c r="B190" s="1284" t="s">
        <v>1871</v>
      </c>
      <c r="C190" s="1285" t="s">
        <v>1855</v>
      </c>
      <c r="D190" s="1286"/>
      <c r="E190" s="1282"/>
      <c r="F190" s="1287"/>
      <c r="G190" s="221" t="s">
        <v>4280</v>
      </c>
    </row>
    <row r="191" spans="1:7" ht="15" customHeight="1" x14ac:dyDescent="0.2">
      <c r="A191" s="81"/>
      <c r="B191" s="1284" t="s">
        <v>1872</v>
      </c>
      <c r="C191" s="1285" t="s">
        <v>1853</v>
      </c>
      <c r="D191" s="1286"/>
      <c r="E191" s="1282"/>
      <c r="F191" s="1287"/>
      <c r="G191" s="221" t="s">
        <v>4280</v>
      </c>
    </row>
    <row r="192" spans="1:7" ht="15" customHeight="1" x14ac:dyDescent="0.2">
      <c r="A192" s="81"/>
      <c r="B192" s="1284" t="s">
        <v>1873</v>
      </c>
      <c r="C192" s="1285" t="s">
        <v>1854</v>
      </c>
      <c r="D192" s="1286"/>
      <c r="E192" s="1282"/>
      <c r="F192" s="1287"/>
      <c r="G192" s="221" t="s">
        <v>4280</v>
      </c>
    </row>
    <row r="193" spans="1:7" ht="15" customHeight="1" x14ac:dyDescent="0.2">
      <c r="A193" s="81"/>
      <c r="B193" s="1284" t="s">
        <v>1874</v>
      </c>
      <c r="C193" s="1285" t="s">
        <v>1857</v>
      </c>
      <c r="D193" s="1286"/>
      <c r="E193" s="1282"/>
      <c r="F193" s="1287"/>
      <c r="G193" s="221" t="s">
        <v>4280</v>
      </c>
    </row>
    <row r="194" spans="1:7" ht="15" customHeight="1" x14ac:dyDescent="0.2">
      <c r="A194" s="81"/>
      <c r="B194" s="1284" t="s">
        <v>1875</v>
      </c>
      <c r="C194" s="1285" t="s">
        <v>1856</v>
      </c>
      <c r="D194" s="1286"/>
      <c r="E194" s="1282"/>
      <c r="F194" s="1287"/>
      <c r="G194" s="221" t="s">
        <v>4280</v>
      </c>
    </row>
    <row r="195" spans="1:7" ht="15" customHeight="1" x14ac:dyDescent="0.2">
      <c r="A195" s="82"/>
      <c r="B195" s="1284" t="s">
        <v>4976</v>
      </c>
      <c r="C195" s="1285" t="s">
        <v>4693</v>
      </c>
      <c r="D195" s="1290"/>
      <c r="E195" s="1282"/>
      <c r="F195" s="1287"/>
      <c r="G195" s="221" t="s">
        <v>4280</v>
      </c>
    </row>
    <row r="196" spans="1:7" ht="15" customHeight="1" x14ac:dyDescent="0.2">
      <c r="A196" s="81"/>
      <c r="B196" s="1284" t="s">
        <v>6770</v>
      </c>
      <c r="C196" s="1285" t="s">
        <v>5219</v>
      </c>
      <c r="D196" s="1286"/>
      <c r="E196" s="1282"/>
      <c r="F196" s="1287"/>
      <c r="G196" s="221" t="s">
        <v>4280</v>
      </c>
    </row>
    <row r="197" spans="1:7" ht="15" customHeight="1" x14ac:dyDescent="0.2">
      <c r="A197" s="81"/>
      <c r="B197" s="1284" t="s">
        <v>5948</v>
      </c>
      <c r="C197" s="1285" t="s">
        <v>5608</v>
      </c>
      <c r="D197" s="1286"/>
      <c r="E197" s="1282"/>
      <c r="F197" s="1287"/>
      <c r="G197" s="221" t="s">
        <v>4280</v>
      </c>
    </row>
    <row r="198" spans="1:7" ht="15" customHeight="1" x14ac:dyDescent="0.2">
      <c r="A198" s="81"/>
      <c r="B198" s="1284" t="s">
        <v>6467</v>
      </c>
      <c r="C198" s="1285" t="s">
        <v>6468</v>
      </c>
      <c r="D198" s="1286"/>
      <c r="E198" s="1282"/>
      <c r="F198" s="1287"/>
      <c r="G198" s="221" t="s">
        <v>4280</v>
      </c>
    </row>
    <row r="199" spans="1:7" ht="15" customHeight="1" x14ac:dyDescent="0.2">
      <c r="A199" s="81"/>
      <c r="B199" s="1393" t="s">
        <v>7214</v>
      </c>
      <c r="C199" s="1384" t="s">
        <v>6730</v>
      </c>
      <c r="D199" s="1286"/>
      <c r="E199" s="1282"/>
      <c r="F199" s="1287"/>
      <c r="G199" s="221" t="s">
        <v>4280</v>
      </c>
    </row>
    <row r="200" spans="1:7" ht="15" customHeight="1" x14ac:dyDescent="0.2">
      <c r="A200" s="81"/>
      <c r="B200" s="1284" t="s">
        <v>1887</v>
      </c>
      <c r="C200" s="1285" t="s">
        <v>1876</v>
      </c>
      <c r="D200" s="1286"/>
      <c r="E200" s="1282"/>
      <c r="F200" s="1287"/>
    </row>
    <row r="201" spans="1:7" ht="15" customHeight="1" x14ac:dyDescent="0.2">
      <c r="A201" s="81"/>
      <c r="B201" s="1284" t="s">
        <v>1888</v>
      </c>
      <c r="C201" s="1285" t="s">
        <v>1877</v>
      </c>
      <c r="D201" s="1286"/>
      <c r="E201" s="1282"/>
      <c r="F201" s="1287"/>
    </row>
    <row r="202" spans="1:7" ht="15" customHeight="1" x14ac:dyDescent="0.2">
      <c r="A202" s="81"/>
      <c r="B202" s="1284" t="s">
        <v>1889</v>
      </c>
      <c r="C202" s="1285" t="s">
        <v>1878</v>
      </c>
      <c r="D202" s="1286"/>
      <c r="E202" s="1282"/>
      <c r="F202" s="1287"/>
    </row>
    <row r="203" spans="1:7" ht="15" customHeight="1" x14ac:dyDescent="0.2">
      <c r="A203" s="81"/>
      <c r="B203" s="1284" t="s">
        <v>1890</v>
      </c>
      <c r="C203" s="1285" t="s">
        <v>1879</v>
      </c>
      <c r="D203" s="1286"/>
      <c r="E203" s="1282"/>
      <c r="F203" s="1287"/>
    </row>
    <row r="204" spans="1:7" ht="15" customHeight="1" x14ac:dyDescent="0.2">
      <c r="A204" s="81"/>
      <c r="B204" s="1284" t="s">
        <v>1891</v>
      </c>
      <c r="C204" s="1285" t="s">
        <v>1880</v>
      </c>
      <c r="D204" s="1286"/>
      <c r="E204" s="1282"/>
      <c r="F204" s="1287"/>
    </row>
    <row r="205" spans="1:7" ht="15" customHeight="1" x14ac:dyDescent="0.2">
      <c r="A205" s="81"/>
      <c r="B205" s="1284" t="s">
        <v>1892</v>
      </c>
      <c r="C205" s="1285" t="s">
        <v>1881</v>
      </c>
      <c r="D205" s="1286"/>
      <c r="E205" s="1282"/>
      <c r="F205" s="1287"/>
      <c r="G205" s="221" t="s">
        <v>1637</v>
      </c>
    </row>
    <row r="206" spans="1:7" ht="15" customHeight="1" x14ac:dyDescent="0.2">
      <c r="A206" s="81"/>
      <c r="B206" s="1284" t="s">
        <v>1893</v>
      </c>
      <c r="C206" s="1285" t="s">
        <v>1882</v>
      </c>
      <c r="D206" s="1286"/>
      <c r="E206" s="1282"/>
      <c r="F206" s="1287"/>
      <c r="G206" s="221" t="s">
        <v>4280</v>
      </c>
    </row>
    <row r="207" spans="1:7" ht="15" customHeight="1" x14ac:dyDescent="0.2">
      <c r="A207" s="81"/>
      <c r="B207" s="1284" t="s">
        <v>1894</v>
      </c>
      <c r="C207" s="1285" t="s">
        <v>1883</v>
      </c>
      <c r="D207" s="1286"/>
      <c r="E207" s="1282"/>
      <c r="F207" s="1287"/>
      <c r="G207" s="221" t="s">
        <v>4280</v>
      </c>
    </row>
    <row r="208" spans="1:7" ht="15" customHeight="1" x14ac:dyDescent="0.2">
      <c r="A208" s="81"/>
      <c r="B208" s="1284" t="s">
        <v>1895</v>
      </c>
      <c r="C208" s="1285" t="s">
        <v>1884</v>
      </c>
      <c r="D208" s="1286"/>
      <c r="E208" s="1282"/>
      <c r="F208" s="1287"/>
      <c r="G208" s="221" t="s">
        <v>4280</v>
      </c>
    </row>
    <row r="209" spans="1:7" ht="15" customHeight="1" x14ac:dyDescent="0.2">
      <c r="A209" s="81"/>
      <c r="B209" s="1284" t="s">
        <v>1896</v>
      </c>
      <c r="C209" s="1285" t="s">
        <v>1885</v>
      </c>
      <c r="D209" s="1286"/>
      <c r="E209" s="1282"/>
      <c r="F209" s="1287"/>
      <c r="G209" s="221" t="s">
        <v>4280</v>
      </c>
    </row>
    <row r="210" spans="1:7" ht="15" customHeight="1" x14ac:dyDescent="0.2">
      <c r="A210" s="81"/>
      <c r="B210" s="1284" t="s">
        <v>1897</v>
      </c>
      <c r="C210" s="1285" t="s">
        <v>1886</v>
      </c>
      <c r="D210" s="1286"/>
      <c r="E210" s="1282"/>
      <c r="F210" s="1287"/>
      <c r="G210" s="221" t="s">
        <v>4280</v>
      </c>
    </row>
    <row r="211" spans="1:7" ht="15" customHeight="1" x14ac:dyDescent="0.2">
      <c r="A211" s="81"/>
      <c r="B211" s="1284" t="s">
        <v>1898</v>
      </c>
      <c r="C211" s="1285" t="s">
        <v>6771</v>
      </c>
      <c r="D211" s="1286"/>
      <c r="E211" s="1282"/>
      <c r="F211" s="1287"/>
    </row>
    <row r="212" spans="1:7" ht="15" customHeight="1" x14ac:dyDescent="0.2">
      <c r="A212" s="81"/>
      <c r="B212" s="1284" t="s">
        <v>1899</v>
      </c>
      <c r="C212" s="1285" t="s">
        <v>6772</v>
      </c>
      <c r="D212" s="1286"/>
      <c r="E212" s="1282"/>
      <c r="F212" s="1287"/>
    </row>
    <row r="213" spans="1:7" ht="15" customHeight="1" x14ac:dyDescent="0.2">
      <c r="A213" s="81"/>
      <c r="B213" s="1284" t="s">
        <v>1900</v>
      </c>
      <c r="C213" s="1285" t="s">
        <v>6773</v>
      </c>
      <c r="D213" s="1286"/>
      <c r="E213" s="1282"/>
      <c r="F213" s="1287"/>
    </row>
    <row r="214" spans="1:7" ht="15" customHeight="1" x14ac:dyDescent="0.2">
      <c r="A214" s="81"/>
      <c r="B214" s="1284" t="s">
        <v>1901</v>
      </c>
      <c r="C214" s="1285" t="s">
        <v>6774</v>
      </c>
      <c r="D214" s="1286"/>
      <c r="E214" s="1282"/>
      <c r="F214" s="1287"/>
    </row>
    <row r="215" spans="1:7" ht="15" customHeight="1" x14ac:dyDescent="0.2">
      <c r="A215" s="81"/>
      <c r="B215" s="1284" t="s">
        <v>1902</v>
      </c>
      <c r="C215" s="1285" t="s">
        <v>6775</v>
      </c>
      <c r="D215" s="1286"/>
      <c r="E215" s="1282"/>
      <c r="F215" s="1287"/>
    </row>
    <row r="216" spans="1:7" ht="15" customHeight="1" x14ac:dyDescent="0.2">
      <c r="A216" s="81"/>
      <c r="B216" s="1284" t="s">
        <v>1903</v>
      </c>
      <c r="C216" s="1285" t="s">
        <v>6776</v>
      </c>
      <c r="D216" s="1286"/>
      <c r="E216" s="1282"/>
      <c r="F216" s="1287"/>
      <c r="G216" s="221" t="s">
        <v>1637</v>
      </c>
    </row>
    <row r="217" spans="1:7" ht="15" customHeight="1" x14ac:dyDescent="0.2">
      <c r="A217" s="81"/>
      <c r="B217" s="1284" t="s">
        <v>1904</v>
      </c>
      <c r="C217" s="1285" t="s">
        <v>6777</v>
      </c>
      <c r="D217" s="1286"/>
      <c r="E217" s="1282"/>
      <c r="F217" s="1287"/>
      <c r="G217" s="221" t="s">
        <v>4280</v>
      </c>
    </row>
    <row r="218" spans="1:7" ht="15" customHeight="1" x14ac:dyDescent="0.2">
      <c r="A218" s="81"/>
      <c r="B218" s="1284" t="s">
        <v>1905</v>
      </c>
      <c r="C218" s="1285" t="s">
        <v>6778</v>
      </c>
      <c r="D218" s="1286"/>
      <c r="E218" s="1282"/>
      <c r="F218" s="1287"/>
      <c r="G218" s="221" t="s">
        <v>4280</v>
      </c>
    </row>
    <row r="219" spans="1:7" ht="15" customHeight="1" x14ac:dyDescent="0.2">
      <c r="A219" s="81"/>
      <c r="B219" s="1284" t="s">
        <v>1906</v>
      </c>
      <c r="C219" s="1285" t="s">
        <v>6779</v>
      </c>
      <c r="D219" s="1286"/>
      <c r="E219" s="1282"/>
      <c r="F219" s="1287"/>
      <c r="G219" s="221" t="s">
        <v>4280</v>
      </c>
    </row>
    <row r="220" spans="1:7" ht="15" customHeight="1" x14ac:dyDescent="0.2">
      <c r="A220" s="81"/>
      <c r="B220" s="1284" t="s">
        <v>1907</v>
      </c>
      <c r="C220" s="1285" t="s">
        <v>6780</v>
      </c>
      <c r="D220" s="1286"/>
      <c r="E220" s="1282"/>
      <c r="F220" s="1287"/>
      <c r="G220" s="221" t="s">
        <v>4280</v>
      </c>
    </row>
    <row r="221" spans="1:7" ht="15" customHeight="1" x14ac:dyDescent="0.2">
      <c r="A221" s="81"/>
      <c r="B221" s="1284" t="s">
        <v>1908</v>
      </c>
      <c r="C221" s="1285" t="s">
        <v>6781</v>
      </c>
      <c r="D221" s="1286"/>
      <c r="E221" s="1282"/>
      <c r="F221" s="1287"/>
      <c r="G221" s="221" t="s">
        <v>4280</v>
      </c>
    </row>
    <row r="222" spans="1:7" ht="15" customHeight="1" x14ac:dyDescent="0.2">
      <c r="A222" s="81"/>
      <c r="B222" s="1284" t="s">
        <v>1911</v>
      </c>
      <c r="C222" s="1285" t="s">
        <v>1909</v>
      </c>
      <c r="D222" s="1286"/>
      <c r="E222" s="1282"/>
      <c r="F222" s="1287"/>
    </row>
    <row r="223" spans="1:7" ht="15" customHeight="1" x14ac:dyDescent="0.2">
      <c r="A223" s="81"/>
      <c r="B223" s="1284" t="s">
        <v>1912</v>
      </c>
      <c r="C223" s="1285" t="s">
        <v>1910</v>
      </c>
      <c r="D223" s="1286"/>
      <c r="E223" s="1282"/>
      <c r="F223" s="1287"/>
    </row>
    <row r="224" spans="1:7" ht="15" customHeight="1" x14ac:dyDescent="0.2">
      <c r="A224" s="81"/>
      <c r="B224" s="1284" t="s">
        <v>1918</v>
      </c>
      <c r="C224" s="1285" t="s">
        <v>1913</v>
      </c>
      <c r="D224" s="1286"/>
      <c r="E224" s="1282"/>
      <c r="F224" s="1287"/>
    </row>
    <row r="225" spans="1:7" ht="15" customHeight="1" x14ac:dyDescent="0.2">
      <c r="A225" s="81"/>
      <c r="B225" s="1284" t="s">
        <v>1919</v>
      </c>
      <c r="C225" s="1285" t="s">
        <v>1914</v>
      </c>
      <c r="D225" s="1286"/>
      <c r="E225" s="1282"/>
      <c r="F225" s="1287"/>
    </row>
    <row r="226" spans="1:7" ht="15" customHeight="1" x14ac:dyDescent="0.2">
      <c r="A226" s="81"/>
      <c r="B226" s="1284" t="s">
        <v>1920</v>
      </c>
      <c r="C226" s="1285" t="s">
        <v>1915</v>
      </c>
      <c r="D226" s="1286"/>
      <c r="E226" s="1282"/>
      <c r="F226" s="1287"/>
    </row>
    <row r="227" spans="1:7" ht="15" customHeight="1" x14ac:dyDescent="0.2">
      <c r="A227" s="81"/>
      <c r="B227" s="1284" t="s">
        <v>1921</v>
      </c>
      <c r="C227" s="1285" t="s">
        <v>1916</v>
      </c>
      <c r="D227" s="1286"/>
      <c r="E227" s="1282"/>
      <c r="F227" s="1287"/>
    </row>
    <row r="228" spans="1:7" ht="15" customHeight="1" x14ac:dyDescent="0.2">
      <c r="A228" s="81"/>
      <c r="B228" s="1284" t="s">
        <v>1922</v>
      </c>
      <c r="C228" s="1285" t="s">
        <v>1917</v>
      </c>
      <c r="D228" s="1286"/>
      <c r="E228" s="1282"/>
      <c r="F228" s="1287"/>
      <c r="G228" s="221" t="s">
        <v>1637</v>
      </c>
    </row>
    <row r="229" spans="1:7" ht="15" customHeight="1" x14ac:dyDescent="0.2">
      <c r="A229" s="81"/>
      <c r="B229" s="1284" t="s">
        <v>1925</v>
      </c>
      <c r="C229" s="1285" t="s">
        <v>1923</v>
      </c>
      <c r="D229" s="1286"/>
      <c r="E229" s="1282"/>
      <c r="F229" s="1287"/>
    </row>
    <row r="230" spans="1:7" ht="15" customHeight="1" x14ac:dyDescent="0.2">
      <c r="A230" s="81"/>
      <c r="B230" s="1284" t="s">
        <v>1926</v>
      </c>
      <c r="C230" s="1285" t="s">
        <v>1924</v>
      </c>
      <c r="D230" s="1286"/>
      <c r="E230" s="1282"/>
      <c r="F230" s="1287"/>
      <c r="G230" s="221" t="s">
        <v>1637</v>
      </c>
    </row>
    <row r="231" spans="1:7" ht="15" customHeight="1" x14ac:dyDescent="0.2">
      <c r="A231" s="81"/>
      <c r="B231" s="1284" t="s">
        <v>1939</v>
      </c>
      <c r="C231" s="1285" t="s">
        <v>1927</v>
      </c>
      <c r="D231" s="1286"/>
      <c r="E231" s="1282"/>
      <c r="F231" s="1287"/>
      <c r="G231" s="221" t="s">
        <v>4280</v>
      </c>
    </row>
    <row r="232" spans="1:7" ht="15" customHeight="1" x14ac:dyDescent="0.2">
      <c r="A232" s="81"/>
      <c r="B232" s="1284" t="s">
        <v>1940</v>
      </c>
      <c r="C232" s="1285" t="s">
        <v>1928</v>
      </c>
      <c r="D232" s="1286"/>
      <c r="E232" s="1282"/>
      <c r="F232" s="1287"/>
      <c r="G232" s="221" t="s">
        <v>4280</v>
      </c>
    </row>
    <row r="233" spans="1:7" ht="15" customHeight="1" x14ac:dyDescent="0.2">
      <c r="A233" s="81"/>
      <c r="B233" s="1284" t="s">
        <v>1941</v>
      </c>
      <c r="C233" s="1285" t="s">
        <v>1929</v>
      </c>
      <c r="D233" s="1286"/>
      <c r="E233" s="1282"/>
      <c r="F233" s="1287"/>
      <c r="G233" s="221" t="s">
        <v>4280</v>
      </c>
    </row>
    <row r="234" spans="1:7" ht="15" customHeight="1" x14ac:dyDescent="0.2">
      <c r="A234" s="81"/>
      <c r="B234" s="1284" t="s">
        <v>1942</v>
      </c>
      <c r="C234" s="1285" t="s">
        <v>1930</v>
      </c>
      <c r="D234" s="1286"/>
      <c r="E234" s="1282"/>
      <c r="F234" s="1287"/>
      <c r="G234" s="221" t="s">
        <v>4280</v>
      </c>
    </row>
    <row r="235" spans="1:7" ht="15" customHeight="1" x14ac:dyDescent="0.2">
      <c r="A235" s="81"/>
      <c r="B235" s="1284" t="s">
        <v>1943</v>
      </c>
      <c r="C235" s="1285" t="s">
        <v>1931</v>
      </c>
      <c r="D235" s="1286"/>
      <c r="E235" s="1282"/>
      <c r="F235" s="1287"/>
      <c r="G235" s="221" t="s">
        <v>4280</v>
      </c>
    </row>
    <row r="236" spans="1:7" ht="15" customHeight="1" x14ac:dyDescent="0.2">
      <c r="A236" s="81"/>
      <c r="B236" s="1284" t="s">
        <v>1944</v>
      </c>
      <c r="C236" s="1285" t="s">
        <v>1932</v>
      </c>
      <c r="D236" s="1286"/>
      <c r="E236" s="1282"/>
      <c r="F236" s="1287"/>
      <c r="G236" s="221" t="s">
        <v>4280</v>
      </c>
    </row>
    <row r="237" spans="1:7" ht="15" customHeight="1" x14ac:dyDescent="0.2">
      <c r="A237" s="81"/>
      <c r="B237" s="1284" t="s">
        <v>1945</v>
      </c>
      <c r="C237" s="1285" t="s">
        <v>1933</v>
      </c>
      <c r="D237" s="1286"/>
      <c r="E237" s="1282"/>
      <c r="F237" s="1287"/>
      <c r="G237" s="221" t="s">
        <v>4280</v>
      </c>
    </row>
    <row r="238" spans="1:7" ht="15" customHeight="1" x14ac:dyDescent="0.2">
      <c r="A238" s="81"/>
      <c r="B238" s="1284" t="s">
        <v>1946</v>
      </c>
      <c r="C238" s="1285" t="s">
        <v>1934</v>
      </c>
      <c r="D238" s="1286"/>
      <c r="E238" s="1282"/>
      <c r="F238" s="1287"/>
      <c r="G238" s="221" t="s">
        <v>4280</v>
      </c>
    </row>
    <row r="239" spans="1:7" ht="15" customHeight="1" x14ac:dyDescent="0.2">
      <c r="A239" s="81"/>
      <c r="B239" s="1284" t="s">
        <v>1947</v>
      </c>
      <c r="C239" s="1285" t="s">
        <v>1936</v>
      </c>
      <c r="D239" s="1286"/>
      <c r="E239" s="1282"/>
      <c r="F239" s="1287"/>
      <c r="G239" s="221" t="s">
        <v>4280</v>
      </c>
    </row>
    <row r="240" spans="1:7" ht="15" customHeight="1" x14ac:dyDescent="0.2">
      <c r="A240" s="81"/>
      <c r="B240" s="1284" t="s">
        <v>1948</v>
      </c>
      <c r="C240" s="1285" t="s">
        <v>1937</v>
      </c>
      <c r="D240" s="1286"/>
      <c r="E240" s="1282"/>
      <c r="F240" s="1287"/>
      <c r="G240" s="221" t="s">
        <v>4280</v>
      </c>
    </row>
    <row r="241" spans="1:7" ht="15" customHeight="1" x14ac:dyDescent="0.2">
      <c r="A241" s="81"/>
      <c r="B241" s="1284" t="s">
        <v>1949</v>
      </c>
      <c r="C241" s="1285" t="s">
        <v>1938</v>
      </c>
      <c r="D241" s="1286"/>
      <c r="E241" s="1282"/>
      <c r="F241" s="1287"/>
      <c r="G241" s="221" t="s">
        <v>4280</v>
      </c>
    </row>
    <row r="242" spans="1:7" ht="15" customHeight="1" x14ac:dyDescent="0.2">
      <c r="A242" s="81"/>
      <c r="B242" s="1284" t="s">
        <v>1950</v>
      </c>
      <c r="C242" s="1285" t="s">
        <v>1935</v>
      </c>
      <c r="D242" s="1286"/>
      <c r="E242" s="1282"/>
      <c r="F242" s="1287"/>
      <c r="G242" s="221" t="s">
        <v>4280</v>
      </c>
    </row>
    <row r="243" spans="1:7" ht="15" customHeight="1" x14ac:dyDescent="0.2">
      <c r="A243" s="82"/>
      <c r="B243" s="1284" t="s">
        <v>4977</v>
      </c>
      <c r="C243" s="1285" t="s">
        <v>4694</v>
      </c>
      <c r="D243" s="1290"/>
      <c r="E243" s="1282"/>
      <c r="F243" s="1287"/>
      <c r="G243" s="221" t="s">
        <v>4280</v>
      </c>
    </row>
    <row r="244" spans="1:7" ht="15" customHeight="1" x14ac:dyDescent="0.2">
      <c r="A244" s="81"/>
      <c r="B244" s="1284" t="s">
        <v>5461</v>
      </c>
      <c r="C244" s="1285" t="s">
        <v>5220</v>
      </c>
      <c r="D244" s="1286"/>
      <c r="E244" s="1282"/>
      <c r="F244" s="1287"/>
      <c r="G244" s="221" t="s">
        <v>4280</v>
      </c>
    </row>
    <row r="245" spans="1:7" ht="15" customHeight="1" x14ac:dyDescent="0.2">
      <c r="A245" s="81"/>
      <c r="B245" s="1284" t="s">
        <v>5949</v>
      </c>
      <c r="C245" s="1285" t="s">
        <v>5609</v>
      </c>
      <c r="D245" s="1286"/>
      <c r="E245" s="1282"/>
      <c r="F245" s="1287"/>
      <c r="G245" s="221" t="s">
        <v>4280</v>
      </c>
    </row>
    <row r="246" spans="1:7" ht="15" customHeight="1" x14ac:dyDescent="0.2">
      <c r="A246" s="81"/>
      <c r="B246" s="1284" t="s">
        <v>6469</v>
      </c>
      <c r="C246" s="1285" t="s">
        <v>6470</v>
      </c>
      <c r="D246" s="1286"/>
      <c r="E246" s="1282"/>
      <c r="F246" s="1287"/>
      <c r="G246" s="221" t="s">
        <v>4280</v>
      </c>
    </row>
    <row r="247" spans="1:7" ht="15" customHeight="1" x14ac:dyDescent="0.2">
      <c r="A247" s="81"/>
      <c r="B247" s="1393" t="s">
        <v>7215</v>
      </c>
      <c r="C247" s="1384" t="s">
        <v>6731</v>
      </c>
      <c r="D247" s="1286"/>
      <c r="E247" s="1282"/>
      <c r="F247" s="1287"/>
      <c r="G247" s="221" t="s">
        <v>4280</v>
      </c>
    </row>
    <row r="248" spans="1:7" ht="15" customHeight="1" x14ac:dyDescent="0.2">
      <c r="A248" s="82"/>
      <c r="B248" s="1284" t="s">
        <v>4978</v>
      </c>
      <c r="C248" s="1285" t="s">
        <v>1951</v>
      </c>
      <c r="D248" s="1290"/>
      <c r="E248" s="1282"/>
      <c r="F248" s="1287"/>
      <c r="G248" s="221" t="s">
        <v>4280</v>
      </c>
    </row>
    <row r="249" spans="1:7" ht="15" customHeight="1" x14ac:dyDescent="0.2">
      <c r="A249" s="82"/>
      <c r="B249" s="1284" t="s">
        <v>4979</v>
      </c>
      <c r="C249" s="1285" t="s">
        <v>1952</v>
      </c>
      <c r="D249" s="1290"/>
      <c r="E249" s="1282"/>
      <c r="F249" s="1287"/>
      <c r="G249" s="220"/>
    </row>
    <row r="250" spans="1:7" ht="15" customHeight="1" x14ac:dyDescent="0.2">
      <c r="A250" s="81"/>
      <c r="B250" s="1284" t="s">
        <v>4980</v>
      </c>
      <c r="C250" s="1285" t="s">
        <v>1953</v>
      </c>
      <c r="D250" s="1286"/>
      <c r="E250" s="1282"/>
      <c r="F250" s="1287"/>
    </row>
    <row r="251" spans="1:7" ht="15" customHeight="1" x14ac:dyDescent="0.2">
      <c r="A251" s="81"/>
      <c r="B251" s="1284" t="s">
        <v>1962</v>
      </c>
      <c r="C251" s="1285" t="s">
        <v>1954</v>
      </c>
      <c r="D251" s="1286"/>
      <c r="E251" s="1282"/>
      <c r="F251" s="1287"/>
    </row>
    <row r="252" spans="1:7" ht="15" customHeight="1" x14ac:dyDescent="0.2">
      <c r="A252" s="81"/>
      <c r="B252" s="1284" t="s">
        <v>1963</v>
      </c>
      <c r="C252" s="1285" t="s">
        <v>1955</v>
      </c>
      <c r="D252" s="1286"/>
      <c r="E252" s="1282"/>
      <c r="F252" s="1287"/>
    </row>
    <row r="253" spans="1:7" ht="15" customHeight="1" x14ac:dyDescent="0.2">
      <c r="A253" s="81"/>
      <c r="B253" s="1284" t="s">
        <v>1964</v>
      </c>
      <c r="C253" s="1285" t="s">
        <v>1956</v>
      </c>
      <c r="D253" s="1286"/>
      <c r="E253" s="1282"/>
      <c r="F253" s="1287"/>
      <c r="G253" s="221" t="s">
        <v>1637</v>
      </c>
    </row>
    <row r="254" spans="1:7" ht="15" customHeight="1" x14ac:dyDescent="0.2">
      <c r="A254" s="81"/>
      <c r="B254" s="1284" t="s">
        <v>1965</v>
      </c>
      <c r="C254" s="1285" t="s">
        <v>1957</v>
      </c>
      <c r="D254" s="1286"/>
      <c r="E254" s="1282"/>
      <c r="F254" s="1287"/>
      <c r="G254" s="221" t="s">
        <v>4280</v>
      </c>
    </row>
    <row r="255" spans="1:7" ht="15" customHeight="1" x14ac:dyDescent="0.2">
      <c r="A255" s="81"/>
      <c r="B255" s="1284" t="s">
        <v>1966</v>
      </c>
      <c r="C255" s="1285" t="s">
        <v>1958</v>
      </c>
      <c r="D255" s="1286"/>
      <c r="E255" s="1282"/>
      <c r="F255" s="1287"/>
      <c r="G255" s="221" t="s">
        <v>4280</v>
      </c>
    </row>
    <row r="256" spans="1:7" ht="15" customHeight="1" x14ac:dyDescent="0.2">
      <c r="A256" s="81"/>
      <c r="B256" s="1284" t="s">
        <v>1967</v>
      </c>
      <c r="C256" s="1285" t="s">
        <v>1959</v>
      </c>
      <c r="D256" s="1286"/>
      <c r="E256" s="1282"/>
      <c r="F256" s="1287"/>
      <c r="G256" s="221" t="s">
        <v>4280</v>
      </c>
    </row>
    <row r="257" spans="1:7" ht="15" customHeight="1" x14ac:dyDescent="0.2">
      <c r="A257" s="81"/>
      <c r="B257" s="1284" t="s">
        <v>1968</v>
      </c>
      <c r="C257" s="1285" t="s">
        <v>1960</v>
      </c>
      <c r="D257" s="1286"/>
      <c r="E257" s="1282"/>
      <c r="F257" s="1287"/>
      <c r="G257" s="221" t="s">
        <v>4280</v>
      </c>
    </row>
    <row r="258" spans="1:7" ht="15" customHeight="1" x14ac:dyDescent="0.2">
      <c r="A258" s="81"/>
      <c r="B258" s="1284" t="s">
        <v>1969</v>
      </c>
      <c r="C258" s="1285" t="s">
        <v>1961</v>
      </c>
      <c r="D258" s="1286"/>
      <c r="E258" s="1282"/>
      <c r="F258" s="1287"/>
      <c r="G258" s="221" t="s">
        <v>4280</v>
      </c>
    </row>
    <row r="259" spans="1:7" ht="15" customHeight="1" x14ac:dyDescent="0.2">
      <c r="A259" s="81"/>
      <c r="B259" s="1284" t="s">
        <v>1979</v>
      </c>
      <c r="C259" s="1285" t="s">
        <v>1970</v>
      </c>
      <c r="D259" s="1286"/>
      <c r="E259" s="1282"/>
      <c r="F259" s="1287"/>
    </row>
    <row r="260" spans="1:7" ht="15" customHeight="1" x14ac:dyDescent="0.2">
      <c r="A260" s="81"/>
      <c r="B260" s="1284" t="s">
        <v>1980</v>
      </c>
      <c r="C260" s="1285" t="s">
        <v>1971</v>
      </c>
      <c r="D260" s="1286"/>
      <c r="E260" s="1282"/>
      <c r="F260" s="1287"/>
    </row>
    <row r="261" spans="1:7" ht="15" customHeight="1" x14ac:dyDescent="0.2">
      <c r="A261" s="81"/>
      <c r="B261" s="1284" t="s">
        <v>1981</v>
      </c>
      <c r="C261" s="1285" t="s">
        <v>1972</v>
      </c>
      <c r="D261" s="1286"/>
      <c r="E261" s="1282"/>
      <c r="F261" s="1287"/>
    </row>
    <row r="262" spans="1:7" ht="15" customHeight="1" x14ac:dyDescent="0.2">
      <c r="A262" s="81"/>
      <c r="B262" s="1284" t="s">
        <v>1982</v>
      </c>
      <c r="C262" s="1285" t="s">
        <v>1973</v>
      </c>
      <c r="D262" s="1286"/>
      <c r="E262" s="1282"/>
      <c r="F262" s="1287"/>
      <c r="G262" s="221" t="s">
        <v>1637</v>
      </c>
    </row>
    <row r="263" spans="1:7" ht="15" customHeight="1" x14ac:dyDescent="0.2">
      <c r="A263" s="81"/>
      <c r="B263" s="1284" t="s">
        <v>1983</v>
      </c>
      <c r="C263" s="1285" t="s">
        <v>1974</v>
      </c>
      <c r="D263" s="1286"/>
      <c r="E263" s="1282"/>
      <c r="F263" s="1287"/>
      <c r="G263" s="221" t="s">
        <v>4280</v>
      </c>
    </row>
    <row r="264" spans="1:7" ht="15" customHeight="1" x14ac:dyDescent="0.2">
      <c r="A264" s="81"/>
      <c r="B264" s="1284" t="s">
        <v>1984</v>
      </c>
      <c r="C264" s="1285" t="s">
        <v>1975</v>
      </c>
      <c r="D264" s="1286"/>
      <c r="E264" s="1282"/>
      <c r="F264" s="1287"/>
      <c r="G264" s="221" t="s">
        <v>4280</v>
      </c>
    </row>
    <row r="265" spans="1:7" ht="15" customHeight="1" x14ac:dyDescent="0.2">
      <c r="A265" s="81"/>
      <c r="B265" s="1284" t="s">
        <v>1985</v>
      </c>
      <c r="C265" s="1285" t="s">
        <v>1976</v>
      </c>
      <c r="D265" s="1286"/>
      <c r="E265" s="1282"/>
      <c r="F265" s="1287"/>
      <c r="G265" s="221" t="s">
        <v>4280</v>
      </c>
    </row>
    <row r="266" spans="1:7" ht="15" customHeight="1" x14ac:dyDescent="0.2">
      <c r="A266" s="81"/>
      <c r="B266" s="1284" t="s">
        <v>1986</v>
      </c>
      <c r="C266" s="1285" t="s">
        <v>1977</v>
      </c>
      <c r="D266" s="1286"/>
      <c r="E266" s="1282"/>
      <c r="F266" s="1287"/>
      <c r="G266" s="221" t="s">
        <v>4280</v>
      </c>
    </row>
    <row r="267" spans="1:7" ht="15" customHeight="1" x14ac:dyDescent="0.2">
      <c r="A267" s="81"/>
      <c r="B267" s="1284" t="s">
        <v>1987</v>
      </c>
      <c r="C267" s="1285" t="s">
        <v>1978</v>
      </c>
      <c r="D267" s="1286"/>
      <c r="E267" s="1282"/>
      <c r="F267" s="1287"/>
      <c r="G267" s="221" t="s">
        <v>4280</v>
      </c>
    </row>
    <row r="268" spans="1:7" ht="15" customHeight="1" x14ac:dyDescent="0.2">
      <c r="A268" s="81"/>
      <c r="B268" s="1284" t="s">
        <v>1988</v>
      </c>
      <c r="C268" s="1285" t="s">
        <v>6782</v>
      </c>
      <c r="D268" s="1286"/>
      <c r="E268" s="1282"/>
      <c r="F268" s="1287"/>
    </row>
    <row r="269" spans="1:7" ht="15" customHeight="1" x14ac:dyDescent="0.2">
      <c r="A269" s="81"/>
      <c r="B269" s="1284" t="s">
        <v>1989</v>
      </c>
      <c r="C269" s="1285" t="s">
        <v>6783</v>
      </c>
      <c r="D269" s="1286"/>
      <c r="E269" s="1282"/>
      <c r="F269" s="1287"/>
    </row>
    <row r="270" spans="1:7" ht="15" customHeight="1" x14ac:dyDescent="0.2">
      <c r="A270" s="81"/>
      <c r="B270" s="1284" t="s">
        <v>1990</v>
      </c>
      <c r="C270" s="1285" t="s">
        <v>6784</v>
      </c>
      <c r="D270" s="1286"/>
      <c r="E270" s="1282"/>
      <c r="F270" s="1287"/>
      <c r="G270" s="221" t="s">
        <v>1637</v>
      </c>
    </row>
    <row r="271" spans="1:7" ht="15" customHeight="1" x14ac:dyDescent="0.2">
      <c r="A271" s="81"/>
      <c r="B271" s="1284" t="s">
        <v>1991</v>
      </c>
      <c r="C271" s="1285" t="s">
        <v>6785</v>
      </c>
      <c r="D271" s="1286"/>
      <c r="E271" s="1282"/>
      <c r="F271" s="1287"/>
      <c r="G271" s="221" t="s">
        <v>4280</v>
      </c>
    </row>
    <row r="272" spans="1:7" ht="15" customHeight="1" x14ac:dyDescent="0.2">
      <c r="A272" s="81"/>
      <c r="B272" s="1284" t="s">
        <v>1992</v>
      </c>
      <c r="C272" s="1285" t="s">
        <v>6786</v>
      </c>
      <c r="D272" s="1286"/>
      <c r="E272" s="1282"/>
      <c r="F272" s="1287"/>
      <c r="G272" s="221" t="s">
        <v>4280</v>
      </c>
    </row>
    <row r="273" spans="1:7" ht="15" customHeight="1" x14ac:dyDescent="0.2">
      <c r="A273" s="81"/>
      <c r="B273" s="1284" t="s">
        <v>1993</v>
      </c>
      <c r="C273" s="1285" t="s">
        <v>6787</v>
      </c>
      <c r="D273" s="1286"/>
      <c r="E273" s="1282"/>
      <c r="F273" s="1287"/>
      <c r="G273" s="221" t="s">
        <v>4280</v>
      </c>
    </row>
    <row r="274" spans="1:7" ht="15" customHeight="1" x14ac:dyDescent="0.2">
      <c r="A274" s="81"/>
      <c r="B274" s="1284" t="s">
        <v>1994</v>
      </c>
      <c r="C274" s="1285" t="s">
        <v>6788</v>
      </c>
      <c r="D274" s="1286"/>
      <c r="E274" s="1282"/>
      <c r="F274" s="1287"/>
      <c r="G274" s="221" t="s">
        <v>4280</v>
      </c>
    </row>
    <row r="275" spans="1:7" ht="15" customHeight="1" x14ac:dyDescent="0.2">
      <c r="A275" s="81"/>
      <c r="B275" s="1284" t="s">
        <v>1995</v>
      </c>
      <c r="C275" s="1285" t="s">
        <v>6789</v>
      </c>
      <c r="D275" s="1286"/>
      <c r="E275" s="1282"/>
      <c r="F275" s="1287"/>
      <c r="G275" s="221" t="s">
        <v>4280</v>
      </c>
    </row>
    <row r="276" spans="1:7" ht="15" customHeight="1" x14ac:dyDescent="0.2">
      <c r="A276" s="81"/>
      <c r="B276" s="1284" t="s">
        <v>1996</v>
      </c>
      <c r="C276" s="1285" t="s">
        <v>6790</v>
      </c>
      <c r="D276" s="1286"/>
      <c r="E276" s="1282"/>
      <c r="F276" s="1287"/>
      <c r="G276" s="221" t="s">
        <v>4280</v>
      </c>
    </row>
    <row r="277" spans="1:7" ht="15" customHeight="1" x14ac:dyDescent="0.2">
      <c r="A277" s="81"/>
      <c r="B277" s="1284" t="s">
        <v>1997</v>
      </c>
      <c r="C277" s="1285" t="s">
        <v>6791</v>
      </c>
      <c r="D277" s="1286"/>
      <c r="E277" s="1282"/>
      <c r="F277" s="1287"/>
      <c r="G277" s="221" t="s">
        <v>4280</v>
      </c>
    </row>
    <row r="278" spans="1:7" ht="15" customHeight="1" x14ac:dyDescent="0.2">
      <c r="A278" s="81"/>
      <c r="B278" s="1284" t="s">
        <v>1998</v>
      </c>
      <c r="C278" s="1285" t="s">
        <v>6792</v>
      </c>
      <c r="D278" s="1286"/>
      <c r="E278" s="1282"/>
      <c r="F278" s="1287"/>
      <c r="G278" s="221" t="s">
        <v>4280</v>
      </c>
    </row>
    <row r="279" spans="1:7" ht="15" customHeight="1" x14ac:dyDescent="0.2">
      <c r="A279" s="81"/>
      <c r="B279" s="1284" t="s">
        <v>1999</v>
      </c>
      <c r="C279" s="1285" t="s">
        <v>6793</v>
      </c>
      <c r="D279" s="1286"/>
      <c r="E279" s="1282"/>
      <c r="F279" s="1287"/>
      <c r="G279" s="221" t="s">
        <v>4280</v>
      </c>
    </row>
    <row r="280" spans="1:7" ht="15" customHeight="1" x14ac:dyDescent="0.2">
      <c r="A280" s="81"/>
      <c r="B280" s="1284" t="s">
        <v>2000</v>
      </c>
      <c r="C280" s="1285" t="s">
        <v>6794</v>
      </c>
      <c r="D280" s="1286"/>
      <c r="E280" s="1282"/>
      <c r="F280" s="1287"/>
      <c r="G280" s="221" t="s">
        <v>4280</v>
      </c>
    </row>
    <row r="281" spans="1:7" ht="15" customHeight="1" x14ac:dyDescent="0.2">
      <c r="A281" s="81"/>
      <c r="B281" s="1284" t="s">
        <v>2001</v>
      </c>
      <c r="C281" s="1285" t="s">
        <v>6795</v>
      </c>
      <c r="D281" s="1286"/>
      <c r="E281" s="1282"/>
      <c r="F281" s="1287"/>
      <c r="G281" s="221" t="s">
        <v>4280</v>
      </c>
    </row>
    <row r="282" spans="1:7" ht="15" customHeight="1" x14ac:dyDescent="0.2">
      <c r="A282" s="81"/>
      <c r="B282" s="1284" t="s">
        <v>2002</v>
      </c>
      <c r="C282" s="1285" t="s">
        <v>6796</v>
      </c>
      <c r="D282" s="1286"/>
      <c r="E282" s="1282"/>
      <c r="F282" s="1287"/>
      <c r="G282" s="221" t="s">
        <v>4280</v>
      </c>
    </row>
    <row r="283" spans="1:7" ht="15" customHeight="1" x14ac:dyDescent="0.2">
      <c r="A283" s="82"/>
      <c r="B283" s="1284" t="s">
        <v>4981</v>
      </c>
      <c r="C283" s="1285" t="s">
        <v>6797</v>
      </c>
      <c r="D283" s="1290"/>
      <c r="E283" s="1282"/>
      <c r="F283" s="1287"/>
      <c r="G283" s="221" t="s">
        <v>4280</v>
      </c>
    </row>
    <row r="284" spans="1:7" ht="15" customHeight="1" x14ac:dyDescent="0.2">
      <c r="A284" s="81"/>
      <c r="B284" s="1284" t="s">
        <v>5486</v>
      </c>
      <c r="C284" s="1285" t="s">
        <v>6798</v>
      </c>
      <c r="D284" s="1286"/>
      <c r="E284" s="1282"/>
      <c r="F284" s="1287"/>
      <c r="G284" s="221" t="s">
        <v>4280</v>
      </c>
    </row>
    <row r="285" spans="1:7" ht="15" customHeight="1" x14ac:dyDescent="0.2">
      <c r="A285" s="81"/>
      <c r="B285" s="1284" t="s">
        <v>5950</v>
      </c>
      <c r="C285" s="1285" t="s">
        <v>5613</v>
      </c>
      <c r="D285" s="1286"/>
      <c r="E285" s="1282"/>
      <c r="F285" s="1287"/>
      <c r="G285" s="221" t="s">
        <v>4280</v>
      </c>
    </row>
    <row r="286" spans="1:7" ht="15" customHeight="1" x14ac:dyDescent="0.2">
      <c r="A286" s="81"/>
      <c r="B286" s="1284" t="s">
        <v>6471</v>
      </c>
      <c r="C286" s="1285" t="s">
        <v>6472</v>
      </c>
      <c r="D286" s="1286"/>
      <c r="E286" s="1282"/>
      <c r="F286" s="1287"/>
      <c r="G286" s="221" t="s">
        <v>4280</v>
      </c>
    </row>
    <row r="287" spans="1:7" ht="15" customHeight="1" x14ac:dyDescent="0.2">
      <c r="A287" s="81"/>
      <c r="B287" s="1393" t="s">
        <v>7216</v>
      </c>
      <c r="C287" s="1384" t="s">
        <v>6732</v>
      </c>
      <c r="D287" s="1286"/>
      <c r="E287" s="1282"/>
      <c r="F287" s="1287"/>
      <c r="G287" s="221" t="s">
        <v>4280</v>
      </c>
    </row>
    <row r="288" spans="1:7" ht="15" customHeight="1" x14ac:dyDescent="0.2">
      <c r="A288" s="81"/>
      <c r="B288" s="1284" t="s">
        <v>5484</v>
      </c>
      <c r="C288" s="1285" t="s">
        <v>5467</v>
      </c>
      <c r="D288" s="1286"/>
      <c r="E288" s="1282"/>
      <c r="F288" s="1287"/>
      <c r="G288" s="221" t="s">
        <v>4280</v>
      </c>
    </row>
    <row r="289" spans="1:7" ht="15" customHeight="1" x14ac:dyDescent="0.2">
      <c r="A289" s="81"/>
      <c r="B289" s="1284" t="s">
        <v>5951</v>
      </c>
      <c r="C289" s="1285" t="s">
        <v>5610</v>
      </c>
      <c r="D289" s="1286"/>
      <c r="E289" s="1282"/>
      <c r="F289" s="1287"/>
      <c r="G289" s="221" t="s">
        <v>4280</v>
      </c>
    </row>
    <row r="290" spans="1:7" ht="15" customHeight="1" x14ac:dyDescent="0.2">
      <c r="A290" s="81"/>
      <c r="B290" s="1284" t="s">
        <v>6473</v>
      </c>
      <c r="C290" s="1285" t="s">
        <v>6474</v>
      </c>
      <c r="D290" s="1286"/>
      <c r="E290" s="1282"/>
      <c r="F290" s="1287"/>
      <c r="G290" s="221" t="s">
        <v>4280</v>
      </c>
    </row>
    <row r="291" spans="1:7" ht="15" customHeight="1" x14ac:dyDescent="0.2">
      <c r="A291" s="81"/>
      <c r="B291" s="1393" t="s">
        <v>7217</v>
      </c>
      <c r="C291" s="1384" t="s">
        <v>6733</v>
      </c>
      <c r="D291" s="1286"/>
      <c r="E291" s="1282"/>
      <c r="F291" s="1287"/>
      <c r="G291" s="221" t="s">
        <v>4280</v>
      </c>
    </row>
    <row r="292" spans="1:7" ht="15" customHeight="1" x14ac:dyDescent="0.2">
      <c r="A292" s="81"/>
      <c r="B292" s="1284" t="s">
        <v>5485</v>
      </c>
      <c r="C292" s="1285" t="s">
        <v>5468</v>
      </c>
      <c r="D292" s="1286"/>
      <c r="E292" s="1282"/>
      <c r="F292" s="1287"/>
      <c r="G292" s="221" t="s">
        <v>4280</v>
      </c>
    </row>
    <row r="293" spans="1:7" ht="15" customHeight="1" x14ac:dyDescent="0.2">
      <c r="A293" s="81"/>
      <c r="B293" s="1284" t="s">
        <v>5952</v>
      </c>
      <c r="C293" s="1291" t="s">
        <v>5611</v>
      </c>
      <c r="D293" s="1286"/>
      <c r="E293" s="1282"/>
      <c r="F293" s="1287"/>
      <c r="G293" s="221" t="s">
        <v>4280</v>
      </c>
    </row>
    <row r="294" spans="1:7" ht="15" customHeight="1" x14ac:dyDescent="0.2">
      <c r="A294" s="81"/>
      <c r="B294" s="1284" t="s">
        <v>6475</v>
      </c>
      <c r="C294" s="1291" t="s">
        <v>6476</v>
      </c>
      <c r="D294" s="1286"/>
      <c r="E294" s="1282"/>
      <c r="F294" s="1287"/>
      <c r="G294" s="221" t="s">
        <v>4280</v>
      </c>
    </row>
    <row r="295" spans="1:7" ht="15" customHeight="1" x14ac:dyDescent="0.2">
      <c r="A295" s="84"/>
      <c r="B295" s="1395" t="s">
        <v>7218</v>
      </c>
      <c r="C295" s="1392" t="s">
        <v>6734</v>
      </c>
      <c r="D295" s="1286"/>
      <c r="E295" s="1282"/>
      <c r="F295" s="1287"/>
      <c r="G295" s="221" t="s">
        <v>4280</v>
      </c>
    </row>
    <row r="296" spans="1:7" ht="15" customHeight="1" x14ac:dyDescent="0.2">
      <c r="A296" s="81" t="s">
        <v>2003</v>
      </c>
      <c r="B296" s="1284" t="s">
        <v>2005</v>
      </c>
      <c r="C296" s="1300" t="s">
        <v>2004</v>
      </c>
      <c r="D296" s="1286"/>
      <c r="E296" s="1282"/>
      <c r="F296" s="1287"/>
    </row>
    <row r="297" spans="1:7" ht="15" customHeight="1" x14ac:dyDescent="0.2">
      <c r="A297" s="80" t="s">
        <v>2006</v>
      </c>
      <c r="B297" s="1288" t="s">
        <v>2008</v>
      </c>
      <c r="C297" s="1299" t="s">
        <v>2007</v>
      </c>
      <c r="D297" s="1286"/>
      <c r="E297" s="1282"/>
      <c r="F297" s="1287"/>
    </row>
    <row r="298" spans="1:7" ht="15" customHeight="1" x14ac:dyDescent="0.2">
      <c r="A298" s="82"/>
      <c r="B298" s="1284" t="s">
        <v>2009</v>
      </c>
      <c r="C298" s="1300" t="s">
        <v>2010</v>
      </c>
      <c r="D298" s="1286"/>
      <c r="E298" s="1282"/>
      <c r="F298" s="1287"/>
    </row>
    <row r="299" spans="1:7" ht="15" customHeight="1" x14ac:dyDescent="0.2">
      <c r="A299" s="81"/>
      <c r="B299" s="1284" t="s">
        <v>2013</v>
      </c>
      <c r="C299" s="1285" t="s">
        <v>2011</v>
      </c>
      <c r="D299" s="1286"/>
      <c r="E299" s="1282"/>
      <c r="F299" s="1287"/>
    </row>
    <row r="300" spans="1:7" ht="15" customHeight="1" x14ac:dyDescent="0.2">
      <c r="A300" s="81"/>
      <c r="B300" s="1284" t="s">
        <v>2014</v>
      </c>
      <c r="C300" s="1285" t="s">
        <v>2012</v>
      </c>
      <c r="D300" s="1286"/>
      <c r="E300" s="1282"/>
      <c r="F300" s="1287"/>
    </row>
    <row r="301" spans="1:7" ht="15" customHeight="1" x14ac:dyDescent="0.2">
      <c r="A301" s="81"/>
      <c r="B301" s="1451" t="s">
        <v>2030</v>
      </c>
      <c r="C301" s="1452" t="s">
        <v>2015</v>
      </c>
      <c r="D301" s="1286"/>
      <c r="E301" s="1282"/>
      <c r="F301" s="1287"/>
    </row>
    <row r="302" spans="1:7" ht="15" customHeight="1" x14ac:dyDescent="0.2">
      <c r="A302" s="81"/>
      <c r="B302" s="1451" t="s">
        <v>2016</v>
      </c>
      <c r="C302" s="1452" t="s">
        <v>2015</v>
      </c>
      <c r="D302" s="1286"/>
      <c r="E302" s="1282"/>
      <c r="F302" s="1287"/>
    </row>
    <row r="303" spans="1:7" ht="15" customHeight="1" x14ac:dyDescent="0.2">
      <c r="A303" s="81"/>
      <c r="B303" s="1451" t="s">
        <v>2017</v>
      </c>
      <c r="C303" s="1452" t="s">
        <v>2027</v>
      </c>
      <c r="D303" s="1286"/>
      <c r="E303" s="1282"/>
      <c r="F303" s="1287"/>
    </row>
    <row r="304" spans="1:7" ht="15" customHeight="1" x14ac:dyDescent="0.2">
      <c r="A304" s="81"/>
      <c r="B304" s="1451" t="s">
        <v>2018</v>
      </c>
      <c r="C304" s="1452" t="s">
        <v>2027</v>
      </c>
      <c r="D304" s="1286"/>
      <c r="E304" s="1282"/>
      <c r="F304" s="1287"/>
    </row>
    <row r="305" spans="1:6" ht="15" customHeight="1" x14ac:dyDescent="0.2">
      <c r="A305" s="82"/>
      <c r="B305" s="1451" t="s">
        <v>2020</v>
      </c>
      <c r="C305" s="1452" t="s">
        <v>2027</v>
      </c>
      <c r="D305" s="1290"/>
      <c r="E305" s="1282"/>
      <c r="F305" s="1287"/>
    </row>
    <row r="306" spans="1:6" ht="15" customHeight="1" x14ac:dyDescent="0.2">
      <c r="A306" s="82"/>
      <c r="B306" s="1451" t="s">
        <v>2021</v>
      </c>
      <c r="C306" s="1452" t="s">
        <v>2027</v>
      </c>
      <c r="D306" s="1290"/>
      <c r="E306" s="1282"/>
      <c r="F306" s="1287"/>
    </row>
    <row r="307" spans="1:6" ht="15" customHeight="1" x14ac:dyDescent="0.2">
      <c r="A307" s="82"/>
      <c r="B307" s="1451" t="s">
        <v>2022</v>
      </c>
      <c r="C307" s="1452" t="s">
        <v>2027</v>
      </c>
      <c r="D307" s="1290"/>
      <c r="E307" s="1282"/>
      <c r="F307" s="1287"/>
    </row>
    <row r="308" spans="1:6" ht="15" customHeight="1" x14ac:dyDescent="0.2">
      <c r="A308" s="82"/>
      <c r="B308" s="1451" t="s">
        <v>2023</v>
      </c>
      <c r="C308" s="1452" t="s">
        <v>2027</v>
      </c>
      <c r="D308" s="1290"/>
      <c r="E308" s="1282"/>
      <c r="F308" s="1287"/>
    </row>
    <row r="309" spans="1:6" ht="15" customHeight="1" x14ac:dyDescent="0.2">
      <c r="A309" s="82"/>
      <c r="B309" s="1451" t="s">
        <v>2024</v>
      </c>
      <c r="C309" s="1452" t="s">
        <v>2027</v>
      </c>
      <c r="D309" s="1290"/>
      <c r="E309" s="1282"/>
      <c r="F309" s="1287"/>
    </row>
    <row r="310" spans="1:6" ht="15" customHeight="1" x14ac:dyDescent="0.2">
      <c r="A310" s="82"/>
      <c r="B310" s="1451" t="s">
        <v>2025</v>
      </c>
      <c r="C310" s="1452" t="s">
        <v>2027</v>
      </c>
      <c r="D310" s="1290"/>
      <c r="E310" s="1282"/>
      <c r="F310" s="1287"/>
    </row>
    <row r="311" spans="1:6" ht="15" customHeight="1" x14ac:dyDescent="0.2">
      <c r="A311" s="82"/>
      <c r="B311" s="1451" t="s">
        <v>2026</v>
      </c>
      <c r="C311" s="1452" t="s">
        <v>2027</v>
      </c>
      <c r="D311" s="1290"/>
      <c r="E311" s="1282"/>
      <c r="F311" s="1287"/>
    </row>
    <row r="312" spans="1:6" ht="15" customHeight="1" x14ac:dyDescent="0.2">
      <c r="A312" s="82"/>
      <c r="B312" s="1451" t="s">
        <v>2043</v>
      </c>
      <c r="C312" s="1452" t="s">
        <v>2042</v>
      </c>
      <c r="D312" s="1290"/>
      <c r="E312" s="1282"/>
      <c r="F312" s="1287"/>
    </row>
    <row r="313" spans="1:6" ht="15" customHeight="1" x14ac:dyDescent="0.2">
      <c r="A313" s="82"/>
      <c r="B313" s="1451" t="s">
        <v>2044</v>
      </c>
      <c r="C313" s="1452" t="s">
        <v>2047</v>
      </c>
      <c r="D313" s="1290"/>
      <c r="E313" s="1282"/>
      <c r="F313" s="1287"/>
    </row>
    <row r="314" spans="1:6" ht="15" customHeight="1" x14ac:dyDescent="0.2">
      <c r="A314" s="82"/>
      <c r="B314" s="1451" t="s">
        <v>2045</v>
      </c>
      <c r="C314" s="1452" t="s">
        <v>2046</v>
      </c>
      <c r="D314" s="1290"/>
      <c r="E314" s="1282"/>
      <c r="F314" s="1287"/>
    </row>
    <row r="315" spans="1:6" ht="15" customHeight="1" x14ac:dyDescent="0.2">
      <c r="A315" s="82"/>
      <c r="B315" s="1451" t="s">
        <v>2031</v>
      </c>
      <c r="C315" s="1452" t="s">
        <v>2019</v>
      </c>
      <c r="D315" s="1290"/>
      <c r="E315" s="1282"/>
      <c r="F315" s="1287"/>
    </row>
    <row r="316" spans="1:6" ht="15" customHeight="1" x14ac:dyDescent="0.2">
      <c r="A316" s="82"/>
      <c r="B316" s="1451" t="s">
        <v>2032</v>
      </c>
      <c r="C316" s="1452" t="s">
        <v>2019</v>
      </c>
      <c r="D316" s="1290"/>
      <c r="E316" s="1282"/>
      <c r="F316" s="1287"/>
    </row>
    <row r="317" spans="1:6" ht="15" customHeight="1" x14ac:dyDescent="0.2">
      <c r="A317" s="82"/>
      <c r="B317" s="1451" t="s">
        <v>2033</v>
      </c>
      <c r="C317" s="1452" t="s">
        <v>2028</v>
      </c>
      <c r="D317" s="1290"/>
      <c r="E317" s="1282"/>
      <c r="F317" s="1287"/>
    </row>
    <row r="318" spans="1:6" ht="15" customHeight="1" x14ac:dyDescent="0.2">
      <c r="A318" s="82"/>
      <c r="B318" s="1451" t="s">
        <v>2034</v>
      </c>
      <c r="C318" s="1452" t="s">
        <v>2028</v>
      </c>
      <c r="D318" s="1290"/>
      <c r="E318" s="1282"/>
      <c r="F318" s="1287"/>
    </row>
    <row r="319" spans="1:6" ht="15" customHeight="1" x14ac:dyDescent="0.2">
      <c r="A319" s="82"/>
      <c r="B319" s="1451" t="s">
        <v>2035</v>
      </c>
      <c r="C319" s="1452" t="s">
        <v>2028</v>
      </c>
      <c r="D319" s="1290"/>
      <c r="E319" s="1282"/>
      <c r="F319" s="1287"/>
    </row>
    <row r="320" spans="1:6" ht="15" customHeight="1" x14ac:dyDescent="0.2">
      <c r="A320" s="82"/>
      <c r="B320" s="1451" t="s">
        <v>2036</v>
      </c>
      <c r="C320" s="1452" t="s">
        <v>2028</v>
      </c>
      <c r="D320" s="1290"/>
      <c r="E320" s="1282"/>
      <c r="F320" s="1287"/>
    </row>
    <row r="321" spans="1:6" ht="15" customHeight="1" x14ac:dyDescent="0.2">
      <c r="A321" s="81"/>
      <c r="B321" s="1451" t="s">
        <v>2037</v>
      </c>
      <c r="C321" s="1452" t="s">
        <v>2028</v>
      </c>
      <c r="D321" s="1286"/>
      <c r="E321" s="1282"/>
      <c r="F321" s="1287"/>
    </row>
    <row r="322" spans="1:6" ht="15" customHeight="1" x14ac:dyDescent="0.2">
      <c r="A322" s="81"/>
      <c r="B322" s="1451" t="s">
        <v>2038</v>
      </c>
      <c r="C322" s="1452" t="s">
        <v>2028</v>
      </c>
      <c r="D322" s="1286"/>
      <c r="E322" s="1282"/>
      <c r="F322" s="1287"/>
    </row>
    <row r="323" spans="1:6" ht="15" customHeight="1" x14ac:dyDescent="0.2">
      <c r="A323" s="81"/>
      <c r="B323" s="1451" t="s">
        <v>2039</v>
      </c>
      <c r="C323" s="1452" t="s">
        <v>2028</v>
      </c>
      <c r="D323" s="1286"/>
      <c r="E323" s="1282"/>
      <c r="F323" s="1287"/>
    </row>
    <row r="324" spans="1:6" ht="15" customHeight="1" x14ac:dyDescent="0.2">
      <c r="A324" s="81"/>
      <c r="B324" s="1451" t="s">
        <v>2040</v>
      </c>
      <c r="C324" s="1452" t="s">
        <v>2028</v>
      </c>
      <c r="D324" s="1286"/>
      <c r="E324" s="1282"/>
      <c r="F324" s="1287"/>
    </row>
    <row r="325" spans="1:6" ht="15" customHeight="1" x14ac:dyDescent="0.2">
      <c r="A325" s="81"/>
      <c r="B325" s="1451" t="s">
        <v>2041</v>
      </c>
      <c r="C325" s="1452" t="s">
        <v>2028</v>
      </c>
      <c r="D325" s="1286"/>
      <c r="E325" s="1282"/>
      <c r="F325" s="1287"/>
    </row>
    <row r="326" spans="1:6" ht="15" customHeight="1" x14ac:dyDescent="0.2">
      <c r="A326" s="81"/>
      <c r="B326" s="1451" t="s">
        <v>2051</v>
      </c>
      <c r="C326" s="1452" t="s">
        <v>2048</v>
      </c>
      <c r="D326" s="1286"/>
      <c r="E326" s="1282"/>
      <c r="F326" s="1287"/>
    </row>
    <row r="327" spans="1:6" ht="15" customHeight="1" x14ac:dyDescent="0.2">
      <c r="A327" s="81"/>
      <c r="B327" s="1451" t="s">
        <v>2052</v>
      </c>
      <c r="C327" s="1452" t="s">
        <v>2049</v>
      </c>
      <c r="D327" s="1286"/>
      <c r="E327" s="1282"/>
      <c r="F327" s="1287"/>
    </row>
    <row r="328" spans="1:6" ht="15" customHeight="1" x14ac:dyDescent="0.2">
      <c r="A328" s="81"/>
      <c r="B328" s="1451" t="s">
        <v>2053</v>
      </c>
      <c r="C328" s="1452" t="s">
        <v>2050</v>
      </c>
      <c r="D328" s="1286"/>
      <c r="E328" s="1282"/>
      <c r="F328" s="1287"/>
    </row>
    <row r="329" spans="1:6" ht="15" customHeight="1" x14ac:dyDescent="0.2">
      <c r="A329" s="81"/>
      <c r="B329" s="1451" t="s">
        <v>2055</v>
      </c>
      <c r="C329" s="1452" t="s">
        <v>2054</v>
      </c>
      <c r="D329" s="1286"/>
      <c r="E329" s="1282"/>
      <c r="F329" s="1287"/>
    </row>
    <row r="330" spans="1:6" ht="15" customHeight="1" x14ac:dyDescent="0.2">
      <c r="A330" s="81"/>
      <c r="B330" s="1451" t="s">
        <v>2056</v>
      </c>
      <c r="C330" s="1452" t="s">
        <v>2054</v>
      </c>
      <c r="D330" s="1286"/>
      <c r="E330" s="1282"/>
      <c r="F330" s="1287"/>
    </row>
    <row r="331" spans="1:6" ht="15" customHeight="1" x14ac:dyDescent="0.2">
      <c r="A331" s="81"/>
      <c r="B331" s="1451" t="s">
        <v>2057</v>
      </c>
      <c r="C331" s="1452" t="s">
        <v>2029</v>
      </c>
      <c r="D331" s="1286"/>
      <c r="E331" s="1282"/>
      <c r="F331" s="1287"/>
    </row>
    <row r="332" spans="1:6" ht="15" customHeight="1" x14ac:dyDescent="0.2">
      <c r="A332" s="81"/>
      <c r="B332" s="1451" t="s">
        <v>2061</v>
      </c>
      <c r="C332" s="1452" t="s">
        <v>2029</v>
      </c>
      <c r="D332" s="1286"/>
      <c r="E332" s="1282"/>
      <c r="F332" s="1287"/>
    </row>
    <row r="333" spans="1:6" ht="15" customHeight="1" x14ac:dyDescent="0.2">
      <c r="A333" s="81"/>
      <c r="B333" s="1451" t="s">
        <v>2062</v>
      </c>
      <c r="C333" s="1452" t="s">
        <v>2029</v>
      </c>
      <c r="D333" s="1286"/>
      <c r="E333" s="1282"/>
      <c r="F333" s="1287"/>
    </row>
    <row r="334" spans="1:6" ht="15" customHeight="1" x14ac:dyDescent="0.2">
      <c r="A334" s="81"/>
      <c r="B334" s="1451" t="s">
        <v>2063</v>
      </c>
      <c r="C334" s="1452" t="s">
        <v>2029</v>
      </c>
      <c r="D334" s="1286"/>
      <c r="E334" s="1282"/>
      <c r="F334" s="1287"/>
    </row>
    <row r="335" spans="1:6" ht="15" customHeight="1" x14ac:dyDescent="0.2">
      <c r="A335" s="81"/>
      <c r="B335" s="1451" t="s">
        <v>2064</v>
      </c>
      <c r="C335" s="1452" t="s">
        <v>2029</v>
      </c>
      <c r="D335" s="1286"/>
      <c r="E335" s="1282"/>
      <c r="F335" s="1287"/>
    </row>
    <row r="336" spans="1:6" ht="15" customHeight="1" x14ac:dyDescent="0.2">
      <c r="A336" s="81"/>
      <c r="B336" s="1451" t="s">
        <v>2065</v>
      </c>
      <c r="C336" s="1452" t="s">
        <v>2029</v>
      </c>
      <c r="D336" s="1286"/>
      <c r="E336" s="1282"/>
      <c r="F336" s="1287"/>
    </row>
    <row r="337" spans="1:6" ht="15" customHeight="1" x14ac:dyDescent="0.2">
      <c r="A337" s="81"/>
      <c r="B337" s="1451" t="s">
        <v>2066</v>
      </c>
      <c r="C337" s="1452" t="s">
        <v>2029</v>
      </c>
      <c r="D337" s="1286"/>
      <c r="E337" s="1282"/>
      <c r="F337" s="1287"/>
    </row>
    <row r="338" spans="1:6" ht="15" customHeight="1" x14ac:dyDescent="0.2">
      <c r="A338" s="81"/>
      <c r="B338" s="1451" t="s">
        <v>2067</v>
      </c>
      <c r="C338" s="1452" t="s">
        <v>2029</v>
      </c>
      <c r="D338" s="1286"/>
      <c r="E338" s="1282"/>
      <c r="F338" s="1287"/>
    </row>
    <row r="339" spans="1:6" ht="15" customHeight="1" x14ac:dyDescent="0.2">
      <c r="A339" s="81"/>
      <c r="B339" s="1451" t="s">
        <v>2068</v>
      </c>
      <c r="C339" s="1452" t="s">
        <v>2029</v>
      </c>
      <c r="D339" s="1286"/>
      <c r="E339" s="1282"/>
      <c r="F339" s="1287"/>
    </row>
    <row r="340" spans="1:6" ht="15" customHeight="1" x14ac:dyDescent="0.2">
      <c r="A340" s="81"/>
      <c r="B340" s="1451" t="s">
        <v>2069</v>
      </c>
      <c r="C340" s="1452" t="s">
        <v>2058</v>
      </c>
      <c r="D340" s="1286"/>
      <c r="E340" s="1282"/>
      <c r="F340" s="1287"/>
    </row>
    <row r="341" spans="1:6" ht="15" customHeight="1" x14ac:dyDescent="0.2">
      <c r="A341" s="81"/>
      <c r="B341" s="1451" t="s">
        <v>2070</v>
      </c>
      <c r="C341" s="1452" t="s">
        <v>2059</v>
      </c>
      <c r="D341" s="1286"/>
      <c r="E341" s="1282"/>
      <c r="F341" s="1287"/>
    </row>
    <row r="342" spans="1:6" ht="15" customHeight="1" x14ac:dyDescent="0.2">
      <c r="A342" s="81"/>
      <c r="B342" s="1451" t="s">
        <v>2071</v>
      </c>
      <c r="C342" s="1452" t="s">
        <v>2060</v>
      </c>
      <c r="D342" s="1286"/>
      <c r="E342" s="1282"/>
      <c r="F342" s="1287"/>
    </row>
    <row r="343" spans="1:6" ht="15" customHeight="1" x14ac:dyDescent="0.2">
      <c r="A343" s="81"/>
      <c r="B343" s="1451" t="s">
        <v>2076</v>
      </c>
      <c r="C343" s="1452" t="s">
        <v>2072</v>
      </c>
      <c r="D343" s="1286"/>
      <c r="E343" s="1282"/>
      <c r="F343" s="1287"/>
    </row>
    <row r="344" spans="1:6" ht="15" customHeight="1" x14ac:dyDescent="0.2">
      <c r="A344" s="81"/>
      <c r="B344" s="1451" t="s">
        <v>2077</v>
      </c>
      <c r="C344" s="1452" t="s">
        <v>2072</v>
      </c>
      <c r="D344" s="1286"/>
      <c r="E344" s="1282"/>
      <c r="F344" s="1287"/>
    </row>
    <row r="345" spans="1:6" ht="15" customHeight="1" x14ac:dyDescent="0.2">
      <c r="A345" s="81"/>
      <c r="B345" s="1451" t="s">
        <v>2078</v>
      </c>
      <c r="C345" s="1452" t="s">
        <v>2073</v>
      </c>
      <c r="D345" s="1286"/>
      <c r="E345" s="1282"/>
      <c r="F345" s="1287"/>
    </row>
    <row r="346" spans="1:6" ht="15" customHeight="1" x14ac:dyDescent="0.2">
      <c r="A346" s="81"/>
      <c r="B346" s="1451" t="s">
        <v>2079</v>
      </c>
      <c r="C346" s="1452" t="s">
        <v>2073</v>
      </c>
      <c r="D346" s="1286"/>
      <c r="E346" s="1282"/>
      <c r="F346" s="1287"/>
    </row>
    <row r="347" spans="1:6" ht="15" customHeight="1" x14ac:dyDescent="0.2">
      <c r="A347" s="81"/>
      <c r="B347" s="1451" t="s">
        <v>2080</v>
      </c>
      <c r="C347" s="1452" t="s">
        <v>2073</v>
      </c>
      <c r="D347" s="1286"/>
      <c r="E347" s="1282"/>
      <c r="F347" s="1287"/>
    </row>
    <row r="348" spans="1:6" ht="15" customHeight="1" x14ac:dyDescent="0.2">
      <c r="A348" s="81"/>
      <c r="B348" s="1451" t="s">
        <v>2081</v>
      </c>
      <c r="C348" s="1452" t="s">
        <v>2073</v>
      </c>
      <c r="D348" s="1286"/>
      <c r="E348" s="1282"/>
      <c r="F348" s="1287"/>
    </row>
    <row r="349" spans="1:6" ht="15" customHeight="1" x14ac:dyDescent="0.2">
      <c r="A349" s="81"/>
      <c r="B349" s="1451" t="s">
        <v>2082</v>
      </c>
      <c r="C349" s="1452" t="s">
        <v>2073</v>
      </c>
      <c r="D349" s="1286"/>
      <c r="E349" s="1282"/>
      <c r="F349" s="1287"/>
    </row>
    <row r="350" spans="1:6" ht="15" customHeight="1" x14ac:dyDescent="0.2">
      <c r="A350" s="81"/>
      <c r="B350" s="1451" t="s">
        <v>2083</v>
      </c>
      <c r="C350" s="1452" t="s">
        <v>2073</v>
      </c>
      <c r="D350" s="1286"/>
      <c r="E350" s="1282"/>
      <c r="F350" s="1287"/>
    </row>
    <row r="351" spans="1:6" ht="15" customHeight="1" x14ac:dyDescent="0.2">
      <c r="A351" s="81"/>
      <c r="B351" s="1451" t="s">
        <v>2084</v>
      </c>
      <c r="C351" s="1452" t="s">
        <v>2073</v>
      </c>
      <c r="D351" s="1286"/>
      <c r="E351" s="1282"/>
      <c r="F351" s="1287"/>
    </row>
    <row r="352" spans="1:6" ht="15" customHeight="1" x14ac:dyDescent="0.2">
      <c r="A352" s="81"/>
      <c r="B352" s="1451" t="s">
        <v>2085</v>
      </c>
      <c r="C352" s="1452" t="s">
        <v>2073</v>
      </c>
      <c r="D352" s="1286"/>
      <c r="E352" s="1282"/>
      <c r="F352" s="1287"/>
    </row>
    <row r="353" spans="1:6" ht="15" customHeight="1" x14ac:dyDescent="0.2">
      <c r="A353" s="81"/>
      <c r="B353" s="1451" t="s">
        <v>2086</v>
      </c>
      <c r="C353" s="1452" t="s">
        <v>2073</v>
      </c>
      <c r="D353" s="1286"/>
      <c r="E353" s="1282"/>
      <c r="F353" s="1287"/>
    </row>
    <row r="354" spans="1:6" ht="15" customHeight="1" x14ac:dyDescent="0.2">
      <c r="A354" s="81"/>
      <c r="B354" s="1451" t="s">
        <v>2087</v>
      </c>
      <c r="C354" s="1452" t="s">
        <v>2074</v>
      </c>
      <c r="D354" s="1286"/>
      <c r="E354" s="1282"/>
      <c r="F354" s="1287"/>
    </row>
    <row r="355" spans="1:6" ht="15" customHeight="1" x14ac:dyDescent="0.2">
      <c r="A355" s="81"/>
      <c r="B355" s="1451" t="s">
        <v>2088</v>
      </c>
      <c r="C355" s="1452" t="s">
        <v>2075</v>
      </c>
      <c r="D355" s="1286"/>
      <c r="E355" s="1282"/>
      <c r="F355" s="1287"/>
    </row>
    <row r="356" spans="1:6" ht="15" customHeight="1" x14ac:dyDescent="0.2">
      <c r="A356" s="81"/>
      <c r="B356" s="1451" t="s">
        <v>2091</v>
      </c>
      <c r="C356" s="1452" t="s">
        <v>2089</v>
      </c>
      <c r="D356" s="1286"/>
      <c r="E356" s="1282"/>
      <c r="F356" s="1287"/>
    </row>
    <row r="357" spans="1:6" ht="15" customHeight="1" x14ac:dyDescent="0.2">
      <c r="A357" s="81"/>
      <c r="B357" s="1451" t="s">
        <v>2092</v>
      </c>
      <c r="C357" s="1452" t="s">
        <v>2089</v>
      </c>
      <c r="D357" s="1286"/>
      <c r="E357" s="1282"/>
      <c r="F357" s="1287"/>
    </row>
    <row r="358" spans="1:6" ht="15" customHeight="1" x14ac:dyDescent="0.2">
      <c r="A358" s="81"/>
      <c r="B358" s="1451" t="s">
        <v>2093</v>
      </c>
      <c r="C358" s="1452" t="s">
        <v>2090</v>
      </c>
      <c r="D358" s="1286"/>
      <c r="E358" s="1282"/>
      <c r="F358" s="1287"/>
    </row>
    <row r="359" spans="1:6" ht="15" customHeight="1" x14ac:dyDescent="0.2">
      <c r="A359" s="81"/>
      <c r="B359" s="1451" t="s">
        <v>2094</v>
      </c>
      <c r="C359" s="1452" t="s">
        <v>2090</v>
      </c>
      <c r="D359" s="1286"/>
      <c r="E359" s="1282"/>
      <c r="F359" s="1287"/>
    </row>
    <row r="360" spans="1:6" ht="15" customHeight="1" x14ac:dyDescent="0.2">
      <c r="A360" s="81"/>
      <c r="B360" s="1451" t="s">
        <v>2101</v>
      </c>
      <c r="C360" s="1452" t="s">
        <v>2090</v>
      </c>
      <c r="D360" s="1286"/>
      <c r="E360" s="1282"/>
      <c r="F360" s="1287"/>
    </row>
    <row r="361" spans="1:6" ht="15" customHeight="1" x14ac:dyDescent="0.2">
      <c r="A361" s="81"/>
      <c r="B361" s="1451" t="s">
        <v>2095</v>
      </c>
      <c r="C361" s="1452" t="s">
        <v>2090</v>
      </c>
      <c r="D361" s="1286"/>
      <c r="E361" s="1282"/>
      <c r="F361" s="1287"/>
    </row>
    <row r="362" spans="1:6" ht="15" customHeight="1" x14ac:dyDescent="0.2">
      <c r="A362" s="81"/>
      <c r="B362" s="1451" t="s">
        <v>2096</v>
      </c>
      <c r="C362" s="1452" t="s">
        <v>2090</v>
      </c>
      <c r="D362" s="1286"/>
      <c r="E362" s="1282"/>
      <c r="F362" s="1287"/>
    </row>
    <row r="363" spans="1:6" ht="15" customHeight="1" x14ac:dyDescent="0.2">
      <c r="A363" s="81"/>
      <c r="B363" s="1451" t="s">
        <v>2097</v>
      </c>
      <c r="C363" s="1452" t="s">
        <v>2090</v>
      </c>
      <c r="D363" s="1286"/>
      <c r="E363" s="1282"/>
      <c r="F363" s="1287"/>
    </row>
    <row r="364" spans="1:6" ht="15" customHeight="1" x14ac:dyDescent="0.2">
      <c r="A364" s="81"/>
      <c r="B364" s="1451" t="s">
        <v>2098</v>
      </c>
      <c r="C364" s="1452" t="s">
        <v>2090</v>
      </c>
      <c r="D364" s="1286"/>
      <c r="E364" s="1282"/>
      <c r="F364" s="1287"/>
    </row>
    <row r="365" spans="1:6" ht="15" customHeight="1" x14ac:dyDescent="0.2">
      <c r="A365" s="81"/>
      <c r="B365" s="1451" t="s">
        <v>2099</v>
      </c>
      <c r="C365" s="1452" t="s">
        <v>2090</v>
      </c>
      <c r="D365" s="1286"/>
      <c r="E365" s="1282"/>
      <c r="F365" s="1287"/>
    </row>
    <row r="366" spans="1:6" ht="15" customHeight="1" x14ac:dyDescent="0.2">
      <c r="A366" s="81"/>
      <c r="B366" s="1451" t="s">
        <v>2100</v>
      </c>
      <c r="C366" s="1452" t="s">
        <v>2090</v>
      </c>
      <c r="D366" s="1286"/>
      <c r="E366" s="1282"/>
      <c r="F366" s="1287"/>
    </row>
    <row r="367" spans="1:6" ht="15" customHeight="1" x14ac:dyDescent="0.2">
      <c r="A367" s="81"/>
      <c r="B367" s="1451" t="s">
        <v>4624</v>
      </c>
      <c r="C367" s="1452" t="s">
        <v>4625</v>
      </c>
      <c r="D367" s="1286"/>
      <c r="E367" s="1282"/>
      <c r="F367" s="1287"/>
    </row>
    <row r="368" spans="1:6" ht="15" customHeight="1" x14ac:dyDescent="0.2">
      <c r="A368" s="81"/>
      <c r="B368" s="1451" t="s">
        <v>2104</v>
      </c>
      <c r="C368" s="1452" t="s">
        <v>2102</v>
      </c>
      <c r="D368" s="1286"/>
      <c r="E368" s="1282"/>
      <c r="F368" s="1287"/>
    </row>
    <row r="369" spans="1:7" ht="15" customHeight="1" x14ac:dyDescent="0.2">
      <c r="A369" s="81"/>
      <c r="B369" s="1451" t="s">
        <v>2105</v>
      </c>
      <c r="C369" s="1452" t="s">
        <v>2103</v>
      </c>
      <c r="D369" s="1286"/>
      <c r="E369" s="1282"/>
      <c r="F369" s="1287"/>
    </row>
    <row r="370" spans="1:7" ht="15" customHeight="1" x14ac:dyDescent="0.2">
      <c r="A370" s="81"/>
      <c r="B370" s="1451" t="s">
        <v>2106</v>
      </c>
      <c r="C370" s="1452" t="s">
        <v>2108</v>
      </c>
      <c r="D370" s="1286"/>
      <c r="E370" s="1282"/>
      <c r="F370" s="1287"/>
    </row>
    <row r="371" spans="1:7" ht="15" customHeight="1" x14ac:dyDescent="0.2">
      <c r="A371" s="81"/>
      <c r="B371" s="1451" t="s">
        <v>2107</v>
      </c>
      <c r="C371" s="1452" t="s">
        <v>2109</v>
      </c>
      <c r="D371" s="1286"/>
      <c r="E371" s="1282"/>
      <c r="F371" s="1287"/>
    </row>
    <row r="372" spans="1:7" ht="15" customHeight="1" x14ac:dyDescent="0.2">
      <c r="A372" s="81"/>
      <c r="B372" s="1451" t="s">
        <v>2112</v>
      </c>
      <c r="C372" s="1452" t="s">
        <v>2110</v>
      </c>
      <c r="D372" s="1286"/>
      <c r="E372" s="1282"/>
      <c r="F372" s="1287"/>
      <c r="G372" s="221" t="s">
        <v>1637</v>
      </c>
    </row>
    <row r="373" spans="1:7" ht="15" customHeight="1" x14ac:dyDescent="0.2">
      <c r="A373" s="81"/>
      <c r="B373" s="1451" t="s">
        <v>2113</v>
      </c>
      <c r="C373" s="1452" t="s">
        <v>2110</v>
      </c>
      <c r="D373" s="1286"/>
      <c r="E373" s="1282"/>
      <c r="F373" s="1287"/>
      <c r="G373" s="221" t="s">
        <v>4280</v>
      </c>
    </row>
    <row r="374" spans="1:7" ht="15" customHeight="1" x14ac:dyDescent="0.2">
      <c r="A374" s="81"/>
      <c r="B374" s="1451" t="s">
        <v>2114</v>
      </c>
      <c r="C374" s="1452" t="s">
        <v>2111</v>
      </c>
      <c r="D374" s="1286"/>
      <c r="E374" s="1282"/>
      <c r="F374" s="1287"/>
      <c r="G374" s="221" t="s">
        <v>4280</v>
      </c>
    </row>
    <row r="375" spans="1:7" ht="15" customHeight="1" x14ac:dyDescent="0.2">
      <c r="A375" s="81"/>
      <c r="B375" s="1451" t="s">
        <v>2115</v>
      </c>
      <c r="C375" s="1452" t="s">
        <v>2111</v>
      </c>
      <c r="D375" s="1286"/>
      <c r="E375" s="1282"/>
      <c r="F375" s="1287"/>
      <c r="G375" s="221" t="s">
        <v>4280</v>
      </c>
    </row>
    <row r="376" spans="1:7" ht="15" customHeight="1" x14ac:dyDescent="0.2">
      <c r="A376" s="81"/>
      <c r="B376" s="1451" t="s">
        <v>2116</v>
      </c>
      <c r="C376" s="1452" t="s">
        <v>2111</v>
      </c>
      <c r="D376" s="1286"/>
      <c r="E376" s="1282"/>
      <c r="F376" s="1287"/>
      <c r="G376" s="221" t="s">
        <v>4280</v>
      </c>
    </row>
    <row r="377" spans="1:7" ht="15" customHeight="1" x14ac:dyDescent="0.2">
      <c r="A377" s="81"/>
      <c r="B377" s="1451" t="s">
        <v>2117</v>
      </c>
      <c r="C377" s="1452" t="s">
        <v>2111</v>
      </c>
      <c r="D377" s="1286"/>
      <c r="E377" s="1282"/>
      <c r="F377" s="1287"/>
      <c r="G377" s="221" t="s">
        <v>4280</v>
      </c>
    </row>
    <row r="378" spans="1:7" ht="15" customHeight="1" x14ac:dyDescent="0.2">
      <c r="A378" s="81"/>
      <c r="B378" s="1451" t="s">
        <v>2118</v>
      </c>
      <c r="C378" s="1452" t="s">
        <v>2111</v>
      </c>
      <c r="D378" s="1286"/>
      <c r="E378" s="1282"/>
      <c r="F378" s="1287"/>
      <c r="G378" s="221" t="s">
        <v>4280</v>
      </c>
    </row>
    <row r="379" spans="1:7" ht="15" customHeight="1" x14ac:dyDescent="0.2">
      <c r="A379" s="81"/>
      <c r="B379" s="1451" t="s">
        <v>2119</v>
      </c>
      <c r="C379" s="1452" t="s">
        <v>2111</v>
      </c>
      <c r="D379" s="1286"/>
      <c r="E379" s="1282"/>
      <c r="F379" s="1287"/>
      <c r="G379" s="221" t="s">
        <v>4280</v>
      </c>
    </row>
    <row r="380" spans="1:7" ht="15" customHeight="1" x14ac:dyDescent="0.2">
      <c r="A380" s="81"/>
      <c r="B380" s="1451" t="s">
        <v>2120</v>
      </c>
      <c r="C380" s="1452" t="s">
        <v>2111</v>
      </c>
      <c r="D380" s="1286"/>
      <c r="E380" s="1282"/>
      <c r="F380" s="1287"/>
      <c r="G380" s="221" t="s">
        <v>4280</v>
      </c>
    </row>
    <row r="381" spans="1:7" ht="15" customHeight="1" x14ac:dyDescent="0.2">
      <c r="A381" s="81"/>
      <c r="B381" s="1451" t="s">
        <v>2121</v>
      </c>
      <c r="C381" s="1452" t="s">
        <v>2111</v>
      </c>
      <c r="D381" s="1286"/>
      <c r="E381" s="1282"/>
      <c r="F381" s="1287"/>
      <c r="G381" s="221" t="s">
        <v>4280</v>
      </c>
    </row>
    <row r="382" spans="1:7" ht="15" customHeight="1" x14ac:dyDescent="0.2">
      <c r="A382" s="81"/>
      <c r="B382" s="1451" t="s">
        <v>2122</v>
      </c>
      <c r="C382" s="1452" t="s">
        <v>2111</v>
      </c>
      <c r="D382" s="1286"/>
      <c r="E382" s="1282"/>
      <c r="F382" s="1287"/>
      <c r="G382" s="221" t="s">
        <v>4280</v>
      </c>
    </row>
    <row r="383" spans="1:7" ht="15" customHeight="1" x14ac:dyDescent="0.2">
      <c r="A383" s="81"/>
      <c r="B383" s="1451" t="s">
        <v>4623</v>
      </c>
      <c r="C383" s="1452" t="s">
        <v>4626</v>
      </c>
      <c r="D383" s="1286"/>
      <c r="E383" s="1282"/>
      <c r="F383" s="1287"/>
      <c r="G383" s="221" t="s">
        <v>4280</v>
      </c>
    </row>
    <row r="384" spans="1:7" ht="15" customHeight="1" x14ac:dyDescent="0.2">
      <c r="A384" s="81"/>
      <c r="B384" s="1451" t="s">
        <v>2127</v>
      </c>
      <c r="C384" s="1452" t="s">
        <v>2123</v>
      </c>
      <c r="D384" s="1286"/>
      <c r="E384" s="1282"/>
      <c r="F384" s="1287"/>
      <c r="G384" s="221" t="s">
        <v>4280</v>
      </c>
    </row>
    <row r="385" spans="1:7" ht="15" customHeight="1" x14ac:dyDescent="0.2">
      <c r="A385" s="81"/>
      <c r="B385" s="1451" t="s">
        <v>2128</v>
      </c>
      <c r="C385" s="1452" t="s">
        <v>2124</v>
      </c>
      <c r="D385" s="1286"/>
      <c r="E385" s="1282"/>
      <c r="F385" s="1287"/>
      <c r="G385" s="221" t="s">
        <v>4280</v>
      </c>
    </row>
    <row r="386" spans="1:7" ht="15" customHeight="1" x14ac:dyDescent="0.2">
      <c r="A386" s="81"/>
      <c r="B386" s="1451" t="s">
        <v>2129</v>
      </c>
      <c r="C386" s="1452" t="s">
        <v>2125</v>
      </c>
      <c r="D386" s="1286"/>
      <c r="E386" s="1282"/>
      <c r="F386" s="1287"/>
      <c r="G386" s="221" t="s">
        <v>4280</v>
      </c>
    </row>
    <row r="387" spans="1:7" ht="15" customHeight="1" x14ac:dyDescent="0.2">
      <c r="A387" s="81"/>
      <c r="B387" s="1451" t="s">
        <v>2130</v>
      </c>
      <c r="C387" s="1452" t="s">
        <v>2126</v>
      </c>
      <c r="D387" s="1286"/>
      <c r="E387" s="1282"/>
      <c r="F387" s="1287"/>
      <c r="G387" s="221" t="s">
        <v>4280</v>
      </c>
    </row>
    <row r="388" spans="1:7" ht="15" customHeight="1" x14ac:dyDescent="0.2">
      <c r="A388" s="81"/>
      <c r="B388" s="1451" t="s">
        <v>2133</v>
      </c>
      <c r="C388" s="1452" t="s">
        <v>2131</v>
      </c>
      <c r="D388" s="1286"/>
      <c r="E388" s="1282"/>
      <c r="F388" s="1287"/>
      <c r="G388" s="221" t="s">
        <v>4280</v>
      </c>
    </row>
    <row r="389" spans="1:7" ht="15" customHeight="1" x14ac:dyDescent="0.2">
      <c r="A389" s="81"/>
      <c r="B389" s="1451" t="s">
        <v>5518</v>
      </c>
      <c r="C389" s="1452" t="s">
        <v>5520</v>
      </c>
      <c r="D389" s="1286"/>
      <c r="E389" s="1282"/>
      <c r="F389" s="1287"/>
      <c r="G389" s="221" t="s">
        <v>4280</v>
      </c>
    </row>
    <row r="390" spans="1:7" ht="15" customHeight="1" x14ac:dyDescent="0.2">
      <c r="A390" s="81"/>
      <c r="B390" s="1451" t="s">
        <v>5519</v>
      </c>
      <c r="C390" s="1452" t="s">
        <v>5521</v>
      </c>
      <c r="D390" s="1286"/>
      <c r="E390" s="1282"/>
      <c r="F390" s="1287"/>
      <c r="G390" s="221" t="s">
        <v>4280</v>
      </c>
    </row>
    <row r="391" spans="1:7" ht="15" customHeight="1" x14ac:dyDescent="0.2">
      <c r="A391" s="81"/>
      <c r="B391" s="1451" t="s">
        <v>2134</v>
      </c>
      <c r="C391" s="1452" t="s">
        <v>2131</v>
      </c>
      <c r="D391" s="1286"/>
      <c r="E391" s="1282"/>
      <c r="F391" s="1287"/>
      <c r="G391" s="221" t="s">
        <v>4280</v>
      </c>
    </row>
    <row r="392" spans="1:7" ht="15" customHeight="1" x14ac:dyDescent="0.2">
      <c r="A392" s="81"/>
      <c r="B392" s="1451" t="s">
        <v>2135</v>
      </c>
      <c r="C392" s="1452" t="s">
        <v>2132</v>
      </c>
      <c r="D392" s="1286"/>
      <c r="E392" s="1282"/>
      <c r="F392" s="1287"/>
      <c r="G392" s="221" t="s">
        <v>4280</v>
      </c>
    </row>
    <row r="393" spans="1:7" ht="15" customHeight="1" x14ac:dyDescent="0.2">
      <c r="A393" s="81"/>
      <c r="B393" s="1451" t="s">
        <v>2136</v>
      </c>
      <c r="C393" s="1452" t="s">
        <v>2132</v>
      </c>
      <c r="D393" s="1286"/>
      <c r="E393" s="1282"/>
      <c r="F393" s="1287"/>
      <c r="G393" s="221" t="s">
        <v>4280</v>
      </c>
    </row>
    <row r="394" spans="1:7" ht="15" customHeight="1" x14ac:dyDescent="0.2">
      <c r="A394" s="81"/>
      <c r="B394" s="1451" t="s">
        <v>2137</v>
      </c>
      <c r="C394" s="1452" t="s">
        <v>2132</v>
      </c>
      <c r="D394" s="1286"/>
      <c r="E394" s="1282"/>
      <c r="F394" s="1287"/>
      <c r="G394" s="221" t="s">
        <v>4280</v>
      </c>
    </row>
    <row r="395" spans="1:7" ht="15" customHeight="1" x14ac:dyDescent="0.2">
      <c r="A395" s="81"/>
      <c r="B395" s="1451" t="s">
        <v>2138</v>
      </c>
      <c r="C395" s="1452" t="s">
        <v>2132</v>
      </c>
      <c r="D395" s="1286"/>
      <c r="E395" s="1282"/>
      <c r="F395" s="1287"/>
      <c r="G395" s="221" t="s">
        <v>4280</v>
      </c>
    </row>
    <row r="396" spans="1:7" ht="15" customHeight="1" x14ac:dyDescent="0.2">
      <c r="A396" s="81"/>
      <c r="B396" s="1451" t="s">
        <v>2139</v>
      </c>
      <c r="C396" s="1452" t="s">
        <v>2132</v>
      </c>
      <c r="D396" s="1286"/>
      <c r="E396" s="1282"/>
      <c r="F396" s="1287"/>
      <c r="G396" s="221" t="s">
        <v>4280</v>
      </c>
    </row>
    <row r="397" spans="1:7" ht="15" customHeight="1" x14ac:dyDescent="0.2">
      <c r="A397" s="81"/>
      <c r="B397" s="1451" t="s">
        <v>2140</v>
      </c>
      <c r="C397" s="1452" t="s">
        <v>2132</v>
      </c>
      <c r="D397" s="1286"/>
      <c r="E397" s="1282"/>
      <c r="F397" s="1287"/>
      <c r="G397" s="221" t="s">
        <v>4280</v>
      </c>
    </row>
    <row r="398" spans="1:7" ht="15" customHeight="1" x14ac:dyDescent="0.2">
      <c r="A398" s="81"/>
      <c r="B398" s="1451" t="s">
        <v>2141</v>
      </c>
      <c r="C398" s="1452" t="s">
        <v>2132</v>
      </c>
      <c r="D398" s="1286"/>
      <c r="E398" s="1282"/>
      <c r="F398" s="1287"/>
      <c r="G398" s="221" t="s">
        <v>4280</v>
      </c>
    </row>
    <row r="399" spans="1:7" ht="15" customHeight="1" x14ac:dyDescent="0.2">
      <c r="A399" s="81"/>
      <c r="B399" s="1451" t="s">
        <v>2142</v>
      </c>
      <c r="C399" s="1452" t="s">
        <v>2132</v>
      </c>
      <c r="D399" s="1286"/>
      <c r="E399" s="1282"/>
      <c r="F399" s="1287"/>
      <c r="G399" s="221" t="s">
        <v>4280</v>
      </c>
    </row>
    <row r="400" spans="1:7" ht="15" customHeight="1" x14ac:dyDescent="0.2">
      <c r="A400" s="81"/>
      <c r="B400" s="1451" t="s">
        <v>2143</v>
      </c>
      <c r="C400" s="1452" t="s">
        <v>2132</v>
      </c>
      <c r="D400" s="1286"/>
      <c r="E400" s="1282"/>
      <c r="F400" s="1287"/>
      <c r="G400" s="221" t="s">
        <v>4280</v>
      </c>
    </row>
    <row r="401" spans="1:7" ht="15" customHeight="1" x14ac:dyDescent="0.2">
      <c r="A401" s="81"/>
      <c r="B401" s="1451" t="s">
        <v>2148</v>
      </c>
      <c r="C401" s="1452" t="s">
        <v>2144</v>
      </c>
      <c r="D401" s="1286"/>
      <c r="E401" s="1282"/>
      <c r="F401" s="1287"/>
      <c r="G401" s="221" t="s">
        <v>4280</v>
      </c>
    </row>
    <row r="402" spans="1:7" ht="15" customHeight="1" x14ac:dyDescent="0.2">
      <c r="A402" s="81"/>
      <c r="B402" s="1451" t="s">
        <v>2149</v>
      </c>
      <c r="C402" s="1452" t="s">
        <v>2145</v>
      </c>
      <c r="D402" s="1286"/>
      <c r="E402" s="1282"/>
      <c r="F402" s="1287"/>
      <c r="G402" s="221" t="s">
        <v>4280</v>
      </c>
    </row>
    <row r="403" spans="1:7" ht="15" customHeight="1" x14ac:dyDescent="0.2">
      <c r="A403" s="81"/>
      <c r="B403" s="1451" t="s">
        <v>2150</v>
      </c>
      <c r="C403" s="1452" t="s">
        <v>2146</v>
      </c>
      <c r="D403" s="1286"/>
      <c r="E403" s="1282"/>
      <c r="F403" s="1287"/>
      <c r="G403" s="221" t="s">
        <v>4280</v>
      </c>
    </row>
    <row r="404" spans="1:7" ht="15" customHeight="1" x14ac:dyDescent="0.2">
      <c r="A404" s="81"/>
      <c r="B404" s="1451" t="s">
        <v>2151</v>
      </c>
      <c r="C404" s="1452" t="s">
        <v>2147</v>
      </c>
      <c r="D404" s="1286"/>
      <c r="E404" s="1282"/>
      <c r="F404" s="1287"/>
      <c r="G404" s="221" t="s">
        <v>4280</v>
      </c>
    </row>
    <row r="405" spans="1:7" ht="15" customHeight="1" x14ac:dyDescent="0.2">
      <c r="A405" s="81"/>
      <c r="B405" s="1451" t="s">
        <v>2154</v>
      </c>
      <c r="C405" s="1452" t="s">
        <v>2152</v>
      </c>
      <c r="D405" s="1286"/>
      <c r="E405" s="1282"/>
      <c r="F405" s="1287"/>
      <c r="G405" s="221" t="s">
        <v>4280</v>
      </c>
    </row>
    <row r="406" spans="1:7" ht="15" customHeight="1" x14ac:dyDescent="0.2">
      <c r="A406" s="81"/>
      <c r="B406" s="1451" t="s">
        <v>5522</v>
      </c>
      <c r="C406" s="1452" t="s">
        <v>5524</v>
      </c>
      <c r="D406" s="1286"/>
      <c r="E406" s="1282"/>
      <c r="F406" s="1287"/>
      <c r="G406" s="221" t="s">
        <v>4280</v>
      </c>
    </row>
    <row r="407" spans="1:7" ht="15" customHeight="1" x14ac:dyDescent="0.2">
      <c r="A407" s="81"/>
      <c r="B407" s="1451" t="s">
        <v>5523</v>
      </c>
      <c r="C407" s="1452" t="s">
        <v>5525</v>
      </c>
      <c r="D407" s="1286"/>
      <c r="E407" s="1282"/>
      <c r="F407" s="1287"/>
      <c r="G407" s="221" t="s">
        <v>4280</v>
      </c>
    </row>
    <row r="408" spans="1:7" ht="15" customHeight="1" x14ac:dyDescent="0.2">
      <c r="A408" s="81"/>
      <c r="B408" s="1451" t="s">
        <v>2155</v>
      </c>
      <c r="C408" s="1452" t="s">
        <v>2152</v>
      </c>
      <c r="D408" s="1286"/>
      <c r="E408" s="1282"/>
      <c r="F408" s="1287"/>
      <c r="G408" s="221" t="s">
        <v>4280</v>
      </c>
    </row>
    <row r="409" spans="1:7" ht="15" customHeight="1" x14ac:dyDescent="0.2">
      <c r="A409" s="81"/>
      <c r="B409" s="1451" t="s">
        <v>2156</v>
      </c>
      <c r="C409" s="1452" t="s">
        <v>2153</v>
      </c>
      <c r="D409" s="1286"/>
      <c r="E409" s="1282"/>
      <c r="F409" s="1287"/>
      <c r="G409" s="221" t="s">
        <v>4280</v>
      </c>
    </row>
    <row r="410" spans="1:7" ht="15" customHeight="1" x14ac:dyDescent="0.2">
      <c r="A410" s="81"/>
      <c r="B410" s="1451" t="s">
        <v>2157</v>
      </c>
      <c r="C410" s="1452" t="s">
        <v>2153</v>
      </c>
      <c r="D410" s="1286"/>
      <c r="E410" s="1282"/>
      <c r="F410" s="1287"/>
      <c r="G410" s="221" t="s">
        <v>4280</v>
      </c>
    </row>
    <row r="411" spans="1:7" ht="15" customHeight="1" x14ac:dyDescent="0.2">
      <c r="A411" s="81"/>
      <c r="B411" s="1451" t="s">
        <v>2158</v>
      </c>
      <c r="C411" s="1452" t="s">
        <v>2153</v>
      </c>
      <c r="D411" s="1286"/>
      <c r="E411" s="1282"/>
      <c r="F411" s="1287"/>
      <c r="G411" s="221" t="s">
        <v>4280</v>
      </c>
    </row>
    <row r="412" spans="1:7" ht="15" customHeight="1" x14ac:dyDescent="0.2">
      <c r="A412" s="81"/>
      <c r="B412" s="1451" t="s">
        <v>2159</v>
      </c>
      <c r="C412" s="1452" t="s">
        <v>2153</v>
      </c>
      <c r="D412" s="1286"/>
      <c r="E412" s="1282"/>
      <c r="F412" s="1287"/>
      <c r="G412" s="221" t="s">
        <v>4280</v>
      </c>
    </row>
    <row r="413" spans="1:7" ht="15" customHeight="1" x14ac:dyDescent="0.2">
      <c r="A413" s="81"/>
      <c r="B413" s="1451" t="s">
        <v>2160</v>
      </c>
      <c r="C413" s="1452" t="s">
        <v>2153</v>
      </c>
      <c r="D413" s="1286"/>
      <c r="E413" s="1282"/>
      <c r="F413" s="1287"/>
      <c r="G413" s="221" t="s">
        <v>4280</v>
      </c>
    </row>
    <row r="414" spans="1:7" ht="15" customHeight="1" x14ac:dyDescent="0.2">
      <c r="A414" s="81"/>
      <c r="B414" s="1451" t="s">
        <v>2161</v>
      </c>
      <c r="C414" s="1452" t="s">
        <v>2153</v>
      </c>
      <c r="D414" s="1286"/>
      <c r="E414" s="1282"/>
      <c r="F414" s="1287"/>
      <c r="G414" s="221" t="s">
        <v>4280</v>
      </c>
    </row>
    <row r="415" spans="1:7" ht="15" customHeight="1" x14ac:dyDescent="0.2">
      <c r="A415" s="81"/>
      <c r="B415" s="1451" t="s">
        <v>2162</v>
      </c>
      <c r="C415" s="1452" t="s">
        <v>2153</v>
      </c>
      <c r="D415" s="1286"/>
      <c r="E415" s="1282"/>
      <c r="F415" s="1287"/>
      <c r="G415" s="221" t="s">
        <v>4280</v>
      </c>
    </row>
    <row r="416" spans="1:7" ht="15" customHeight="1" x14ac:dyDescent="0.2">
      <c r="A416" s="81"/>
      <c r="B416" s="1451" t="s">
        <v>2163</v>
      </c>
      <c r="C416" s="1452" t="s">
        <v>2153</v>
      </c>
      <c r="D416" s="1286"/>
      <c r="E416" s="1282"/>
      <c r="F416" s="1287"/>
      <c r="G416" s="221" t="s">
        <v>4280</v>
      </c>
    </row>
    <row r="417" spans="1:7" ht="15" customHeight="1" x14ac:dyDescent="0.2">
      <c r="A417" s="81"/>
      <c r="B417" s="1451" t="s">
        <v>2164</v>
      </c>
      <c r="C417" s="1452" t="s">
        <v>2153</v>
      </c>
      <c r="D417" s="1286"/>
      <c r="E417" s="1282"/>
      <c r="F417" s="1287"/>
      <c r="G417" s="221" t="s">
        <v>4280</v>
      </c>
    </row>
    <row r="418" spans="1:7" ht="15" customHeight="1" x14ac:dyDescent="0.2">
      <c r="A418" s="81"/>
      <c r="B418" s="1451" t="s">
        <v>2169</v>
      </c>
      <c r="C418" s="1452" t="s">
        <v>2165</v>
      </c>
      <c r="D418" s="1286"/>
      <c r="E418" s="1282"/>
      <c r="F418" s="1287"/>
      <c r="G418" s="221" t="s">
        <v>4280</v>
      </c>
    </row>
    <row r="419" spans="1:7" ht="15" customHeight="1" x14ac:dyDescent="0.2">
      <c r="A419" s="81"/>
      <c r="B419" s="1451" t="s">
        <v>2170</v>
      </c>
      <c r="C419" s="1452" t="s">
        <v>2166</v>
      </c>
      <c r="D419" s="1286"/>
      <c r="E419" s="1282"/>
      <c r="F419" s="1287"/>
      <c r="G419" s="221" t="s">
        <v>4280</v>
      </c>
    </row>
    <row r="420" spans="1:7" ht="15" customHeight="1" x14ac:dyDescent="0.2">
      <c r="A420" s="81"/>
      <c r="B420" s="1451" t="s">
        <v>2171</v>
      </c>
      <c r="C420" s="1452" t="s">
        <v>2167</v>
      </c>
      <c r="D420" s="1286"/>
      <c r="E420" s="1282"/>
      <c r="F420" s="1287"/>
      <c r="G420" s="221" t="s">
        <v>4280</v>
      </c>
    </row>
    <row r="421" spans="1:7" ht="15" customHeight="1" x14ac:dyDescent="0.2">
      <c r="A421" s="81"/>
      <c r="B421" s="1451" t="s">
        <v>2172</v>
      </c>
      <c r="C421" s="1452" t="s">
        <v>2168</v>
      </c>
      <c r="D421" s="1286"/>
      <c r="E421" s="1282"/>
      <c r="F421" s="1287"/>
      <c r="G421" s="221" t="s">
        <v>4280</v>
      </c>
    </row>
    <row r="422" spans="1:7" ht="15" customHeight="1" x14ac:dyDescent="0.2">
      <c r="A422" s="81"/>
      <c r="B422" s="1451" t="s">
        <v>2175</v>
      </c>
      <c r="C422" s="1452" t="s">
        <v>2173</v>
      </c>
      <c r="D422" s="1286"/>
      <c r="E422" s="1282"/>
      <c r="F422" s="1287"/>
      <c r="G422" s="221" t="s">
        <v>4280</v>
      </c>
    </row>
    <row r="423" spans="1:7" ht="15" customHeight="1" x14ac:dyDescent="0.2">
      <c r="A423" s="81"/>
      <c r="B423" s="1451" t="s">
        <v>5526</v>
      </c>
      <c r="C423" s="1452" t="s">
        <v>5528</v>
      </c>
      <c r="D423" s="1286"/>
      <c r="E423" s="1282"/>
      <c r="F423" s="1287"/>
      <c r="G423" s="221" t="s">
        <v>4280</v>
      </c>
    </row>
    <row r="424" spans="1:7" ht="15" customHeight="1" x14ac:dyDescent="0.2">
      <c r="A424" s="81"/>
      <c r="B424" s="1451" t="s">
        <v>5527</v>
      </c>
      <c r="C424" s="1452" t="s">
        <v>5529</v>
      </c>
      <c r="D424" s="1286"/>
      <c r="E424" s="1282"/>
      <c r="F424" s="1287"/>
      <c r="G424" s="221" t="s">
        <v>4280</v>
      </c>
    </row>
    <row r="425" spans="1:7" ht="15" customHeight="1" x14ac:dyDescent="0.2">
      <c r="A425" s="81"/>
      <c r="B425" s="1451" t="s">
        <v>2176</v>
      </c>
      <c r="C425" s="1452" t="s">
        <v>2173</v>
      </c>
      <c r="D425" s="1286"/>
      <c r="E425" s="1282"/>
      <c r="F425" s="1287"/>
      <c r="G425" s="221" t="s">
        <v>4280</v>
      </c>
    </row>
    <row r="426" spans="1:7" ht="15" customHeight="1" x14ac:dyDescent="0.2">
      <c r="A426" s="81"/>
      <c r="B426" s="1451" t="s">
        <v>2177</v>
      </c>
      <c r="C426" s="1452" t="s">
        <v>2174</v>
      </c>
      <c r="D426" s="1286"/>
      <c r="E426" s="1282"/>
      <c r="F426" s="1287"/>
      <c r="G426" s="221" t="s">
        <v>4280</v>
      </c>
    </row>
    <row r="427" spans="1:7" ht="15" customHeight="1" x14ac:dyDescent="0.2">
      <c r="A427" s="81"/>
      <c r="B427" s="1451" t="s">
        <v>2178</v>
      </c>
      <c r="C427" s="1452" t="s">
        <v>2174</v>
      </c>
      <c r="D427" s="1286"/>
      <c r="E427" s="1282"/>
      <c r="F427" s="1287"/>
      <c r="G427" s="221" t="s">
        <v>4280</v>
      </c>
    </row>
    <row r="428" spans="1:7" ht="15" customHeight="1" x14ac:dyDescent="0.2">
      <c r="A428" s="81"/>
      <c r="B428" s="1451" t="s">
        <v>2179</v>
      </c>
      <c r="C428" s="1452" t="s">
        <v>2174</v>
      </c>
      <c r="D428" s="1286"/>
      <c r="E428" s="1282"/>
      <c r="F428" s="1287"/>
      <c r="G428" s="221" t="s">
        <v>4280</v>
      </c>
    </row>
    <row r="429" spans="1:7" ht="15" customHeight="1" x14ac:dyDescent="0.2">
      <c r="A429" s="81"/>
      <c r="B429" s="1451" t="s">
        <v>2180</v>
      </c>
      <c r="C429" s="1452" t="s">
        <v>2174</v>
      </c>
      <c r="D429" s="1286"/>
      <c r="E429" s="1282"/>
      <c r="F429" s="1287"/>
      <c r="G429" s="221" t="s">
        <v>4280</v>
      </c>
    </row>
    <row r="430" spans="1:7" ht="15" customHeight="1" x14ac:dyDescent="0.2">
      <c r="A430" s="81"/>
      <c r="B430" s="1451" t="s">
        <v>2181</v>
      </c>
      <c r="C430" s="1452" t="s">
        <v>2174</v>
      </c>
      <c r="D430" s="1286"/>
      <c r="E430" s="1282"/>
      <c r="F430" s="1287"/>
      <c r="G430" s="221" t="s">
        <v>4280</v>
      </c>
    </row>
    <row r="431" spans="1:7" ht="15" customHeight="1" x14ac:dyDescent="0.2">
      <c r="A431" s="81"/>
      <c r="B431" s="1451" t="s">
        <v>2182</v>
      </c>
      <c r="C431" s="1452" t="s">
        <v>2174</v>
      </c>
      <c r="D431" s="1286"/>
      <c r="E431" s="1282"/>
      <c r="F431" s="1287"/>
      <c r="G431" s="221" t="s">
        <v>4280</v>
      </c>
    </row>
    <row r="432" spans="1:7" ht="15" customHeight="1" x14ac:dyDescent="0.2">
      <c r="A432" s="81"/>
      <c r="B432" s="1451" t="s">
        <v>2183</v>
      </c>
      <c r="C432" s="1452" t="s">
        <v>2174</v>
      </c>
      <c r="D432" s="1286"/>
      <c r="E432" s="1282"/>
      <c r="F432" s="1287"/>
      <c r="G432" s="221" t="s">
        <v>4280</v>
      </c>
    </row>
    <row r="433" spans="1:7" ht="15" customHeight="1" x14ac:dyDescent="0.2">
      <c r="A433" s="81"/>
      <c r="B433" s="1451" t="s">
        <v>2184</v>
      </c>
      <c r="C433" s="1452" t="s">
        <v>2174</v>
      </c>
      <c r="D433" s="1286"/>
      <c r="E433" s="1282"/>
      <c r="F433" s="1287"/>
      <c r="G433" s="221" t="s">
        <v>4280</v>
      </c>
    </row>
    <row r="434" spans="1:7" ht="15" customHeight="1" x14ac:dyDescent="0.2">
      <c r="A434" s="81"/>
      <c r="B434" s="1451" t="s">
        <v>2185</v>
      </c>
      <c r="C434" s="1452" t="s">
        <v>2174</v>
      </c>
      <c r="D434" s="1286"/>
      <c r="E434" s="1282"/>
      <c r="F434" s="1287"/>
      <c r="G434" s="221" t="s">
        <v>4280</v>
      </c>
    </row>
    <row r="435" spans="1:7" ht="15" customHeight="1" x14ac:dyDescent="0.2">
      <c r="A435" s="81"/>
      <c r="B435" s="1451" t="s">
        <v>2190</v>
      </c>
      <c r="C435" s="1452" t="s">
        <v>2186</v>
      </c>
      <c r="D435" s="1286"/>
      <c r="E435" s="1282"/>
      <c r="F435" s="1287"/>
      <c r="G435" s="221" t="s">
        <v>4280</v>
      </c>
    </row>
    <row r="436" spans="1:7" ht="15" customHeight="1" x14ac:dyDescent="0.2">
      <c r="A436" s="81"/>
      <c r="B436" s="1451" t="s">
        <v>2191</v>
      </c>
      <c r="C436" s="1452" t="s">
        <v>2187</v>
      </c>
      <c r="D436" s="1286"/>
      <c r="E436" s="1282"/>
      <c r="F436" s="1287"/>
      <c r="G436" s="221" t="s">
        <v>4280</v>
      </c>
    </row>
    <row r="437" spans="1:7" ht="15" customHeight="1" x14ac:dyDescent="0.2">
      <c r="A437" s="81"/>
      <c r="B437" s="1451" t="s">
        <v>2192</v>
      </c>
      <c r="C437" s="1452" t="s">
        <v>2188</v>
      </c>
      <c r="D437" s="1286"/>
      <c r="E437" s="1282"/>
      <c r="F437" s="1287"/>
      <c r="G437" s="221" t="s">
        <v>4280</v>
      </c>
    </row>
    <row r="438" spans="1:7" ht="15" customHeight="1" x14ac:dyDescent="0.2">
      <c r="A438" s="81"/>
      <c r="B438" s="1451" t="s">
        <v>2193</v>
      </c>
      <c r="C438" s="1452" t="s">
        <v>2189</v>
      </c>
      <c r="D438" s="1286"/>
      <c r="E438" s="1282"/>
      <c r="F438" s="1287"/>
      <c r="G438" s="221" t="s">
        <v>4280</v>
      </c>
    </row>
    <row r="439" spans="1:7" ht="15" customHeight="1" x14ac:dyDescent="0.2">
      <c r="A439" s="81"/>
      <c r="B439" s="1451" t="s">
        <v>2196</v>
      </c>
      <c r="C439" s="1452" t="s">
        <v>2194</v>
      </c>
      <c r="D439" s="1286"/>
      <c r="E439" s="1282"/>
      <c r="F439" s="1287"/>
      <c r="G439" s="221" t="s">
        <v>4280</v>
      </c>
    </row>
    <row r="440" spans="1:7" ht="15" customHeight="1" x14ac:dyDescent="0.2">
      <c r="A440" s="81"/>
      <c r="B440" s="1451" t="s">
        <v>5530</v>
      </c>
      <c r="C440" s="1452" t="s">
        <v>5532</v>
      </c>
      <c r="D440" s="1286"/>
      <c r="E440" s="1282"/>
      <c r="F440" s="1287"/>
      <c r="G440" s="221" t="s">
        <v>4280</v>
      </c>
    </row>
    <row r="441" spans="1:7" ht="15" customHeight="1" x14ac:dyDescent="0.2">
      <c r="A441" s="81"/>
      <c r="B441" s="1451" t="s">
        <v>5531</v>
      </c>
      <c r="C441" s="1452" t="s">
        <v>5533</v>
      </c>
      <c r="D441" s="1286"/>
      <c r="E441" s="1282"/>
      <c r="F441" s="1287"/>
      <c r="G441" s="221" t="s">
        <v>4280</v>
      </c>
    </row>
    <row r="442" spans="1:7" ht="15" customHeight="1" x14ac:dyDescent="0.2">
      <c r="A442" s="81"/>
      <c r="B442" s="1451" t="s">
        <v>2197</v>
      </c>
      <c r="C442" s="1452" t="s">
        <v>2194</v>
      </c>
      <c r="D442" s="1286"/>
      <c r="E442" s="1282"/>
      <c r="F442" s="1287"/>
      <c r="G442" s="221" t="s">
        <v>4280</v>
      </c>
    </row>
    <row r="443" spans="1:7" ht="15" customHeight="1" x14ac:dyDescent="0.2">
      <c r="A443" s="81"/>
      <c r="B443" s="1451" t="s">
        <v>2198</v>
      </c>
      <c r="C443" s="1452" t="s">
        <v>2195</v>
      </c>
      <c r="D443" s="1286"/>
      <c r="E443" s="1282"/>
      <c r="F443" s="1287"/>
      <c r="G443" s="221" t="s">
        <v>4280</v>
      </c>
    </row>
    <row r="444" spans="1:7" ht="15" customHeight="1" x14ac:dyDescent="0.2">
      <c r="A444" s="81"/>
      <c r="B444" s="1451" t="s">
        <v>2199</v>
      </c>
      <c r="C444" s="1452" t="s">
        <v>2195</v>
      </c>
      <c r="D444" s="1286"/>
      <c r="E444" s="1282"/>
      <c r="F444" s="1287"/>
      <c r="G444" s="221" t="s">
        <v>4280</v>
      </c>
    </row>
    <row r="445" spans="1:7" ht="15" customHeight="1" x14ac:dyDescent="0.2">
      <c r="A445" s="81"/>
      <c r="B445" s="1451" t="s">
        <v>2206</v>
      </c>
      <c r="C445" s="1452" t="s">
        <v>2195</v>
      </c>
      <c r="D445" s="1286"/>
      <c r="E445" s="1282"/>
      <c r="F445" s="1287"/>
      <c r="G445" s="221" t="s">
        <v>4280</v>
      </c>
    </row>
    <row r="446" spans="1:7" ht="15" customHeight="1" x14ac:dyDescent="0.2">
      <c r="A446" s="81"/>
      <c r="B446" s="1451" t="s">
        <v>2200</v>
      </c>
      <c r="C446" s="1452" t="s">
        <v>2195</v>
      </c>
      <c r="D446" s="1286"/>
      <c r="E446" s="1282"/>
      <c r="F446" s="1287"/>
      <c r="G446" s="221" t="s">
        <v>4280</v>
      </c>
    </row>
    <row r="447" spans="1:7" ht="15" customHeight="1" x14ac:dyDescent="0.2">
      <c r="A447" s="81"/>
      <c r="B447" s="1451" t="s">
        <v>2201</v>
      </c>
      <c r="C447" s="1452" t="s">
        <v>2195</v>
      </c>
      <c r="D447" s="1286"/>
      <c r="E447" s="1282"/>
      <c r="F447" s="1287"/>
      <c r="G447" s="221" t="s">
        <v>4280</v>
      </c>
    </row>
    <row r="448" spans="1:7" ht="15" customHeight="1" x14ac:dyDescent="0.2">
      <c r="A448" s="81"/>
      <c r="B448" s="1451" t="s">
        <v>2202</v>
      </c>
      <c r="C448" s="1452" t="s">
        <v>2195</v>
      </c>
      <c r="D448" s="1286"/>
      <c r="E448" s="1282"/>
      <c r="F448" s="1287"/>
      <c r="G448" s="221" t="s">
        <v>4280</v>
      </c>
    </row>
    <row r="449" spans="1:7" ht="15" customHeight="1" x14ac:dyDescent="0.2">
      <c r="A449" s="81"/>
      <c r="B449" s="1451" t="s">
        <v>2203</v>
      </c>
      <c r="C449" s="1452" t="s">
        <v>2195</v>
      </c>
      <c r="D449" s="1286"/>
      <c r="E449" s="1282"/>
      <c r="F449" s="1287"/>
      <c r="G449" s="221" t="s">
        <v>4280</v>
      </c>
    </row>
    <row r="450" spans="1:7" ht="15" customHeight="1" x14ac:dyDescent="0.2">
      <c r="A450" s="81"/>
      <c r="B450" s="1451" t="s">
        <v>2204</v>
      </c>
      <c r="C450" s="1452" t="s">
        <v>2195</v>
      </c>
      <c r="D450" s="1286"/>
      <c r="E450" s="1282"/>
      <c r="F450" s="1287"/>
      <c r="G450" s="221" t="s">
        <v>4280</v>
      </c>
    </row>
    <row r="451" spans="1:7" ht="15" customHeight="1" x14ac:dyDescent="0.2">
      <c r="A451" s="81"/>
      <c r="B451" s="1451" t="s">
        <v>2205</v>
      </c>
      <c r="C451" s="1452" t="s">
        <v>2195</v>
      </c>
      <c r="D451" s="1286"/>
      <c r="E451" s="1282"/>
      <c r="F451" s="1287"/>
      <c r="G451" s="221" t="s">
        <v>4280</v>
      </c>
    </row>
    <row r="452" spans="1:7" ht="15" customHeight="1" x14ac:dyDescent="0.2">
      <c r="A452" s="81"/>
      <c r="B452" s="1451" t="s">
        <v>2212</v>
      </c>
      <c r="C452" s="1452" t="s">
        <v>2207</v>
      </c>
      <c r="D452" s="1286"/>
      <c r="E452" s="1282"/>
      <c r="F452" s="1287"/>
      <c r="G452" s="221" t="s">
        <v>4280</v>
      </c>
    </row>
    <row r="453" spans="1:7" ht="15" customHeight="1" x14ac:dyDescent="0.2">
      <c r="A453" s="81"/>
      <c r="B453" s="1451" t="s">
        <v>2213</v>
      </c>
      <c r="C453" s="1452" t="s">
        <v>2208</v>
      </c>
      <c r="D453" s="1286"/>
      <c r="E453" s="1282"/>
      <c r="F453" s="1287"/>
      <c r="G453" s="221" t="s">
        <v>4280</v>
      </c>
    </row>
    <row r="454" spans="1:7" ht="15" customHeight="1" x14ac:dyDescent="0.2">
      <c r="A454" s="81"/>
      <c r="B454" s="1451" t="s">
        <v>2214</v>
      </c>
      <c r="C454" s="1452" t="s">
        <v>2209</v>
      </c>
      <c r="D454" s="1286"/>
      <c r="E454" s="1282"/>
      <c r="F454" s="1287"/>
      <c r="G454" s="221" t="s">
        <v>4280</v>
      </c>
    </row>
    <row r="455" spans="1:7" ht="15" customHeight="1" x14ac:dyDescent="0.2">
      <c r="A455" s="81"/>
      <c r="B455" s="1451" t="s">
        <v>2215</v>
      </c>
      <c r="C455" s="1452" t="s">
        <v>2210</v>
      </c>
      <c r="D455" s="1286"/>
      <c r="E455" s="1282"/>
      <c r="F455" s="1287"/>
      <c r="G455" s="221" t="s">
        <v>4280</v>
      </c>
    </row>
    <row r="456" spans="1:7" ht="15" customHeight="1" x14ac:dyDescent="0.2">
      <c r="A456" s="81"/>
      <c r="B456" s="1451" t="s">
        <v>2211</v>
      </c>
      <c r="C456" s="1452" t="s">
        <v>2216</v>
      </c>
      <c r="D456" s="1286"/>
      <c r="E456" s="1282"/>
      <c r="F456" s="1287"/>
      <c r="G456" s="221" t="s">
        <v>4280</v>
      </c>
    </row>
    <row r="457" spans="1:7" ht="15" customHeight="1" x14ac:dyDescent="0.2">
      <c r="A457" s="81"/>
      <c r="B457" s="1451" t="s">
        <v>5534</v>
      </c>
      <c r="C457" s="1452" t="s">
        <v>5536</v>
      </c>
      <c r="D457" s="1286"/>
      <c r="E457" s="1282"/>
      <c r="F457" s="1287"/>
      <c r="G457" s="221" t="s">
        <v>4280</v>
      </c>
    </row>
    <row r="458" spans="1:7" ht="15" customHeight="1" x14ac:dyDescent="0.2">
      <c r="A458" s="81"/>
      <c r="B458" s="1451" t="s">
        <v>5535</v>
      </c>
      <c r="C458" s="1452" t="s">
        <v>5537</v>
      </c>
      <c r="D458" s="1286"/>
      <c r="E458" s="1282"/>
      <c r="F458" s="1287"/>
      <c r="G458" s="221" t="s">
        <v>4280</v>
      </c>
    </row>
    <row r="459" spans="1:7" ht="15" customHeight="1" x14ac:dyDescent="0.2">
      <c r="A459" s="81"/>
      <c r="B459" s="1451" t="s">
        <v>2218</v>
      </c>
      <c r="C459" s="1452" t="s">
        <v>2216</v>
      </c>
      <c r="D459" s="1286"/>
      <c r="E459" s="1282"/>
      <c r="F459" s="1287"/>
      <c r="G459" s="221" t="s">
        <v>4280</v>
      </c>
    </row>
    <row r="460" spans="1:7" ht="15" customHeight="1" x14ac:dyDescent="0.2">
      <c r="A460" s="81"/>
      <c r="B460" s="1451" t="s">
        <v>2219</v>
      </c>
      <c r="C460" s="1452" t="s">
        <v>2217</v>
      </c>
      <c r="D460" s="1286"/>
      <c r="E460" s="1282"/>
      <c r="F460" s="1287"/>
      <c r="G460" s="221" t="s">
        <v>4280</v>
      </c>
    </row>
    <row r="461" spans="1:7" ht="15" customHeight="1" x14ac:dyDescent="0.2">
      <c r="A461" s="81"/>
      <c r="B461" s="1451" t="s">
        <v>2220</v>
      </c>
      <c r="C461" s="1452" t="s">
        <v>2217</v>
      </c>
      <c r="D461" s="1286"/>
      <c r="E461" s="1282"/>
      <c r="F461" s="1287"/>
      <c r="G461" s="221" t="s">
        <v>4280</v>
      </c>
    </row>
    <row r="462" spans="1:7" ht="15" customHeight="1" x14ac:dyDescent="0.2">
      <c r="A462" s="81"/>
      <c r="B462" s="1451" t="s">
        <v>2221</v>
      </c>
      <c r="C462" s="1452" t="s">
        <v>2217</v>
      </c>
      <c r="D462" s="1286"/>
      <c r="E462" s="1282"/>
      <c r="F462" s="1287"/>
      <c r="G462" s="221" t="s">
        <v>4280</v>
      </c>
    </row>
    <row r="463" spans="1:7" ht="15" customHeight="1" x14ac:dyDescent="0.2">
      <c r="A463" s="81"/>
      <c r="B463" s="1451" t="s">
        <v>2222</v>
      </c>
      <c r="C463" s="1452" t="s">
        <v>2217</v>
      </c>
      <c r="D463" s="1286"/>
      <c r="E463" s="1282"/>
      <c r="F463" s="1287"/>
      <c r="G463" s="221" t="s">
        <v>4280</v>
      </c>
    </row>
    <row r="464" spans="1:7" ht="15" customHeight="1" x14ac:dyDescent="0.2">
      <c r="A464" s="81"/>
      <c r="B464" s="1451" t="s">
        <v>2223</v>
      </c>
      <c r="C464" s="1452" t="s">
        <v>2217</v>
      </c>
      <c r="D464" s="1286"/>
      <c r="E464" s="1282"/>
      <c r="F464" s="1287"/>
      <c r="G464" s="221" t="s">
        <v>4280</v>
      </c>
    </row>
    <row r="465" spans="1:7" ht="15" customHeight="1" x14ac:dyDescent="0.2">
      <c r="A465" s="81"/>
      <c r="B465" s="1451" t="s">
        <v>2224</v>
      </c>
      <c r="C465" s="1452" t="s">
        <v>2217</v>
      </c>
      <c r="D465" s="1286"/>
      <c r="E465" s="1282"/>
      <c r="F465" s="1287"/>
      <c r="G465" s="221" t="s">
        <v>4280</v>
      </c>
    </row>
    <row r="466" spans="1:7" ht="15" customHeight="1" x14ac:dyDescent="0.2">
      <c r="A466" s="81"/>
      <c r="B466" s="1451" t="s">
        <v>2225</v>
      </c>
      <c r="C466" s="1452" t="s">
        <v>2217</v>
      </c>
      <c r="D466" s="1286"/>
      <c r="E466" s="1282"/>
      <c r="F466" s="1287"/>
      <c r="G466" s="221" t="s">
        <v>4280</v>
      </c>
    </row>
    <row r="467" spans="1:7" ht="15" customHeight="1" x14ac:dyDescent="0.2">
      <c r="A467" s="81"/>
      <c r="B467" s="1451" t="s">
        <v>2226</v>
      </c>
      <c r="C467" s="1452" t="s">
        <v>2217</v>
      </c>
      <c r="D467" s="1286"/>
      <c r="E467" s="1282"/>
      <c r="F467" s="1287"/>
      <c r="G467" s="221" t="s">
        <v>4280</v>
      </c>
    </row>
    <row r="468" spans="1:7" ht="15" customHeight="1" x14ac:dyDescent="0.2">
      <c r="A468" s="81"/>
      <c r="B468" s="1451" t="s">
        <v>2227</v>
      </c>
      <c r="C468" s="1452" t="s">
        <v>2217</v>
      </c>
      <c r="D468" s="1286"/>
      <c r="E468" s="1282"/>
      <c r="F468" s="1287"/>
      <c r="G468" s="221" t="s">
        <v>4280</v>
      </c>
    </row>
    <row r="469" spans="1:7" ht="15" customHeight="1" x14ac:dyDescent="0.2">
      <c r="A469" s="81"/>
      <c r="B469" s="1451" t="s">
        <v>2232</v>
      </c>
      <c r="C469" s="1452" t="s">
        <v>2228</v>
      </c>
      <c r="D469" s="1286"/>
      <c r="E469" s="1282"/>
      <c r="F469" s="1287"/>
      <c r="G469" s="221" t="s">
        <v>4280</v>
      </c>
    </row>
    <row r="470" spans="1:7" ht="15" customHeight="1" x14ac:dyDescent="0.2">
      <c r="A470" s="81"/>
      <c r="B470" s="1451" t="s">
        <v>2233</v>
      </c>
      <c r="C470" s="1452" t="s">
        <v>2229</v>
      </c>
      <c r="D470" s="1286"/>
      <c r="E470" s="1282"/>
      <c r="F470" s="1287"/>
      <c r="G470" s="221" t="s">
        <v>4280</v>
      </c>
    </row>
    <row r="471" spans="1:7" ht="15" customHeight="1" x14ac:dyDescent="0.2">
      <c r="A471" s="81"/>
      <c r="B471" s="1451" t="s">
        <v>2234</v>
      </c>
      <c r="C471" s="1452" t="s">
        <v>2230</v>
      </c>
      <c r="D471" s="1286"/>
      <c r="E471" s="1282"/>
      <c r="F471" s="1287"/>
      <c r="G471" s="221" t="s">
        <v>4280</v>
      </c>
    </row>
    <row r="472" spans="1:7" ht="15" customHeight="1" x14ac:dyDescent="0.2">
      <c r="A472" s="81"/>
      <c r="B472" s="1451" t="s">
        <v>2235</v>
      </c>
      <c r="C472" s="1452" t="s">
        <v>2231</v>
      </c>
      <c r="D472" s="1286"/>
      <c r="E472" s="1282"/>
      <c r="F472" s="1287"/>
      <c r="G472" s="221" t="s">
        <v>4280</v>
      </c>
    </row>
    <row r="473" spans="1:7" ht="15" customHeight="1" x14ac:dyDescent="0.2">
      <c r="A473" s="81"/>
      <c r="B473" s="1451" t="s">
        <v>2238</v>
      </c>
      <c r="C473" s="1452" t="s">
        <v>2236</v>
      </c>
      <c r="D473" s="1286"/>
      <c r="E473" s="1282"/>
      <c r="F473" s="1287"/>
      <c r="G473" s="221" t="s">
        <v>4280</v>
      </c>
    </row>
    <row r="474" spans="1:7" ht="15" customHeight="1" x14ac:dyDescent="0.2">
      <c r="A474" s="81"/>
      <c r="B474" s="1451" t="s">
        <v>5538</v>
      </c>
      <c r="C474" s="1452" t="s">
        <v>5540</v>
      </c>
      <c r="D474" s="1286"/>
      <c r="E474" s="1282"/>
      <c r="F474" s="1287"/>
      <c r="G474" s="221" t="s">
        <v>4280</v>
      </c>
    </row>
    <row r="475" spans="1:7" ht="15" customHeight="1" x14ac:dyDescent="0.2">
      <c r="A475" s="81"/>
      <c r="B475" s="1451" t="s">
        <v>5539</v>
      </c>
      <c r="C475" s="1452" t="s">
        <v>5541</v>
      </c>
      <c r="D475" s="1286"/>
      <c r="E475" s="1282"/>
      <c r="F475" s="1287"/>
      <c r="G475" s="221" t="s">
        <v>4280</v>
      </c>
    </row>
    <row r="476" spans="1:7" ht="15" customHeight="1" x14ac:dyDescent="0.2">
      <c r="A476" s="81"/>
      <c r="B476" s="1451" t="s">
        <v>2239</v>
      </c>
      <c r="C476" s="1452" t="s">
        <v>2236</v>
      </c>
      <c r="D476" s="1286"/>
      <c r="E476" s="1282"/>
      <c r="F476" s="1287"/>
      <c r="G476" s="221" t="s">
        <v>4280</v>
      </c>
    </row>
    <row r="477" spans="1:7" ht="15" customHeight="1" x14ac:dyDescent="0.2">
      <c r="A477" s="81"/>
      <c r="B477" s="1451" t="s">
        <v>2240</v>
      </c>
      <c r="C477" s="1452" t="s">
        <v>2237</v>
      </c>
      <c r="D477" s="1286"/>
      <c r="E477" s="1282"/>
      <c r="F477" s="1287"/>
      <c r="G477" s="221" t="s">
        <v>4280</v>
      </c>
    </row>
    <row r="478" spans="1:7" ht="15" customHeight="1" x14ac:dyDescent="0.2">
      <c r="A478" s="81"/>
      <c r="B478" s="1451" t="s">
        <v>2241</v>
      </c>
      <c r="C478" s="1452" t="s">
        <v>2237</v>
      </c>
      <c r="D478" s="1286"/>
      <c r="E478" s="1282"/>
      <c r="F478" s="1287"/>
      <c r="G478" s="221" t="s">
        <v>4280</v>
      </c>
    </row>
    <row r="479" spans="1:7" ht="15" customHeight="1" x14ac:dyDescent="0.2">
      <c r="A479" s="81"/>
      <c r="B479" s="1451" t="s">
        <v>2242</v>
      </c>
      <c r="C479" s="1452" t="s">
        <v>2237</v>
      </c>
      <c r="D479" s="1286"/>
      <c r="E479" s="1282"/>
      <c r="F479" s="1287"/>
      <c r="G479" s="221" t="s">
        <v>4280</v>
      </c>
    </row>
    <row r="480" spans="1:7" ht="15" customHeight="1" x14ac:dyDescent="0.2">
      <c r="A480" s="81"/>
      <c r="B480" s="1451" t="s">
        <v>2243</v>
      </c>
      <c r="C480" s="1452" t="s">
        <v>2237</v>
      </c>
      <c r="D480" s="1286"/>
      <c r="E480" s="1282"/>
      <c r="F480" s="1287"/>
      <c r="G480" s="221" t="s">
        <v>4280</v>
      </c>
    </row>
    <row r="481" spans="1:7" ht="15" customHeight="1" x14ac:dyDescent="0.2">
      <c r="A481" s="81"/>
      <c r="B481" s="1451" t="s">
        <v>2244</v>
      </c>
      <c r="C481" s="1452" t="s">
        <v>2237</v>
      </c>
      <c r="D481" s="1286"/>
      <c r="E481" s="1282"/>
      <c r="F481" s="1287"/>
      <c r="G481" s="221" t="s">
        <v>4280</v>
      </c>
    </row>
    <row r="482" spans="1:7" ht="15" customHeight="1" x14ac:dyDescent="0.2">
      <c r="A482" s="81"/>
      <c r="B482" s="1451" t="s">
        <v>2245</v>
      </c>
      <c r="C482" s="1452" t="s">
        <v>2237</v>
      </c>
      <c r="D482" s="1286"/>
      <c r="E482" s="1282"/>
      <c r="F482" s="1287"/>
      <c r="G482" s="221" t="s">
        <v>4280</v>
      </c>
    </row>
    <row r="483" spans="1:7" ht="15" customHeight="1" x14ac:dyDescent="0.2">
      <c r="A483" s="81"/>
      <c r="B483" s="1451" t="s">
        <v>2246</v>
      </c>
      <c r="C483" s="1452" t="s">
        <v>2237</v>
      </c>
      <c r="D483" s="1286"/>
      <c r="E483" s="1282"/>
      <c r="F483" s="1287"/>
      <c r="G483" s="221" t="s">
        <v>4280</v>
      </c>
    </row>
    <row r="484" spans="1:7" ht="15" customHeight="1" x14ac:dyDescent="0.2">
      <c r="A484" s="81"/>
      <c r="B484" s="1451" t="s">
        <v>2247</v>
      </c>
      <c r="C484" s="1452" t="s">
        <v>2237</v>
      </c>
      <c r="D484" s="1286"/>
      <c r="E484" s="1282"/>
      <c r="F484" s="1287"/>
      <c r="G484" s="221" t="s">
        <v>4280</v>
      </c>
    </row>
    <row r="485" spans="1:7" ht="15" customHeight="1" x14ac:dyDescent="0.2">
      <c r="A485" s="81"/>
      <c r="B485" s="1451" t="s">
        <v>2248</v>
      </c>
      <c r="C485" s="1452" t="s">
        <v>2237</v>
      </c>
      <c r="D485" s="1286"/>
      <c r="E485" s="1282"/>
      <c r="F485" s="1287"/>
      <c r="G485" s="221" t="s">
        <v>4280</v>
      </c>
    </row>
    <row r="486" spans="1:7" ht="15" customHeight="1" x14ac:dyDescent="0.2">
      <c r="A486" s="81"/>
      <c r="B486" s="1451" t="s">
        <v>2249</v>
      </c>
      <c r="C486" s="1452" t="s">
        <v>2253</v>
      </c>
      <c r="D486" s="1286"/>
      <c r="E486" s="1282"/>
      <c r="F486" s="1287"/>
      <c r="G486" s="221" t="s">
        <v>4280</v>
      </c>
    </row>
    <row r="487" spans="1:7" ht="15" customHeight="1" x14ac:dyDescent="0.2">
      <c r="A487" s="81"/>
      <c r="B487" s="1451" t="s">
        <v>2250</v>
      </c>
      <c r="C487" s="1452" t="s">
        <v>2254</v>
      </c>
      <c r="D487" s="1286"/>
      <c r="E487" s="1282"/>
      <c r="F487" s="1287"/>
      <c r="G487" s="221" t="s">
        <v>4280</v>
      </c>
    </row>
    <row r="488" spans="1:7" ht="15" customHeight="1" x14ac:dyDescent="0.2">
      <c r="A488" s="81"/>
      <c r="B488" s="1451" t="s">
        <v>2252</v>
      </c>
      <c r="C488" s="1452" t="s">
        <v>2255</v>
      </c>
      <c r="D488" s="1286"/>
      <c r="E488" s="1282"/>
      <c r="F488" s="1287"/>
      <c r="G488" s="221" t="s">
        <v>4280</v>
      </c>
    </row>
    <row r="489" spans="1:7" ht="15" customHeight="1" x14ac:dyDescent="0.2">
      <c r="A489" s="81"/>
      <c r="B489" s="1451" t="s">
        <v>2251</v>
      </c>
      <c r="C489" s="1452" t="s">
        <v>2256</v>
      </c>
      <c r="D489" s="1286"/>
      <c r="E489" s="1282"/>
      <c r="F489" s="1287"/>
      <c r="G489" s="221" t="s">
        <v>4280</v>
      </c>
    </row>
    <row r="490" spans="1:7" ht="15" customHeight="1" x14ac:dyDescent="0.2">
      <c r="A490" s="81"/>
      <c r="B490" s="1451" t="s">
        <v>2259</v>
      </c>
      <c r="C490" s="1452" t="s">
        <v>2257</v>
      </c>
      <c r="D490" s="1286"/>
      <c r="E490" s="1282"/>
      <c r="F490" s="1287"/>
      <c r="G490" s="221" t="s">
        <v>4280</v>
      </c>
    </row>
    <row r="491" spans="1:7" ht="15" customHeight="1" x14ac:dyDescent="0.2">
      <c r="A491" s="81"/>
      <c r="B491" s="1451" t="s">
        <v>5542</v>
      </c>
      <c r="C491" s="1452" t="s">
        <v>5544</v>
      </c>
      <c r="D491" s="1286"/>
      <c r="E491" s="1282"/>
      <c r="F491" s="1287"/>
      <c r="G491" s="221" t="s">
        <v>4280</v>
      </c>
    </row>
    <row r="492" spans="1:7" ht="15" customHeight="1" x14ac:dyDescent="0.2">
      <c r="A492" s="81"/>
      <c r="B492" s="1451" t="s">
        <v>5543</v>
      </c>
      <c r="C492" s="1452" t="s">
        <v>5545</v>
      </c>
      <c r="D492" s="1286"/>
      <c r="E492" s="1282"/>
      <c r="F492" s="1287"/>
      <c r="G492" s="221" t="s">
        <v>4280</v>
      </c>
    </row>
    <row r="493" spans="1:7" ht="15" customHeight="1" x14ac:dyDescent="0.2">
      <c r="A493" s="81"/>
      <c r="B493" s="1451" t="s">
        <v>2260</v>
      </c>
      <c r="C493" s="1452" t="s">
        <v>2257</v>
      </c>
      <c r="D493" s="1286"/>
      <c r="E493" s="1282"/>
      <c r="F493" s="1287"/>
      <c r="G493" s="221" t="s">
        <v>4280</v>
      </c>
    </row>
    <row r="494" spans="1:7" ht="15" customHeight="1" x14ac:dyDescent="0.2">
      <c r="A494" s="81"/>
      <c r="B494" s="1451" t="s">
        <v>2261</v>
      </c>
      <c r="C494" s="1452" t="s">
        <v>2258</v>
      </c>
      <c r="D494" s="1286"/>
      <c r="E494" s="1282"/>
      <c r="F494" s="1287"/>
      <c r="G494" s="221" t="s">
        <v>4280</v>
      </c>
    </row>
    <row r="495" spans="1:7" ht="15" customHeight="1" x14ac:dyDescent="0.2">
      <c r="A495" s="81"/>
      <c r="B495" s="1451" t="s">
        <v>2262</v>
      </c>
      <c r="C495" s="1452" t="s">
        <v>2258</v>
      </c>
      <c r="D495" s="1286"/>
      <c r="E495" s="1282"/>
      <c r="F495" s="1287"/>
      <c r="G495" s="221" t="s">
        <v>4280</v>
      </c>
    </row>
    <row r="496" spans="1:7" ht="15" customHeight="1" x14ac:dyDescent="0.2">
      <c r="A496" s="81"/>
      <c r="B496" s="1451" t="s">
        <v>2263</v>
      </c>
      <c r="C496" s="1452" t="s">
        <v>2258</v>
      </c>
      <c r="D496" s="1286"/>
      <c r="E496" s="1282"/>
      <c r="F496" s="1287"/>
      <c r="G496" s="221" t="s">
        <v>4280</v>
      </c>
    </row>
    <row r="497" spans="1:7" ht="15" customHeight="1" x14ac:dyDescent="0.2">
      <c r="A497" s="81"/>
      <c r="B497" s="1451" t="s">
        <v>2264</v>
      </c>
      <c r="C497" s="1452" t="s">
        <v>2258</v>
      </c>
      <c r="D497" s="1286"/>
      <c r="E497" s="1282"/>
      <c r="F497" s="1287"/>
      <c r="G497" s="221" t="s">
        <v>4280</v>
      </c>
    </row>
    <row r="498" spans="1:7" ht="15" customHeight="1" x14ac:dyDescent="0.2">
      <c r="A498" s="81"/>
      <c r="B498" s="1451" t="s">
        <v>2265</v>
      </c>
      <c r="C498" s="1452" t="s">
        <v>2258</v>
      </c>
      <c r="D498" s="1286"/>
      <c r="E498" s="1282"/>
      <c r="F498" s="1287"/>
      <c r="G498" s="221" t="s">
        <v>4280</v>
      </c>
    </row>
    <row r="499" spans="1:7" ht="15" customHeight="1" x14ac:dyDescent="0.2">
      <c r="A499" s="81"/>
      <c r="B499" s="1451" t="s">
        <v>2266</v>
      </c>
      <c r="C499" s="1452" t="s">
        <v>2258</v>
      </c>
      <c r="D499" s="1286"/>
      <c r="E499" s="1282"/>
      <c r="F499" s="1287"/>
      <c r="G499" s="221" t="s">
        <v>4280</v>
      </c>
    </row>
    <row r="500" spans="1:7" ht="15" customHeight="1" x14ac:dyDescent="0.2">
      <c r="A500" s="81"/>
      <c r="B500" s="1451" t="s">
        <v>2267</v>
      </c>
      <c r="C500" s="1452" t="s">
        <v>2258</v>
      </c>
      <c r="D500" s="1286"/>
      <c r="E500" s="1282"/>
      <c r="F500" s="1287"/>
      <c r="G500" s="221" t="s">
        <v>4280</v>
      </c>
    </row>
    <row r="501" spans="1:7" ht="15" customHeight="1" x14ac:dyDescent="0.2">
      <c r="A501" s="81"/>
      <c r="B501" s="1451" t="s">
        <v>2268</v>
      </c>
      <c r="C501" s="1452" t="s">
        <v>2258</v>
      </c>
      <c r="D501" s="1286"/>
      <c r="E501" s="1282"/>
      <c r="F501" s="1287"/>
      <c r="G501" s="221" t="s">
        <v>4280</v>
      </c>
    </row>
    <row r="502" spans="1:7" ht="15" customHeight="1" x14ac:dyDescent="0.2">
      <c r="A502" s="81"/>
      <c r="B502" s="1451" t="s">
        <v>2269</v>
      </c>
      <c r="C502" s="1452" t="s">
        <v>2258</v>
      </c>
      <c r="D502" s="1286"/>
      <c r="E502" s="1282"/>
      <c r="F502" s="1287"/>
      <c r="G502" s="221" t="s">
        <v>4280</v>
      </c>
    </row>
    <row r="503" spans="1:7" ht="15" customHeight="1" x14ac:dyDescent="0.2">
      <c r="A503" s="81"/>
      <c r="B503" s="1451" t="s">
        <v>2274</v>
      </c>
      <c r="C503" s="1452" t="s">
        <v>2270</v>
      </c>
      <c r="D503" s="1286"/>
      <c r="E503" s="1282"/>
      <c r="F503" s="1287"/>
      <c r="G503" s="221" t="s">
        <v>4280</v>
      </c>
    </row>
    <row r="504" spans="1:7" ht="15" customHeight="1" x14ac:dyDescent="0.2">
      <c r="A504" s="81"/>
      <c r="B504" s="1451" t="s">
        <v>2275</v>
      </c>
      <c r="C504" s="1452" t="s">
        <v>2271</v>
      </c>
      <c r="D504" s="1286"/>
      <c r="E504" s="1282"/>
      <c r="F504" s="1287"/>
      <c r="G504" s="221" t="s">
        <v>4280</v>
      </c>
    </row>
    <row r="505" spans="1:7" ht="15" customHeight="1" x14ac:dyDescent="0.2">
      <c r="A505" s="81"/>
      <c r="B505" s="1451" t="s">
        <v>2276</v>
      </c>
      <c r="C505" s="1452" t="s">
        <v>2272</v>
      </c>
      <c r="D505" s="1286"/>
      <c r="E505" s="1282"/>
      <c r="F505" s="1287"/>
      <c r="G505" s="221" t="s">
        <v>4280</v>
      </c>
    </row>
    <row r="506" spans="1:7" ht="15" customHeight="1" x14ac:dyDescent="0.2">
      <c r="A506" s="81"/>
      <c r="B506" s="1451" t="s">
        <v>2277</v>
      </c>
      <c r="C506" s="1452" t="s">
        <v>2273</v>
      </c>
      <c r="D506" s="1286"/>
      <c r="E506" s="1282"/>
      <c r="F506" s="1287"/>
      <c r="G506" s="221" t="s">
        <v>4280</v>
      </c>
    </row>
    <row r="507" spans="1:7" ht="15" customHeight="1" x14ac:dyDescent="0.2">
      <c r="A507" s="81"/>
      <c r="B507" s="1451" t="s">
        <v>2280</v>
      </c>
      <c r="C507" s="1452" t="s">
        <v>2278</v>
      </c>
      <c r="D507" s="1286"/>
      <c r="E507" s="1282"/>
      <c r="F507" s="1287"/>
      <c r="G507" s="221" t="s">
        <v>4280</v>
      </c>
    </row>
    <row r="508" spans="1:7" ht="15" customHeight="1" x14ac:dyDescent="0.2">
      <c r="A508" s="81"/>
      <c r="B508" s="1451" t="s">
        <v>5546</v>
      </c>
      <c r="C508" s="1452" t="s">
        <v>5548</v>
      </c>
      <c r="D508" s="1286"/>
      <c r="E508" s="1282"/>
      <c r="F508" s="1287"/>
      <c r="G508" s="221" t="s">
        <v>4280</v>
      </c>
    </row>
    <row r="509" spans="1:7" ht="15" customHeight="1" x14ac:dyDescent="0.2">
      <c r="A509" s="81"/>
      <c r="B509" s="1451" t="s">
        <v>5547</v>
      </c>
      <c r="C509" s="1452" t="s">
        <v>5549</v>
      </c>
      <c r="D509" s="1286"/>
      <c r="E509" s="1282"/>
      <c r="F509" s="1287"/>
      <c r="G509" s="221" t="s">
        <v>4280</v>
      </c>
    </row>
    <row r="510" spans="1:7" ht="15" customHeight="1" x14ac:dyDescent="0.2">
      <c r="A510" s="81"/>
      <c r="B510" s="1451" t="s">
        <v>2281</v>
      </c>
      <c r="C510" s="1452" t="s">
        <v>2278</v>
      </c>
      <c r="D510" s="1286"/>
      <c r="E510" s="1282"/>
      <c r="F510" s="1287"/>
      <c r="G510" s="221" t="s">
        <v>4280</v>
      </c>
    </row>
    <row r="511" spans="1:7" ht="15" customHeight="1" x14ac:dyDescent="0.2">
      <c r="A511" s="81"/>
      <c r="B511" s="1451" t="s">
        <v>2282</v>
      </c>
      <c r="C511" s="1452" t="s">
        <v>2279</v>
      </c>
      <c r="D511" s="1286"/>
      <c r="E511" s="1282"/>
      <c r="F511" s="1287"/>
      <c r="G511" s="221" t="s">
        <v>4280</v>
      </c>
    </row>
    <row r="512" spans="1:7" ht="15" customHeight="1" x14ac:dyDescent="0.2">
      <c r="A512" s="81"/>
      <c r="B512" s="1451" t="s">
        <v>2283</v>
      </c>
      <c r="C512" s="1452" t="s">
        <v>2279</v>
      </c>
      <c r="D512" s="1286"/>
      <c r="E512" s="1282"/>
      <c r="F512" s="1287"/>
      <c r="G512" s="221" t="s">
        <v>4280</v>
      </c>
    </row>
    <row r="513" spans="1:7" ht="15" customHeight="1" x14ac:dyDescent="0.2">
      <c r="A513" s="81"/>
      <c r="B513" s="1451" t="s">
        <v>2284</v>
      </c>
      <c r="C513" s="1452" t="s">
        <v>2279</v>
      </c>
      <c r="D513" s="1286"/>
      <c r="E513" s="1282"/>
      <c r="F513" s="1287"/>
      <c r="G513" s="221" t="s">
        <v>4280</v>
      </c>
    </row>
    <row r="514" spans="1:7" ht="15" customHeight="1" x14ac:dyDescent="0.2">
      <c r="A514" s="81"/>
      <c r="B514" s="1451" t="s">
        <v>2285</v>
      </c>
      <c r="C514" s="1452" t="s">
        <v>2279</v>
      </c>
      <c r="D514" s="1286"/>
      <c r="E514" s="1282"/>
      <c r="F514" s="1287"/>
      <c r="G514" s="221" t="s">
        <v>4280</v>
      </c>
    </row>
    <row r="515" spans="1:7" ht="15" customHeight="1" x14ac:dyDescent="0.2">
      <c r="A515" s="81"/>
      <c r="B515" s="1451" t="s">
        <v>2286</v>
      </c>
      <c r="C515" s="1452" t="s">
        <v>2279</v>
      </c>
      <c r="D515" s="1286"/>
      <c r="E515" s="1282"/>
      <c r="F515" s="1287"/>
      <c r="G515" s="221" t="s">
        <v>4280</v>
      </c>
    </row>
    <row r="516" spans="1:7" ht="15" customHeight="1" x14ac:dyDescent="0.2">
      <c r="A516" s="81"/>
      <c r="B516" s="1451" t="s">
        <v>2287</v>
      </c>
      <c r="C516" s="1452" t="s">
        <v>2279</v>
      </c>
      <c r="D516" s="1286"/>
      <c r="E516" s="1282"/>
      <c r="F516" s="1287"/>
      <c r="G516" s="221" t="s">
        <v>4280</v>
      </c>
    </row>
    <row r="517" spans="1:7" ht="15" customHeight="1" x14ac:dyDescent="0.2">
      <c r="A517" s="81"/>
      <c r="B517" s="1451" t="s">
        <v>2288</v>
      </c>
      <c r="C517" s="1452" t="s">
        <v>2279</v>
      </c>
      <c r="D517" s="1286"/>
      <c r="E517" s="1282"/>
      <c r="F517" s="1287"/>
      <c r="G517" s="221" t="s">
        <v>4280</v>
      </c>
    </row>
    <row r="518" spans="1:7" ht="15" customHeight="1" x14ac:dyDescent="0.2">
      <c r="A518" s="81"/>
      <c r="B518" s="1451" t="s">
        <v>2289</v>
      </c>
      <c r="C518" s="1452" t="s">
        <v>2279</v>
      </c>
      <c r="D518" s="1286"/>
      <c r="E518" s="1282"/>
      <c r="F518" s="1287"/>
      <c r="G518" s="221" t="s">
        <v>4280</v>
      </c>
    </row>
    <row r="519" spans="1:7" ht="15" customHeight="1" x14ac:dyDescent="0.2">
      <c r="A519" s="81"/>
      <c r="B519" s="1451" t="s">
        <v>2290</v>
      </c>
      <c r="C519" s="1452" t="s">
        <v>2279</v>
      </c>
      <c r="D519" s="1286"/>
      <c r="E519" s="1282"/>
      <c r="F519" s="1287"/>
      <c r="G519" s="221" t="s">
        <v>4280</v>
      </c>
    </row>
    <row r="520" spans="1:7" ht="15" customHeight="1" x14ac:dyDescent="0.2">
      <c r="A520" s="81"/>
      <c r="B520" s="1451" t="s">
        <v>2295</v>
      </c>
      <c r="C520" s="1452" t="s">
        <v>2291</v>
      </c>
      <c r="D520" s="1286"/>
      <c r="E520" s="1282"/>
      <c r="F520" s="1287"/>
      <c r="G520" s="221" t="s">
        <v>4280</v>
      </c>
    </row>
    <row r="521" spans="1:7" ht="15" customHeight="1" x14ac:dyDescent="0.2">
      <c r="A521" s="81"/>
      <c r="B521" s="1451" t="s">
        <v>2296</v>
      </c>
      <c r="C521" s="1452" t="s">
        <v>2292</v>
      </c>
      <c r="D521" s="1286"/>
      <c r="E521" s="1282"/>
      <c r="F521" s="1287"/>
      <c r="G521" s="221" t="s">
        <v>4280</v>
      </c>
    </row>
    <row r="522" spans="1:7" ht="15" customHeight="1" x14ac:dyDescent="0.2">
      <c r="A522" s="81"/>
      <c r="B522" s="1451" t="s">
        <v>2297</v>
      </c>
      <c r="C522" s="1452" t="s">
        <v>2293</v>
      </c>
      <c r="D522" s="1286"/>
      <c r="E522" s="1282"/>
      <c r="F522" s="1287"/>
      <c r="G522" s="221" t="s">
        <v>4280</v>
      </c>
    </row>
    <row r="523" spans="1:7" ht="15" customHeight="1" x14ac:dyDescent="0.2">
      <c r="A523" s="81"/>
      <c r="B523" s="1451" t="s">
        <v>2298</v>
      </c>
      <c r="C523" s="1452" t="s">
        <v>2294</v>
      </c>
      <c r="D523" s="1286"/>
      <c r="E523" s="1282"/>
      <c r="F523" s="1287"/>
      <c r="G523" s="221" t="s">
        <v>4280</v>
      </c>
    </row>
    <row r="524" spans="1:7" ht="15" customHeight="1" x14ac:dyDescent="0.2">
      <c r="A524" s="81"/>
      <c r="B524" s="1451" t="s">
        <v>2301</v>
      </c>
      <c r="C524" s="1452" t="s">
        <v>2299</v>
      </c>
      <c r="D524" s="1286"/>
      <c r="E524" s="1282"/>
      <c r="F524" s="1287"/>
      <c r="G524" s="221" t="s">
        <v>4280</v>
      </c>
    </row>
    <row r="525" spans="1:7" ht="15" customHeight="1" x14ac:dyDescent="0.2">
      <c r="A525" s="81"/>
      <c r="B525" s="1451" t="s">
        <v>5550</v>
      </c>
      <c r="C525" s="1452" t="s">
        <v>5552</v>
      </c>
      <c r="D525" s="1286"/>
      <c r="E525" s="1282"/>
      <c r="F525" s="1287"/>
      <c r="G525" s="221" t="s">
        <v>4280</v>
      </c>
    </row>
    <row r="526" spans="1:7" ht="15" customHeight="1" x14ac:dyDescent="0.2">
      <c r="A526" s="81"/>
      <c r="B526" s="1451" t="s">
        <v>5551</v>
      </c>
      <c r="C526" s="1452" t="s">
        <v>5553</v>
      </c>
      <c r="D526" s="1286"/>
      <c r="E526" s="1282"/>
      <c r="F526" s="1287"/>
      <c r="G526" s="221" t="s">
        <v>4280</v>
      </c>
    </row>
    <row r="527" spans="1:7" ht="15" customHeight="1" x14ac:dyDescent="0.2">
      <c r="A527" s="81"/>
      <c r="B527" s="1451" t="s">
        <v>2303</v>
      </c>
      <c r="C527" s="1452" t="s">
        <v>2299</v>
      </c>
      <c r="D527" s="1286"/>
      <c r="E527" s="1282"/>
      <c r="F527" s="1287"/>
      <c r="G527" s="221" t="s">
        <v>4280</v>
      </c>
    </row>
    <row r="528" spans="1:7" ht="15" customHeight="1" x14ac:dyDescent="0.2">
      <c r="A528" s="81"/>
      <c r="B528" s="1451" t="s">
        <v>2302</v>
      </c>
      <c r="C528" s="1452" t="s">
        <v>2300</v>
      </c>
      <c r="D528" s="1286"/>
      <c r="E528" s="1282"/>
      <c r="F528" s="1287"/>
      <c r="G528" s="221" t="s">
        <v>4280</v>
      </c>
    </row>
    <row r="529" spans="1:7" ht="15" customHeight="1" x14ac:dyDescent="0.2">
      <c r="A529" s="81"/>
      <c r="B529" s="1451" t="s">
        <v>2304</v>
      </c>
      <c r="C529" s="1452" t="s">
        <v>2300</v>
      </c>
      <c r="D529" s="1286"/>
      <c r="E529" s="1282"/>
      <c r="F529" s="1287"/>
      <c r="G529" s="221" t="s">
        <v>4280</v>
      </c>
    </row>
    <row r="530" spans="1:7" ht="15" customHeight="1" x14ac:dyDescent="0.2">
      <c r="A530" s="81"/>
      <c r="B530" s="1451" t="s">
        <v>2305</v>
      </c>
      <c r="C530" s="1452" t="s">
        <v>2300</v>
      </c>
      <c r="D530" s="1286"/>
      <c r="E530" s="1282"/>
      <c r="F530" s="1287"/>
      <c r="G530" s="221" t="s">
        <v>4280</v>
      </c>
    </row>
    <row r="531" spans="1:7" ht="15" customHeight="1" x14ac:dyDescent="0.2">
      <c r="A531" s="81"/>
      <c r="B531" s="1451" t="s">
        <v>2306</v>
      </c>
      <c r="C531" s="1452" t="s">
        <v>2300</v>
      </c>
      <c r="D531" s="1286"/>
      <c r="E531" s="1282"/>
      <c r="F531" s="1287"/>
      <c r="G531" s="221" t="s">
        <v>4280</v>
      </c>
    </row>
    <row r="532" spans="1:7" ht="15" customHeight="1" x14ac:dyDescent="0.2">
      <c r="A532" s="81"/>
      <c r="B532" s="1451" t="s">
        <v>2307</v>
      </c>
      <c r="C532" s="1452" t="s">
        <v>2300</v>
      </c>
      <c r="D532" s="1286"/>
      <c r="E532" s="1282"/>
      <c r="F532" s="1287"/>
      <c r="G532" s="221" t="s">
        <v>4280</v>
      </c>
    </row>
    <row r="533" spans="1:7" ht="15" customHeight="1" x14ac:dyDescent="0.2">
      <c r="A533" s="81"/>
      <c r="B533" s="1451" t="s">
        <v>2308</v>
      </c>
      <c r="C533" s="1452" t="s">
        <v>2300</v>
      </c>
      <c r="D533" s="1286"/>
      <c r="E533" s="1282"/>
      <c r="F533" s="1287"/>
      <c r="G533" s="221" t="s">
        <v>4280</v>
      </c>
    </row>
    <row r="534" spans="1:7" ht="15" customHeight="1" x14ac:dyDescent="0.2">
      <c r="A534" s="81"/>
      <c r="B534" s="1451" t="s">
        <v>2309</v>
      </c>
      <c r="C534" s="1452" t="s">
        <v>2300</v>
      </c>
      <c r="D534" s="1286"/>
      <c r="E534" s="1282"/>
      <c r="F534" s="1287"/>
      <c r="G534" s="221" t="s">
        <v>4280</v>
      </c>
    </row>
    <row r="535" spans="1:7" ht="15" customHeight="1" x14ac:dyDescent="0.2">
      <c r="A535" s="81"/>
      <c r="B535" s="1451" t="s">
        <v>2310</v>
      </c>
      <c r="C535" s="1452" t="s">
        <v>2300</v>
      </c>
      <c r="D535" s="1286"/>
      <c r="E535" s="1282"/>
      <c r="F535" s="1287"/>
      <c r="G535" s="221" t="s">
        <v>4280</v>
      </c>
    </row>
    <row r="536" spans="1:7" ht="15" customHeight="1" x14ac:dyDescent="0.2">
      <c r="A536" s="81"/>
      <c r="B536" s="1451" t="s">
        <v>2311</v>
      </c>
      <c r="C536" s="1452" t="s">
        <v>2300</v>
      </c>
      <c r="D536" s="1286"/>
      <c r="E536" s="1282"/>
      <c r="F536" s="1287"/>
      <c r="G536" s="221" t="s">
        <v>4280</v>
      </c>
    </row>
    <row r="537" spans="1:7" ht="15" customHeight="1" x14ac:dyDescent="0.2">
      <c r="A537" s="81"/>
      <c r="B537" s="1451" t="s">
        <v>2312</v>
      </c>
      <c r="C537" s="1452" t="s">
        <v>2316</v>
      </c>
      <c r="D537" s="1286"/>
      <c r="E537" s="1282"/>
      <c r="F537" s="1287"/>
      <c r="G537" s="221" t="s">
        <v>4280</v>
      </c>
    </row>
    <row r="538" spans="1:7" ht="15" customHeight="1" x14ac:dyDescent="0.2">
      <c r="A538" s="81"/>
      <c r="B538" s="1451" t="s">
        <v>2313</v>
      </c>
      <c r="C538" s="1452" t="s">
        <v>2317</v>
      </c>
      <c r="D538" s="1286"/>
      <c r="E538" s="1282"/>
      <c r="F538" s="1287"/>
      <c r="G538" s="221" t="s">
        <v>4280</v>
      </c>
    </row>
    <row r="539" spans="1:7" ht="15" customHeight="1" x14ac:dyDescent="0.2">
      <c r="A539" s="81"/>
      <c r="B539" s="1451" t="s">
        <v>2314</v>
      </c>
      <c r="C539" s="1452" t="s">
        <v>2318</v>
      </c>
      <c r="D539" s="1286"/>
      <c r="E539" s="1282"/>
      <c r="F539" s="1287"/>
      <c r="G539" s="221" t="s">
        <v>4280</v>
      </c>
    </row>
    <row r="540" spans="1:7" ht="15" customHeight="1" x14ac:dyDescent="0.2">
      <c r="A540" s="81"/>
      <c r="B540" s="1451" t="s">
        <v>2315</v>
      </c>
      <c r="C540" s="1452" t="s">
        <v>2319</v>
      </c>
      <c r="D540" s="1286"/>
      <c r="E540" s="1282"/>
      <c r="F540" s="1287"/>
      <c r="G540" s="221" t="s">
        <v>4280</v>
      </c>
    </row>
    <row r="541" spans="1:7" ht="15" customHeight="1" x14ac:dyDescent="0.2">
      <c r="A541" s="81"/>
      <c r="B541" s="1451" t="s">
        <v>2322</v>
      </c>
      <c r="C541" s="1452" t="s">
        <v>2320</v>
      </c>
      <c r="D541" s="1286"/>
      <c r="E541" s="1282"/>
      <c r="F541" s="1287"/>
      <c r="G541" s="221" t="s">
        <v>4280</v>
      </c>
    </row>
    <row r="542" spans="1:7" ht="15" customHeight="1" x14ac:dyDescent="0.2">
      <c r="A542" s="81"/>
      <c r="B542" s="1451" t="s">
        <v>5554</v>
      </c>
      <c r="C542" s="1452" t="s">
        <v>5556</v>
      </c>
      <c r="D542" s="1286"/>
      <c r="E542" s="1282"/>
      <c r="F542" s="1287"/>
      <c r="G542" s="221" t="s">
        <v>4280</v>
      </c>
    </row>
    <row r="543" spans="1:7" ht="15" customHeight="1" x14ac:dyDescent="0.2">
      <c r="A543" s="81"/>
      <c r="B543" s="1451" t="s">
        <v>5555</v>
      </c>
      <c r="C543" s="1452" t="s">
        <v>5557</v>
      </c>
      <c r="D543" s="1286"/>
      <c r="E543" s="1282"/>
      <c r="F543" s="1287"/>
      <c r="G543" s="221" t="s">
        <v>4280</v>
      </c>
    </row>
    <row r="544" spans="1:7" ht="15" customHeight="1" x14ac:dyDescent="0.2">
      <c r="A544" s="81"/>
      <c r="B544" s="1451" t="s">
        <v>2323</v>
      </c>
      <c r="C544" s="1452" t="s">
        <v>2320</v>
      </c>
      <c r="D544" s="1286"/>
      <c r="E544" s="1282"/>
      <c r="F544" s="1287"/>
      <c r="G544" s="221" t="s">
        <v>4280</v>
      </c>
    </row>
    <row r="545" spans="1:7" ht="15" customHeight="1" x14ac:dyDescent="0.2">
      <c r="A545" s="81"/>
      <c r="B545" s="1451" t="s">
        <v>2324</v>
      </c>
      <c r="C545" s="1452" t="s">
        <v>2321</v>
      </c>
      <c r="D545" s="1286"/>
      <c r="E545" s="1282"/>
      <c r="F545" s="1287"/>
      <c r="G545" s="221" t="s">
        <v>4280</v>
      </c>
    </row>
    <row r="546" spans="1:7" ht="15" customHeight="1" x14ac:dyDescent="0.2">
      <c r="A546" s="81"/>
      <c r="B546" s="1451" t="s">
        <v>2325</v>
      </c>
      <c r="C546" s="1452" t="s">
        <v>2321</v>
      </c>
      <c r="D546" s="1286"/>
      <c r="E546" s="1282"/>
      <c r="F546" s="1287"/>
      <c r="G546" s="221" t="s">
        <v>4280</v>
      </c>
    </row>
    <row r="547" spans="1:7" ht="15" customHeight="1" x14ac:dyDescent="0.2">
      <c r="A547" s="81"/>
      <c r="B547" s="1451" t="s">
        <v>2326</v>
      </c>
      <c r="C547" s="1452" t="s">
        <v>2321</v>
      </c>
      <c r="D547" s="1286"/>
      <c r="E547" s="1282"/>
      <c r="F547" s="1287"/>
      <c r="G547" s="221" t="s">
        <v>4280</v>
      </c>
    </row>
    <row r="548" spans="1:7" ht="15" customHeight="1" x14ac:dyDescent="0.2">
      <c r="A548" s="81"/>
      <c r="B548" s="1451" t="s">
        <v>2327</v>
      </c>
      <c r="C548" s="1452" t="s">
        <v>2321</v>
      </c>
      <c r="D548" s="1286"/>
      <c r="E548" s="1282"/>
      <c r="F548" s="1287"/>
      <c r="G548" s="221" t="s">
        <v>4280</v>
      </c>
    </row>
    <row r="549" spans="1:7" ht="15" customHeight="1" x14ac:dyDescent="0.2">
      <c r="A549" s="81"/>
      <c r="B549" s="1451" t="s">
        <v>2328</v>
      </c>
      <c r="C549" s="1452" t="s">
        <v>2321</v>
      </c>
      <c r="D549" s="1286"/>
      <c r="E549" s="1282"/>
      <c r="F549" s="1287"/>
      <c r="G549" s="221" t="s">
        <v>4280</v>
      </c>
    </row>
    <row r="550" spans="1:7" ht="15" customHeight="1" x14ac:dyDescent="0.2">
      <c r="A550" s="81"/>
      <c r="B550" s="1451" t="s">
        <v>2329</v>
      </c>
      <c r="C550" s="1452" t="s">
        <v>2321</v>
      </c>
      <c r="D550" s="1286"/>
      <c r="E550" s="1282"/>
      <c r="F550" s="1287"/>
      <c r="G550" s="221" t="s">
        <v>4280</v>
      </c>
    </row>
    <row r="551" spans="1:7" ht="15" customHeight="1" x14ac:dyDescent="0.2">
      <c r="A551" s="81"/>
      <c r="B551" s="1451" t="s">
        <v>2330</v>
      </c>
      <c r="C551" s="1452" t="s">
        <v>2321</v>
      </c>
      <c r="D551" s="1286"/>
      <c r="E551" s="1282"/>
      <c r="F551" s="1287"/>
      <c r="G551" s="221" t="s">
        <v>4280</v>
      </c>
    </row>
    <row r="552" spans="1:7" ht="15" customHeight="1" x14ac:dyDescent="0.2">
      <c r="A552" s="81"/>
      <c r="B552" s="1451" t="s">
        <v>2331</v>
      </c>
      <c r="C552" s="1452" t="s">
        <v>2321</v>
      </c>
      <c r="D552" s="1286"/>
      <c r="E552" s="1282"/>
      <c r="F552" s="1287"/>
      <c r="G552" s="221" t="s">
        <v>4280</v>
      </c>
    </row>
    <row r="553" spans="1:7" ht="15" customHeight="1" x14ac:dyDescent="0.2">
      <c r="A553" s="81"/>
      <c r="B553" s="1451" t="s">
        <v>2332</v>
      </c>
      <c r="C553" s="1452" t="s">
        <v>2321</v>
      </c>
      <c r="D553" s="1286"/>
      <c r="E553" s="1282"/>
      <c r="F553" s="1287"/>
      <c r="G553" s="221" t="s">
        <v>4280</v>
      </c>
    </row>
    <row r="554" spans="1:7" ht="15" customHeight="1" x14ac:dyDescent="0.2">
      <c r="A554" s="81"/>
      <c r="B554" s="1451" t="s">
        <v>2337</v>
      </c>
      <c r="C554" s="1452" t="s">
        <v>2333</v>
      </c>
      <c r="D554" s="1286"/>
      <c r="E554" s="1282"/>
      <c r="F554" s="1287"/>
      <c r="G554" s="221" t="s">
        <v>4280</v>
      </c>
    </row>
    <row r="555" spans="1:7" ht="15" customHeight="1" x14ac:dyDescent="0.2">
      <c r="A555" s="81"/>
      <c r="B555" s="1451" t="s">
        <v>2338</v>
      </c>
      <c r="C555" s="1452" t="s">
        <v>2334</v>
      </c>
      <c r="D555" s="1286"/>
      <c r="E555" s="1282"/>
      <c r="F555" s="1287"/>
      <c r="G555" s="221" t="s">
        <v>4280</v>
      </c>
    </row>
    <row r="556" spans="1:7" ht="15" customHeight="1" x14ac:dyDescent="0.2">
      <c r="A556" s="81"/>
      <c r="B556" s="1451" t="s">
        <v>2339</v>
      </c>
      <c r="C556" s="1452" t="s">
        <v>2335</v>
      </c>
      <c r="D556" s="1286"/>
      <c r="E556" s="1282"/>
      <c r="F556" s="1287"/>
      <c r="G556" s="221" t="s">
        <v>4280</v>
      </c>
    </row>
    <row r="557" spans="1:7" ht="15" customHeight="1" x14ac:dyDescent="0.2">
      <c r="A557" s="81"/>
      <c r="B557" s="1451" t="s">
        <v>2340</v>
      </c>
      <c r="C557" s="1452" t="s">
        <v>2336</v>
      </c>
      <c r="D557" s="1286"/>
      <c r="E557" s="1282"/>
      <c r="F557" s="1287"/>
      <c r="G557" s="221" t="s">
        <v>4280</v>
      </c>
    </row>
    <row r="558" spans="1:7" ht="15" customHeight="1" x14ac:dyDescent="0.2">
      <c r="A558" s="81"/>
      <c r="B558" s="1451" t="s">
        <v>2349</v>
      </c>
      <c r="C558" s="1452" t="s">
        <v>2348</v>
      </c>
      <c r="D558" s="1286"/>
      <c r="E558" s="1282"/>
      <c r="F558" s="1287"/>
      <c r="G558" s="221" t="s">
        <v>4280</v>
      </c>
    </row>
    <row r="559" spans="1:7" ht="15" customHeight="1" x14ac:dyDescent="0.2">
      <c r="A559" s="81"/>
      <c r="B559" s="1451" t="s">
        <v>5579</v>
      </c>
      <c r="C559" s="1452" t="s">
        <v>5556</v>
      </c>
      <c r="D559" s="1286"/>
      <c r="E559" s="1282"/>
      <c r="F559" s="1287"/>
      <c r="G559" s="221" t="s">
        <v>4280</v>
      </c>
    </row>
    <row r="560" spans="1:7" ht="15" customHeight="1" x14ac:dyDescent="0.2">
      <c r="A560" s="81"/>
      <c r="B560" s="1451" t="s">
        <v>5580</v>
      </c>
      <c r="C560" s="1452" t="s">
        <v>5557</v>
      </c>
      <c r="D560" s="1286"/>
      <c r="E560" s="1282"/>
      <c r="F560" s="1287"/>
      <c r="G560" s="221" t="s">
        <v>4280</v>
      </c>
    </row>
    <row r="561" spans="1:7" ht="15" customHeight="1" x14ac:dyDescent="0.2">
      <c r="A561" s="81"/>
      <c r="B561" s="1451" t="s">
        <v>2350</v>
      </c>
      <c r="C561" s="1452" t="s">
        <v>2348</v>
      </c>
      <c r="D561" s="1286"/>
      <c r="E561" s="1282"/>
      <c r="F561" s="1287"/>
      <c r="G561" s="221" t="s">
        <v>4280</v>
      </c>
    </row>
    <row r="562" spans="1:7" ht="15" customHeight="1" x14ac:dyDescent="0.2">
      <c r="A562" s="81"/>
      <c r="B562" s="1451" t="s">
        <v>2351</v>
      </c>
      <c r="C562" s="1452" t="s">
        <v>2353</v>
      </c>
      <c r="D562" s="1286"/>
      <c r="E562" s="1282"/>
      <c r="F562" s="1287"/>
      <c r="G562" s="221" t="s">
        <v>4280</v>
      </c>
    </row>
    <row r="563" spans="1:7" ht="15" customHeight="1" x14ac:dyDescent="0.2">
      <c r="A563" s="81"/>
      <c r="B563" s="1451" t="s">
        <v>2352</v>
      </c>
      <c r="C563" s="1452" t="s">
        <v>2353</v>
      </c>
      <c r="D563" s="1286"/>
      <c r="E563" s="1282"/>
      <c r="F563" s="1287"/>
      <c r="G563" s="221" t="s">
        <v>4280</v>
      </c>
    </row>
    <row r="564" spans="1:7" ht="15" customHeight="1" x14ac:dyDescent="0.2">
      <c r="A564" s="81"/>
      <c r="B564" s="1451" t="s">
        <v>2354</v>
      </c>
      <c r="C564" s="1452" t="s">
        <v>2353</v>
      </c>
      <c r="D564" s="1286"/>
      <c r="E564" s="1282"/>
      <c r="F564" s="1287"/>
      <c r="G564" s="221" t="s">
        <v>4280</v>
      </c>
    </row>
    <row r="565" spans="1:7" ht="15" customHeight="1" x14ac:dyDescent="0.2">
      <c r="A565" s="81"/>
      <c r="B565" s="1451" t="s">
        <v>2355</v>
      </c>
      <c r="C565" s="1452" t="s">
        <v>2353</v>
      </c>
      <c r="D565" s="1286"/>
      <c r="E565" s="1282"/>
      <c r="F565" s="1287"/>
      <c r="G565" s="221" t="s">
        <v>4280</v>
      </c>
    </row>
    <row r="566" spans="1:7" ht="15" customHeight="1" x14ac:dyDescent="0.2">
      <c r="A566" s="81"/>
      <c r="B566" s="1451" t="s">
        <v>2356</v>
      </c>
      <c r="C566" s="1452" t="s">
        <v>2353</v>
      </c>
      <c r="D566" s="1286"/>
      <c r="E566" s="1282"/>
      <c r="F566" s="1287"/>
      <c r="G566" s="221" t="s">
        <v>4280</v>
      </c>
    </row>
    <row r="567" spans="1:7" ht="15" customHeight="1" x14ac:dyDescent="0.2">
      <c r="A567" s="81"/>
      <c r="B567" s="1451" t="s">
        <v>2357</v>
      </c>
      <c r="C567" s="1452" t="s">
        <v>2353</v>
      </c>
      <c r="D567" s="1286"/>
      <c r="E567" s="1282"/>
      <c r="F567" s="1287"/>
      <c r="G567" s="221" t="s">
        <v>4280</v>
      </c>
    </row>
    <row r="568" spans="1:7" ht="15" customHeight="1" x14ac:dyDescent="0.2">
      <c r="A568" s="81"/>
      <c r="B568" s="1451" t="s">
        <v>2358</v>
      </c>
      <c r="C568" s="1452" t="s">
        <v>2353</v>
      </c>
      <c r="D568" s="1286"/>
      <c r="E568" s="1282"/>
      <c r="F568" s="1287"/>
      <c r="G568" s="221" t="s">
        <v>4280</v>
      </c>
    </row>
    <row r="569" spans="1:7" ht="15" customHeight="1" x14ac:dyDescent="0.2">
      <c r="A569" s="81"/>
      <c r="B569" s="1451" t="s">
        <v>2359</v>
      </c>
      <c r="C569" s="1452" t="s">
        <v>2353</v>
      </c>
      <c r="D569" s="1286"/>
      <c r="E569" s="1282"/>
      <c r="F569" s="1287"/>
      <c r="G569" s="221" t="s">
        <v>4280</v>
      </c>
    </row>
    <row r="570" spans="1:7" ht="15" customHeight="1" x14ac:dyDescent="0.2">
      <c r="A570" s="81"/>
      <c r="B570" s="1451" t="s">
        <v>2360</v>
      </c>
      <c r="C570" s="1452" t="s">
        <v>2353</v>
      </c>
      <c r="D570" s="1286"/>
      <c r="E570" s="1282"/>
      <c r="F570" s="1287"/>
      <c r="G570" s="221" t="s">
        <v>4280</v>
      </c>
    </row>
    <row r="571" spans="1:7" ht="15" customHeight="1" x14ac:dyDescent="0.2">
      <c r="A571" s="81"/>
      <c r="B571" s="1451" t="s">
        <v>2361</v>
      </c>
      <c r="C571" s="1452" t="s">
        <v>2341</v>
      </c>
      <c r="D571" s="1286"/>
      <c r="E571" s="1282"/>
      <c r="F571" s="1287"/>
      <c r="G571" s="221" t="s">
        <v>4280</v>
      </c>
    </row>
    <row r="572" spans="1:7" ht="15" customHeight="1" x14ac:dyDescent="0.2">
      <c r="A572" s="81"/>
      <c r="B572" s="1451" t="s">
        <v>5558</v>
      </c>
      <c r="C572" s="1452" t="s">
        <v>5560</v>
      </c>
      <c r="D572" s="1286"/>
      <c r="E572" s="1282"/>
      <c r="F572" s="1287"/>
      <c r="G572" s="221" t="s">
        <v>4280</v>
      </c>
    </row>
    <row r="573" spans="1:7" ht="15" customHeight="1" x14ac:dyDescent="0.2">
      <c r="A573" s="81"/>
      <c r="B573" s="1451" t="s">
        <v>5559</v>
      </c>
      <c r="C573" s="1452" t="s">
        <v>5561</v>
      </c>
      <c r="D573" s="1286"/>
      <c r="E573" s="1282"/>
      <c r="F573" s="1287"/>
      <c r="G573" s="221" t="s">
        <v>4280</v>
      </c>
    </row>
    <row r="574" spans="1:7" ht="15" customHeight="1" x14ac:dyDescent="0.2">
      <c r="A574" s="81"/>
      <c r="B574" s="1451" t="s">
        <v>2362</v>
      </c>
      <c r="C574" s="1452" t="s">
        <v>2341</v>
      </c>
      <c r="D574" s="1286"/>
      <c r="E574" s="1282"/>
      <c r="F574" s="1287"/>
      <c r="G574" s="221" t="s">
        <v>4280</v>
      </c>
    </row>
    <row r="575" spans="1:7" ht="15" customHeight="1" x14ac:dyDescent="0.2">
      <c r="A575" s="81"/>
      <c r="B575" s="1451" t="s">
        <v>2363</v>
      </c>
      <c r="C575" s="1452" t="s">
        <v>2342</v>
      </c>
      <c r="D575" s="1286"/>
      <c r="E575" s="1282"/>
      <c r="F575" s="1287"/>
      <c r="G575" s="221" t="s">
        <v>4280</v>
      </c>
    </row>
    <row r="576" spans="1:7" ht="15" customHeight="1" x14ac:dyDescent="0.2">
      <c r="A576" s="81"/>
      <c r="B576" s="1451" t="s">
        <v>2364</v>
      </c>
      <c r="C576" s="1452" t="s">
        <v>2342</v>
      </c>
      <c r="D576" s="1286"/>
      <c r="E576" s="1282"/>
      <c r="F576" s="1287"/>
      <c r="G576" s="221" t="s">
        <v>4280</v>
      </c>
    </row>
    <row r="577" spans="1:7" ht="15" customHeight="1" x14ac:dyDescent="0.2">
      <c r="A577" s="81"/>
      <c r="B577" s="1451" t="s">
        <v>2365</v>
      </c>
      <c r="C577" s="1452" t="s">
        <v>2342</v>
      </c>
      <c r="D577" s="1286"/>
      <c r="E577" s="1282"/>
      <c r="F577" s="1287"/>
      <c r="G577" s="221" t="s">
        <v>4280</v>
      </c>
    </row>
    <row r="578" spans="1:7" ht="15" customHeight="1" x14ac:dyDescent="0.2">
      <c r="A578" s="81"/>
      <c r="B578" s="1451" t="s">
        <v>2366</v>
      </c>
      <c r="C578" s="1452" t="s">
        <v>2342</v>
      </c>
      <c r="D578" s="1286"/>
      <c r="E578" s="1282"/>
      <c r="F578" s="1287"/>
      <c r="G578" s="221" t="s">
        <v>4280</v>
      </c>
    </row>
    <row r="579" spans="1:7" ht="15" customHeight="1" x14ac:dyDescent="0.2">
      <c r="A579" s="81"/>
      <c r="B579" s="1451" t="s">
        <v>2367</v>
      </c>
      <c r="C579" s="1452" t="s">
        <v>2342</v>
      </c>
      <c r="D579" s="1286"/>
      <c r="E579" s="1282"/>
      <c r="F579" s="1287"/>
      <c r="G579" s="221" t="s">
        <v>4280</v>
      </c>
    </row>
    <row r="580" spans="1:7" ht="15" customHeight="1" x14ac:dyDescent="0.2">
      <c r="A580" s="81"/>
      <c r="B580" s="1451" t="s">
        <v>2368</v>
      </c>
      <c r="C580" s="1452" t="s">
        <v>2342</v>
      </c>
      <c r="D580" s="1286"/>
      <c r="E580" s="1282"/>
      <c r="F580" s="1287"/>
      <c r="G580" s="221" t="s">
        <v>4280</v>
      </c>
    </row>
    <row r="581" spans="1:7" ht="15" customHeight="1" x14ac:dyDescent="0.2">
      <c r="A581" s="81"/>
      <c r="B581" s="1451" t="s">
        <v>2369</v>
      </c>
      <c r="C581" s="1452" t="s">
        <v>2342</v>
      </c>
      <c r="D581" s="1286"/>
      <c r="E581" s="1282"/>
      <c r="F581" s="1287"/>
      <c r="G581" s="221" t="s">
        <v>4280</v>
      </c>
    </row>
    <row r="582" spans="1:7" ht="15" customHeight="1" x14ac:dyDescent="0.2">
      <c r="A582" s="81"/>
      <c r="B582" s="1451" t="s">
        <v>2370</v>
      </c>
      <c r="C582" s="1452" t="s">
        <v>2342</v>
      </c>
      <c r="D582" s="1286"/>
      <c r="E582" s="1282"/>
      <c r="F582" s="1287"/>
      <c r="G582" s="221" t="s">
        <v>4280</v>
      </c>
    </row>
    <row r="583" spans="1:7" ht="15" customHeight="1" x14ac:dyDescent="0.2">
      <c r="A583" s="81"/>
      <c r="B583" s="1451" t="s">
        <v>2371</v>
      </c>
      <c r="C583" s="1452" t="s">
        <v>2342</v>
      </c>
      <c r="D583" s="1286"/>
      <c r="E583" s="1282"/>
      <c r="F583" s="1287"/>
      <c r="G583" s="221" t="s">
        <v>4280</v>
      </c>
    </row>
    <row r="584" spans="1:7" ht="15" customHeight="1" x14ac:dyDescent="0.2">
      <c r="A584" s="81"/>
      <c r="B584" s="1451" t="s">
        <v>2372</v>
      </c>
      <c r="C584" s="1452" t="s">
        <v>2343</v>
      </c>
      <c r="D584" s="1286"/>
      <c r="E584" s="1282"/>
      <c r="F584" s="1287"/>
      <c r="G584" s="221" t="s">
        <v>4280</v>
      </c>
    </row>
    <row r="585" spans="1:7" ht="15" customHeight="1" x14ac:dyDescent="0.2">
      <c r="A585" s="81"/>
      <c r="B585" s="1451" t="s">
        <v>2373</v>
      </c>
      <c r="C585" s="1452" t="s">
        <v>2344</v>
      </c>
      <c r="D585" s="1286"/>
      <c r="E585" s="1282"/>
      <c r="F585" s="1287"/>
      <c r="G585" s="221" t="s">
        <v>4280</v>
      </c>
    </row>
    <row r="586" spans="1:7" ht="15" customHeight="1" x14ac:dyDescent="0.2">
      <c r="A586" s="81"/>
      <c r="B586" s="1451" t="s">
        <v>2374</v>
      </c>
      <c r="C586" s="1452" t="s">
        <v>2345</v>
      </c>
      <c r="D586" s="1286"/>
      <c r="E586" s="1282"/>
      <c r="F586" s="1287"/>
      <c r="G586" s="221" t="s">
        <v>4280</v>
      </c>
    </row>
    <row r="587" spans="1:7" ht="15" customHeight="1" x14ac:dyDescent="0.2">
      <c r="A587" s="81"/>
      <c r="B587" s="1451" t="s">
        <v>2375</v>
      </c>
      <c r="C587" s="1452" t="s">
        <v>2346</v>
      </c>
      <c r="D587" s="1286"/>
      <c r="E587" s="1282"/>
      <c r="F587" s="1287"/>
      <c r="G587" s="221" t="s">
        <v>4280</v>
      </c>
    </row>
    <row r="588" spans="1:7" ht="15" customHeight="1" x14ac:dyDescent="0.2">
      <c r="A588" s="81"/>
      <c r="B588" s="1451" t="s">
        <v>2377</v>
      </c>
      <c r="C588" s="1452" t="s">
        <v>2347</v>
      </c>
      <c r="D588" s="1286"/>
      <c r="E588" s="1282"/>
      <c r="F588" s="1287"/>
      <c r="G588" s="221" t="s">
        <v>4280</v>
      </c>
    </row>
    <row r="589" spans="1:7" ht="15" customHeight="1" x14ac:dyDescent="0.2">
      <c r="A589" s="81"/>
      <c r="B589" s="1451" t="s">
        <v>5581</v>
      </c>
      <c r="C589" s="1452" t="s">
        <v>5560</v>
      </c>
      <c r="D589" s="1286"/>
      <c r="E589" s="1282"/>
      <c r="F589" s="1287"/>
      <c r="G589" s="221" t="s">
        <v>4280</v>
      </c>
    </row>
    <row r="590" spans="1:7" ht="15" customHeight="1" x14ac:dyDescent="0.2">
      <c r="A590" s="81"/>
      <c r="B590" s="1451" t="s">
        <v>5582</v>
      </c>
      <c r="C590" s="1452" t="s">
        <v>5561</v>
      </c>
      <c r="D590" s="1286"/>
      <c r="E590" s="1282"/>
      <c r="F590" s="1287"/>
      <c r="G590" s="221" t="s">
        <v>4280</v>
      </c>
    </row>
    <row r="591" spans="1:7" ht="15" customHeight="1" x14ac:dyDescent="0.2">
      <c r="A591" s="81"/>
      <c r="B591" s="1451" t="s">
        <v>2378</v>
      </c>
      <c r="C591" s="1452" t="s">
        <v>2347</v>
      </c>
      <c r="D591" s="1286"/>
      <c r="E591" s="1282"/>
      <c r="F591" s="1287"/>
      <c r="G591" s="221" t="s">
        <v>4280</v>
      </c>
    </row>
    <row r="592" spans="1:7" ht="15" customHeight="1" x14ac:dyDescent="0.2">
      <c r="A592" s="81"/>
      <c r="B592" s="1451" t="s">
        <v>2379</v>
      </c>
      <c r="C592" s="1452" t="s">
        <v>2376</v>
      </c>
      <c r="D592" s="1286"/>
      <c r="E592" s="1282"/>
      <c r="F592" s="1287"/>
      <c r="G592" s="221" t="s">
        <v>4280</v>
      </c>
    </row>
    <row r="593" spans="1:7" ht="15" customHeight="1" x14ac:dyDescent="0.2">
      <c r="A593" s="81"/>
      <c r="B593" s="1451" t="s">
        <v>2380</v>
      </c>
      <c r="C593" s="1452" t="s">
        <v>2376</v>
      </c>
      <c r="D593" s="1286"/>
      <c r="E593" s="1282"/>
      <c r="F593" s="1287"/>
      <c r="G593" s="221" t="s">
        <v>4280</v>
      </c>
    </row>
    <row r="594" spans="1:7" ht="15" customHeight="1" x14ac:dyDescent="0.2">
      <c r="A594" s="81"/>
      <c r="B594" s="1451" t="s">
        <v>2381</v>
      </c>
      <c r="C594" s="1452" t="s">
        <v>2376</v>
      </c>
      <c r="D594" s="1286"/>
      <c r="E594" s="1282"/>
      <c r="F594" s="1287"/>
      <c r="G594" s="221" t="s">
        <v>4280</v>
      </c>
    </row>
    <row r="595" spans="1:7" ht="15" customHeight="1" x14ac:dyDescent="0.2">
      <c r="A595" s="81"/>
      <c r="B595" s="1451" t="s">
        <v>2382</v>
      </c>
      <c r="C595" s="1452" t="s">
        <v>2376</v>
      </c>
      <c r="D595" s="1286"/>
      <c r="E595" s="1282"/>
      <c r="F595" s="1287"/>
      <c r="G595" s="221" t="s">
        <v>4280</v>
      </c>
    </row>
    <row r="596" spans="1:7" ht="15" customHeight="1" x14ac:dyDescent="0.2">
      <c r="A596" s="81"/>
      <c r="B596" s="1451" t="s">
        <v>2383</v>
      </c>
      <c r="C596" s="1452" t="s">
        <v>2376</v>
      </c>
      <c r="D596" s="1286"/>
      <c r="E596" s="1282"/>
      <c r="F596" s="1287"/>
      <c r="G596" s="221" t="s">
        <v>4280</v>
      </c>
    </row>
    <row r="597" spans="1:7" ht="15" customHeight="1" x14ac:dyDescent="0.2">
      <c r="A597" s="81"/>
      <c r="B597" s="1451" t="s">
        <v>2384</v>
      </c>
      <c r="C597" s="1452" t="s">
        <v>2376</v>
      </c>
      <c r="D597" s="1286"/>
      <c r="E597" s="1282"/>
      <c r="F597" s="1287"/>
      <c r="G597" s="221" t="s">
        <v>4280</v>
      </c>
    </row>
    <row r="598" spans="1:7" ht="15" customHeight="1" x14ac:dyDescent="0.2">
      <c r="A598" s="81"/>
      <c r="B598" s="1451" t="s">
        <v>2385</v>
      </c>
      <c r="C598" s="1452" t="s">
        <v>2376</v>
      </c>
      <c r="D598" s="1286"/>
      <c r="E598" s="1282"/>
      <c r="F598" s="1287"/>
      <c r="G598" s="221" t="s">
        <v>4280</v>
      </c>
    </row>
    <row r="599" spans="1:7" ht="15" customHeight="1" x14ac:dyDescent="0.2">
      <c r="A599" s="81"/>
      <c r="B599" s="1451" t="s">
        <v>2386</v>
      </c>
      <c r="C599" s="1452" t="s">
        <v>2376</v>
      </c>
      <c r="D599" s="1286"/>
      <c r="E599" s="1282"/>
      <c r="F599" s="1287"/>
      <c r="G599" s="221" t="s">
        <v>4280</v>
      </c>
    </row>
    <row r="600" spans="1:7" ht="15" customHeight="1" x14ac:dyDescent="0.2">
      <c r="A600" s="81"/>
      <c r="B600" s="1451" t="s">
        <v>2387</v>
      </c>
      <c r="C600" s="1452" t="s">
        <v>2376</v>
      </c>
      <c r="D600" s="1286"/>
      <c r="E600" s="1282"/>
      <c r="F600" s="1287"/>
      <c r="G600" s="221" t="s">
        <v>4280</v>
      </c>
    </row>
    <row r="601" spans="1:7" ht="15" customHeight="1" x14ac:dyDescent="0.2">
      <c r="A601" s="81"/>
      <c r="B601" s="1451" t="s">
        <v>2390</v>
      </c>
      <c r="C601" s="1452" t="s">
        <v>2388</v>
      </c>
      <c r="D601" s="1286"/>
      <c r="E601" s="1282"/>
      <c r="F601" s="1287"/>
      <c r="G601" s="221" t="s">
        <v>4280</v>
      </c>
    </row>
    <row r="602" spans="1:7" ht="15" customHeight="1" x14ac:dyDescent="0.2">
      <c r="A602" s="81"/>
      <c r="B602" s="1451" t="s">
        <v>5562</v>
      </c>
      <c r="C602" s="1452" t="s">
        <v>5564</v>
      </c>
      <c r="D602" s="1286"/>
      <c r="E602" s="1282"/>
      <c r="F602" s="1287"/>
      <c r="G602" s="221" t="s">
        <v>4280</v>
      </c>
    </row>
    <row r="603" spans="1:7" ht="15" customHeight="1" x14ac:dyDescent="0.2">
      <c r="A603" s="81"/>
      <c r="B603" s="1451" t="s">
        <v>5563</v>
      </c>
      <c r="C603" s="1452" t="s">
        <v>5565</v>
      </c>
      <c r="D603" s="1286"/>
      <c r="E603" s="1282"/>
      <c r="F603" s="1287"/>
      <c r="G603" s="221" t="s">
        <v>4280</v>
      </c>
    </row>
    <row r="604" spans="1:7" ht="15" customHeight="1" x14ac:dyDescent="0.2">
      <c r="A604" s="81"/>
      <c r="B604" s="1451" t="s">
        <v>2391</v>
      </c>
      <c r="C604" s="1452" t="s">
        <v>2388</v>
      </c>
      <c r="D604" s="1286"/>
      <c r="E604" s="1282"/>
      <c r="F604" s="1287"/>
      <c r="G604" s="221" t="s">
        <v>4280</v>
      </c>
    </row>
    <row r="605" spans="1:7" ht="15" customHeight="1" x14ac:dyDescent="0.2">
      <c r="A605" s="81"/>
      <c r="B605" s="1451" t="s">
        <v>2392</v>
      </c>
      <c r="C605" s="1452" t="s">
        <v>2389</v>
      </c>
      <c r="D605" s="1286"/>
      <c r="E605" s="1282"/>
      <c r="F605" s="1287"/>
      <c r="G605" s="221" t="s">
        <v>4280</v>
      </c>
    </row>
    <row r="606" spans="1:7" ht="15" customHeight="1" x14ac:dyDescent="0.2">
      <c r="A606" s="81"/>
      <c r="B606" s="1451" t="s">
        <v>2393</v>
      </c>
      <c r="C606" s="1452" t="s">
        <v>2389</v>
      </c>
      <c r="D606" s="1286"/>
      <c r="E606" s="1282"/>
      <c r="F606" s="1287"/>
      <c r="G606" s="221" t="s">
        <v>4280</v>
      </c>
    </row>
    <row r="607" spans="1:7" ht="15" customHeight="1" x14ac:dyDescent="0.2">
      <c r="A607" s="81"/>
      <c r="B607" s="1451" t="s">
        <v>2394</v>
      </c>
      <c r="C607" s="1452" t="s">
        <v>2389</v>
      </c>
      <c r="D607" s="1286"/>
      <c r="E607" s="1282"/>
      <c r="F607" s="1287"/>
      <c r="G607" s="221" t="s">
        <v>4280</v>
      </c>
    </row>
    <row r="608" spans="1:7" ht="15" customHeight="1" x14ac:dyDescent="0.2">
      <c r="A608" s="81"/>
      <c r="B608" s="1451" t="s">
        <v>2395</v>
      </c>
      <c r="C608" s="1452" t="s">
        <v>2389</v>
      </c>
      <c r="D608" s="1286"/>
      <c r="E608" s="1282"/>
      <c r="F608" s="1287"/>
      <c r="G608" s="221" t="s">
        <v>4280</v>
      </c>
    </row>
    <row r="609" spans="1:7" ht="15" customHeight="1" x14ac:dyDescent="0.2">
      <c r="A609" s="81"/>
      <c r="B609" s="1451" t="s">
        <v>2396</v>
      </c>
      <c r="C609" s="1452" t="s">
        <v>2389</v>
      </c>
      <c r="D609" s="1286"/>
      <c r="E609" s="1282"/>
      <c r="F609" s="1287"/>
      <c r="G609" s="221" t="s">
        <v>4280</v>
      </c>
    </row>
    <row r="610" spans="1:7" ht="15" customHeight="1" x14ac:dyDescent="0.2">
      <c r="A610" s="81"/>
      <c r="B610" s="1451" t="s">
        <v>2397</v>
      </c>
      <c r="C610" s="1452" t="s">
        <v>2389</v>
      </c>
      <c r="D610" s="1286"/>
      <c r="E610" s="1282"/>
      <c r="F610" s="1287"/>
      <c r="G610" s="221" t="s">
        <v>4280</v>
      </c>
    </row>
    <row r="611" spans="1:7" ht="15" customHeight="1" x14ac:dyDescent="0.2">
      <c r="A611" s="81"/>
      <c r="B611" s="1451" t="s">
        <v>2398</v>
      </c>
      <c r="C611" s="1452" t="s">
        <v>2389</v>
      </c>
      <c r="D611" s="1286"/>
      <c r="E611" s="1282"/>
      <c r="F611" s="1287"/>
      <c r="G611" s="221" t="s">
        <v>4280</v>
      </c>
    </row>
    <row r="612" spans="1:7" ht="15" customHeight="1" x14ac:dyDescent="0.2">
      <c r="A612" s="81"/>
      <c r="B612" s="1451" t="s">
        <v>2399</v>
      </c>
      <c r="C612" s="1452" t="s">
        <v>2389</v>
      </c>
      <c r="D612" s="1286"/>
      <c r="E612" s="1282"/>
      <c r="F612" s="1287"/>
      <c r="G612" s="221" t="s">
        <v>4280</v>
      </c>
    </row>
    <row r="613" spans="1:7" ht="15" customHeight="1" x14ac:dyDescent="0.2">
      <c r="A613" s="81"/>
      <c r="B613" s="1451" t="s">
        <v>2400</v>
      </c>
      <c r="C613" s="1452" t="s">
        <v>2389</v>
      </c>
      <c r="D613" s="1286"/>
      <c r="E613" s="1282"/>
      <c r="F613" s="1287"/>
      <c r="G613" s="221" t="s">
        <v>4280</v>
      </c>
    </row>
    <row r="614" spans="1:7" ht="15" customHeight="1" x14ac:dyDescent="0.2">
      <c r="A614" s="81"/>
      <c r="B614" s="1451" t="s">
        <v>2405</v>
      </c>
      <c r="C614" s="1452" t="s">
        <v>2401</v>
      </c>
      <c r="D614" s="1286"/>
      <c r="E614" s="1282"/>
      <c r="F614" s="1287"/>
      <c r="G614" s="221" t="s">
        <v>4280</v>
      </c>
    </row>
    <row r="615" spans="1:7" ht="15" customHeight="1" x14ac:dyDescent="0.2">
      <c r="A615" s="81"/>
      <c r="B615" s="1451" t="s">
        <v>2406</v>
      </c>
      <c r="C615" s="1452" t="s">
        <v>2402</v>
      </c>
      <c r="D615" s="1286"/>
      <c r="E615" s="1282"/>
      <c r="F615" s="1287"/>
      <c r="G615" s="221" t="s">
        <v>4280</v>
      </c>
    </row>
    <row r="616" spans="1:7" ht="15" customHeight="1" x14ac:dyDescent="0.2">
      <c r="A616" s="81"/>
      <c r="B616" s="1451" t="s">
        <v>4609</v>
      </c>
      <c r="C616" s="1452" t="s">
        <v>2403</v>
      </c>
      <c r="D616" s="1286"/>
      <c r="E616" s="1282"/>
      <c r="F616" s="1287"/>
      <c r="G616" s="221" t="s">
        <v>4280</v>
      </c>
    </row>
    <row r="617" spans="1:7" ht="15" customHeight="1" x14ac:dyDescent="0.2">
      <c r="A617" s="81"/>
      <c r="B617" s="1451" t="s">
        <v>4610</v>
      </c>
      <c r="C617" s="1452" t="s">
        <v>2404</v>
      </c>
      <c r="D617" s="1286"/>
      <c r="E617" s="1282"/>
      <c r="F617" s="1287"/>
      <c r="G617" s="221" t="s">
        <v>4280</v>
      </c>
    </row>
    <row r="618" spans="1:7" ht="15" customHeight="1" x14ac:dyDescent="0.2">
      <c r="A618" s="81"/>
      <c r="B618" s="1451" t="s">
        <v>2409</v>
      </c>
      <c r="C618" s="1452" t="s">
        <v>2407</v>
      </c>
      <c r="D618" s="1286"/>
      <c r="E618" s="1282"/>
      <c r="F618" s="1287"/>
      <c r="G618" s="221" t="s">
        <v>4280</v>
      </c>
    </row>
    <row r="619" spans="1:7" ht="15" customHeight="1" x14ac:dyDescent="0.2">
      <c r="A619" s="81"/>
      <c r="B619" s="1451" t="s">
        <v>5583</v>
      </c>
      <c r="C619" s="1452" t="s">
        <v>5564</v>
      </c>
      <c r="D619" s="1286"/>
      <c r="E619" s="1282"/>
      <c r="F619" s="1287"/>
      <c r="G619" s="221" t="s">
        <v>4280</v>
      </c>
    </row>
    <row r="620" spans="1:7" ht="15" customHeight="1" x14ac:dyDescent="0.2">
      <c r="A620" s="81"/>
      <c r="B620" s="1451" t="s">
        <v>5584</v>
      </c>
      <c r="C620" s="1452" t="s">
        <v>5565</v>
      </c>
      <c r="D620" s="1286"/>
      <c r="E620" s="1282"/>
      <c r="F620" s="1287"/>
      <c r="G620" s="221" t="s">
        <v>4280</v>
      </c>
    </row>
    <row r="621" spans="1:7" ht="15" customHeight="1" x14ac:dyDescent="0.2">
      <c r="A621" s="81"/>
      <c r="B621" s="1451" t="s">
        <v>2410</v>
      </c>
      <c r="C621" s="1452" t="s">
        <v>2407</v>
      </c>
      <c r="D621" s="1286"/>
      <c r="E621" s="1282"/>
      <c r="F621" s="1287"/>
      <c r="G621" s="221" t="s">
        <v>4280</v>
      </c>
    </row>
    <row r="622" spans="1:7" ht="15" customHeight="1" x14ac:dyDescent="0.2">
      <c r="A622" s="81"/>
      <c r="B622" s="1451" t="s">
        <v>2411</v>
      </c>
      <c r="C622" s="1452" t="s">
        <v>2408</v>
      </c>
      <c r="D622" s="1286"/>
      <c r="E622" s="1282"/>
      <c r="F622" s="1287"/>
      <c r="G622" s="221" t="s">
        <v>4280</v>
      </c>
    </row>
    <row r="623" spans="1:7" ht="15" customHeight="1" x14ac:dyDescent="0.2">
      <c r="A623" s="81"/>
      <c r="B623" s="1451" t="s">
        <v>2412</v>
      </c>
      <c r="C623" s="1452" t="s">
        <v>2408</v>
      </c>
      <c r="D623" s="1286"/>
      <c r="E623" s="1282"/>
      <c r="F623" s="1287"/>
      <c r="G623" s="221" t="s">
        <v>4280</v>
      </c>
    </row>
    <row r="624" spans="1:7" ht="15" customHeight="1" x14ac:dyDescent="0.2">
      <c r="A624" s="81"/>
      <c r="B624" s="1451" t="s">
        <v>2413</v>
      </c>
      <c r="C624" s="1452" t="s">
        <v>2408</v>
      </c>
      <c r="D624" s="1286"/>
      <c r="E624" s="1282"/>
      <c r="F624" s="1287"/>
      <c r="G624" s="221" t="s">
        <v>4280</v>
      </c>
    </row>
    <row r="625" spans="1:7" ht="15" customHeight="1" x14ac:dyDescent="0.2">
      <c r="A625" s="81"/>
      <c r="B625" s="1451" t="s">
        <v>2414</v>
      </c>
      <c r="C625" s="1452" t="s">
        <v>2408</v>
      </c>
      <c r="D625" s="1286"/>
      <c r="E625" s="1282"/>
      <c r="F625" s="1287"/>
      <c r="G625" s="221" t="s">
        <v>4280</v>
      </c>
    </row>
    <row r="626" spans="1:7" ht="15" customHeight="1" x14ac:dyDescent="0.2">
      <c r="A626" s="81"/>
      <c r="B626" s="1451" t="s">
        <v>2415</v>
      </c>
      <c r="C626" s="1452" t="s">
        <v>2408</v>
      </c>
      <c r="D626" s="1286"/>
      <c r="E626" s="1282"/>
      <c r="F626" s="1287"/>
      <c r="G626" s="221" t="s">
        <v>4280</v>
      </c>
    </row>
    <row r="627" spans="1:7" ht="15" customHeight="1" x14ac:dyDescent="0.2">
      <c r="A627" s="81"/>
      <c r="B627" s="1451" t="s">
        <v>2416</v>
      </c>
      <c r="C627" s="1452" t="s">
        <v>2408</v>
      </c>
      <c r="D627" s="1286"/>
      <c r="E627" s="1282"/>
      <c r="F627" s="1287"/>
      <c r="G627" s="221" t="s">
        <v>4280</v>
      </c>
    </row>
    <row r="628" spans="1:7" ht="15" customHeight="1" x14ac:dyDescent="0.2">
      <c r="A628" s="81"/>
      <c r="B628" s="1451" t="s">
        <v>2417</v>
      </c>
      <c r="C628" s="1452" t="s">
        <v>2408</v>
      </c>
      <c r="D628" s="1286"/>
      <c r="E628" s="1282"/>
      <c r="F628" s="1287"/>
      <c r="G628" s="221" t="s">
        <v>4280</v>
      </c>
    </row>
    <row r="629" spans="1:7" ht="15" customHeight="1" x14ac:dyDescent="0.2">
      <c r="A629" s="81"/>
      <c r="B629" s="1451" t="s">
        <v>2418</v>
      </c>
      <c r="C629" s="1452" t="s">
        <v>2408</v>
      </c>
      <c r="D629" s="1286"/>
      <c r="E629" s="1282"/>
      <c r="F629" s="1287"/>
      <c r="G629" s="221" t="s">
        <v>4280</v>
      </c>
    </row>
    <row r="630" spans="1:7" ht="15" customHeight="1" x14ac:dyDescent="0.2">
      <c r="A630" s="81"/>
      <c r="B630" s="1451" t="s">
        <v>2419</v>
      </c>
      <c r="C630" s="1452" t="s">
        <v>2408</v>
      </c>
      <c r="D630" s="1286"/>
      <c r="E630" s="1282"/>
      <c r="F630" s="1287"/>
      <c r="G630" s="221" t="s">
        <v>4280</v>
      </c>
    </row>
    <row r="631" spans="1:7" ht="15" customHeight="1" x14ac:dyDescent="0.2">
      <c r="A631" s="82"/>
      <c r="B631" s="1451" t="s">
        <v>5120</v>
      </c>
      <c r="C631" s="1452" t="s">
        <v>5100</v>
      </c>
      <c r="D631" s="1290"/>
      <c r="E631" s="1282"/>
      <c r="F631" s="1287"/>
      <c r="G631" s="221" t="s">
        <v>4280</v>
      </c>
    </row>
    <row r="632" spans="1:7" ht="15" customHeight="1" x14ac:dyDescent="0.2">
      <c r="A632" s="81"/>
      <c r="B632" s="1451" t="s">
        <v>5566</v>
      </c>
      <c r="C632" s="1452" t="s">
        <v>5568</v>
      </c>
      <c r="D632" s="1286"/>
      <c r="E632" s="1282"/>
      <c r="F632" s="1287"/>
      <c r="G632" s="221" t="s">
        <v>4280</v>
      </c>
    </row>
    <row r="633" spans="1:7" ht="15" customHeight="1" x14ac:dyDescent="0.2">
      <c r="A633" s="81"/>
      <c r="B633" s="1451" t="s">
        <v>5567</v>
      </c>
      <c r="C633" s="1452" t="s">
        <v>5569</v>
      </c>
      <c r="D633" s="1286"/>
      <c r="E633" s="1282"/>
      <c r="F633" s="1287"/>
      <c r="G633" s="221" t="s">
        <v>4280</v>
      </c>
    </row>
    <row r="634" spans="1:7" ht="15" customHeight="1" x14ac:dyDescent="0.2">
      <c r="A634" s="82"/>
      <c r="B634" s="1451" t="s">
        <v>5110</v>
      </c>
      <c r="C634" s="1452" t="s">
        <v>5100</v>
      </c>
      <c r="D634" s="1290"/>
      <c r="E634" s="1282"/>
      <c r="F634" s="1287"/>
      <c r="G634" s="221" t="s">
        <v>4280</v>
      </c>
    </row>
    <row r="635" spans="1:7" ht="15" customHeight="1" x14ac:dyDescent="0.2">
      <c r="A635" s="82"/>
      <c r="B635" s="1451" t="s">
        <v>5111</v>
      </c>
      <c r="C635" s="1452" t="s">
        <v>5101</v>
      </c>
      <c r="D635" s="1290"/>
      <c r="E635" s="1282"/>
      <c r="F635" s="1287"/>
      <c r="G635" s="221" t="s">
        <v>4280</v>
      </c>
    </row>
    <row r="636" spans="1:7" ht="15" customHeight="1" x14ac:dyDescent="0.2">
      <c r="A636" s="82"/>
      <c r="B636" s="1451" t="s">
        <v>5112</v>
      </c>
      <c r="C636" s="1452" t="s">
        <v>5101</v>
      </c>
      <c r="D636" s="1290"/>
      <c r="E636" s="1282"/>
      <c r="F636" s="1287"/>
      <c r="G636" s="221" t="s">
        <v>4280</v>
      </c>
    </row>
    <row r="637" spans="1:7" ht="15" customHeight="1" x14ac:dyDescent="0.2">
      <c r="A637" s="82"/>
      <c r="B637" s="1451" t="s">
        <v>5113</v>
      </c>
      <c r="C637" s="1452" t="s">
        <v>5101</v>
      </c>
      <c r="D637" s="1290"/>
      <c r="E637" s="1282"/>
      <c r="F637" s="1287"/>
      <c r="G637" s="221" t="s">
        <v>4280</v>
      </c>
    </row>
    <row r="638" spans="1:7" ht="15" customHeight="1" x14ac:dyDescent="0.2">
      <c r="A638" s="82"/>
      <c r="B638" s="1451" t="s">
        <v>5114</v>
      </c>
      <c r="C638" s="1452" t="s">
        <v>5101</v>
      </c>
      <c r="D638" s="1290"/>
      <c r="E638" s="1282"/>
      <c r="F638" s="1287"/>
      <c r="G638" s="221" t="s">
        <v>4280</v>
      </c>
    </row>
    <row r="639" spans="1:7" ht="15" customHeight="1" x14ac:dyDescent="0.2">
      <c r="A639" s="82"/>
      <c r="B639" s="1451" t="s">
        <v>5115</v>
      </c>
      <c r="C639" s="1452" t="s">
        <v>5101</v>
      </c>
      <c r="D639" s="1290"/>
      <c r="E639" s="1282"/>
      <c r="F639" s="1287"/>
      <c r="G639" s="221" t="s">
        <v>4280</v>
      </c>
    </row>
    <row r="640" spans="1:7" ht="15" customHeight="1" x14ac:dyDescent="0.2">
      <c r="A640" s="82"/>
      <c r="B640" s="1451" t="s">
        <v>5116</v>
      </c>
      <c r="C640" s="1452" t="s">
        <v>5101</v>
      </c>
      <c r="D640" s="1290"/>
      <c r="E640" s="1282"/>
      <c r="F640" s="1287"/>
      <c r="G640" s="221" t="s">
        <v>4280</v>
      </c>
    </row>
    <row r="641" spans="1:7" ht="15" customHeight="1" x14ac:dyDescent="0.2">
      <c r="A641" s="82"/>
      <c r="B641" s="1451" t="s">
        <v>5117</v>
      </c>
      <c r="C641" s="1452" t="s">
        <v>5101</v>
      </c>
      <c r="D641" s="1290"/>
      <c r="E641" s="1282"/>
      <c r="F641" s="1287"/>
      <c r="G641" s="221" t="s">
        <v>4280</v>
      </c>
    </row>
    <row r="642" spans="1:7" ht="15" customHeight="1" x14ac:dyDescent="0.2">
      <c r="A642" s="82"/>
      <c r="B642" s="1451" t="s">
        <v>5118</v>
      </c>
      <c r="C642" s="1452" t="s">
        <v>5101</v>
      </c>
      <c r="D642" s="1290"/>
      <c r="E642" s="1282"/>
      <c r="F642" s="1287"/>
      <c r="G642" s="221" t="s">
        <v>4280</v>
      </c>
    </row>
    <row r="643" spans="1:7" ht="15" customHeight="1" x14ac:dyDescent="0.2">
      <c r="A643" s="82"/>
      <c r="B643" s="1451" t="s">
        <v>5119</v>
      </c>
      <c r="C643" s="1452" t="s">
        <v>5101</v>
      </c>
      <c r="D643" s="1290"/>
      <c r="E643" s="1282"/>
      <c r="F643" s="1287"/>
      <c r="G643" s="221" t="s">
        <v>4280</v>
      </c>
    </row>
    <row r="644" spans="1:7" ht="15" customHeight="1" x14ac:dyDescent="0.2">
      <c r="A644" s="82"/>
      <c r="B644" s="1451" t="s">
        <v>5130</v>
      </c>
      <c r="C644" s="1452" t="s">
        <v>5102</v>
      </c>
      <c r="D644" s="1290"/>
      <c r="E644" s="1282"/>
      <c r="F644" s="1287"/>
      <c r="G644" s="221" t="s">
        <v>4280</v>
      </c>
    </row>
    <row r="645" spans="1:7" ht="15" customHeight="1" x14ac:dyDescent="0.2">
      <c r="A645" s="82"/>
      <c r="B645" s="1451" t="s">
        <v>5131</v>
      </c>
      <c r="C645" s="1452" t="s">
        <v>5103</v>
      </c>
      <c r="D645" s="1290"/>
      <c r="E645" s="1282"/>
      <c r="F645" s="1287"/>
      <c r="G645" s="221" t="s">
        <v>4280</v>
      </c>
    </row>
    <row r="646" spans="1:7" ht="15" customHeight="1" x14ac:dyDescent="0.2">
      <c r="A646" s="82"/>
      <c r="B646" s="1451" t="s">
        <v>5132</v>
      </c>
      <c r="C646" s="1452" t="s">
        <v>5104</v>
      </c>
      <c r="D646" s="1290"/>
      <c r="E646" s="1282"/>
      <c r="F646" s="1287"/>
      <c r="G646" s="221" t="s">
        <v>4280</v>
      </c>
    </row>
    <row r="647" spans="1:7" ht="15" customHeight="1" x14ac:dyDescent="0.2">
      <c r="A647" s="82"/>
      <c r="B647" s="1451" t="s">
        <v>5133</v>
      </c>
      <c r="C647" s="1452" t="s">
        <v>5105</v>
      </c>
      <c r="D647" s="1290"/>
      <c r="E647" s="1282"/>
      <c r="F647" s="1287"/>
      <c r="G647" s="221" t="s">
        <v>4280</v>
      </c>
    </row>
    <row r="648" spans="1:7" ht="15" customHeight="1" x14ac:dyDescent="0.2">
      <c r="A648" s="82"/>
      <c r="B648" s="1451" t="s">
        <v>5108</v>
      </c>
      <c r="C648" s="1452" t="s">
        <v>5106</v>
      </c>
      <c r="D648" s="1290"/>
      <c r="E648" s="1282"/>
      <c r="F648" s="1287"/>
      <c r="G648" s="221" t="s">
        <v>4280</v>
      </c>
    </row>
    <row r="649" spans="1:7" ht="15" customHeight="1" x14ac:dyDescent="0.2">
      <c r="A649" s="81"/>
      <c r="B649" s="1451" t="s">
        <v>5585</v>
      </c>
      <c r="C649" s="1452" t="s">
        <v>5568</v>
      </c>
      <c r="D649" s="1286"/>
      <c r="E649" s="1282"/>
      <c r="F649" s="1287"/>
      <c r="G649" s="221" t="s">
        <v>4280</v>
      </c>
    </row>
    <row r="650" spans="1:7" ht="15" customHeight="1" x14ac:dyDescent="0.2">
      <c r="A650" s="81"/>
      <c r="B650" s="1451" t="s">
        <v>5586</v>
      </c>
      <c r="C650" s="1452" t="s">
        <v>5569</v>
      </c>
      <c r="D650" s="1286"/>
      <c r="E650" s="1282"/>
      <c r="F650" s="1287"/>
      <c r="G650" s="221" t="s">
        <v>4280</v>
      </c>
    </row>
    <row r="651" spans="1:7" ht="15" customHeight="1" x14ac:dyDescent="0.2">
      <c r="A651" s="82"/>
      <c r="B651" s="1451" t="s">
        <v>5109</v>
      </c>
      <c r="C651" s="1452" t="s">
        <v>5106</v>
      </c>
      <c r="D651" s="1290"/>
      <c r="E651" s="1282"/>
      <c r="F651" s="1287"/>
      <c r="G651" s="221" t="s">
        <v>4280</v>
      </c>
    </row>
    <row r="652" spans="1:7" ht="15" customHeight="1" x14ac:dyDescent="0.2">
      <c r="A652" s="82"/>
      <c r="B652" s="1451" t="s">
        <v>5121</v>
      </c>
      <c r="C652" s="1452" t="s">
        <v>5107</v>
      </c>
      <c r="D652" s="1290"/>
      <c r="E652" s="1282"/>
      <c r="F652" s="1287"/>
      <c r="G652" s="221" t="s">
        <v>4280</v>
      </c>
    </row>
    <row r="653" spans="1:7" ht="15" customHeight="1" x14ac:dyDescent="0.2">
      <c r="A653" s="82"/>
      <c r="B653" s="1451" t="s">
        <v>5122</v>
      </c>
      <c r="C653" s="1452" t="s">
        <v>5107</v>
      </c>
      <c r="D653" s="1290"/>
      <c r="E653" s="1282"/>
      <c r="F653" s="1287"/>
      <c r="G653" s="221" t="s">
        <v>4280</v>
      </c>
    </row>
    <row r="654" spans="1:7" ht="15" customHeight="1" x14ac:dyDescent="0.2">
      <c r="A654" s="82"/>
      <c r="B654" s="1451" t="s">
        <v>5123</v>
      </c>
      <c r="C654" s="1452" t="s">
        <v>5107</v>
      </c>
      <c r="D654" s="1290"/>
      <c r="E654" s="1282"/>
      <c r="F654" s="1287"/>
      <c r="G654" s="221" t="s">
        <v>4280</v>
      </c>
    </row>
    <row r="655" spans="1:7" ht="15" customHeight="1" x14ac:dyDescent="0.2">
      <c r="A655" s="82"/>
      <c r="B655" s="1451" t="s">
        <v>5124</v>
      </c>
      <c r="C655" s="1452" t="s">
        <v>5107</v>
      </c>
      <c r="D655" s="1290"/>
      <c r="E655" s="1282"/>
      <c r="F655" s="1287"/>
      <c r="G655" s="221" t="s">
        <v>4280</v>
      </c>
    </row>
    <row r="656" spans="1:7" ht="15" customHeight="1" x14ac:dyDescent="0.2">
      <c r="A656" s="82"/>
      <c r="B656" s="1451" t="s">
        <v>5125</v>
      </c>
      <c r="C656" s="1452" t="s">
        <v>5107</v>
      </c>
      <c r="D656" s="1290"/>
      <c r="E656" s="1282"/>
      <c r="F656" s="1287"/>
      <c r="G656" s="221" t="s">
        <v>4280</v>
      </c>
    </row>
    <row r="657" spans="1:7" ht="15" customHeight="1" x14ac:dyDescent="0.2">
      <c r="A657" s="82"/>
      <c r="B657" s="1451" t="s">
        <v>5126</v>
      </c>
      <c r="C657" s="1452" t="s">
        <v>5107</v>
      </c>
      <c r="D657" s="1290"/>
      <c r="E657" s="1282"/>
      <c r="F657" s="1287"/>
      <c r="G657" s="221" t="s">
        <v>4280</v>
      </c>
    </row>
    <row r="658" spans="1:7" ht="15" customHeight="1" x14ac:dyDescent="0.2">
      <c r="A658" s="82"/>
      <c r="B658" s="1451" t="s">
        <v>5127</v>
      </c>
      <c r="C658" s="1452" t="s">
        <v>5107</v>
      </c>
      <c r="D658" s="1290"/>
      <c r="E658" s="1282"/>
      <c r="F658" s="1287"/>
      <c r="G658" s="221" t="s">
        <v>4280</v>
      </c>
    </row>
    <row r="659" spans="1:7" ht="15" customHeight="1" x14ac:dyDescent="0.2">
      <c r="A659" s="82"/>
      <c r="B659" s="1451" t="s">
        <v>5128</v>
      </c>
      <c r="C659" s="1452" t="s">
        <v>5107</v>
      </c>
      <c r="D659" s="1290"/>
      <c r="E659" s="1282"/>
      <c r="F659" s="1287"/>
      <c r="G659" s="221" t="s">
        <v>4280</v>
      </c>
    </row>
    <row r="660" spans="1:7" ht="15" customHeight="1" x14ac:dyDescent="0.2">
      <c r="A660" s="82"/>
      <c r="B660" s="1451" t="s">
        <v>5129</v>
      </c>
      <c r="C660" s="1452" t="s">
        <v>5107</v>
      </c>
      <c r="D660" s="1290"/>
      <c r="E660" s="1282"/>
      <c r="F660" s="1287"/>
      <c r="G660" s="221" t="s">
        <v>4280</v>
      </c>
    </row>
    <row r="661" spans="1:7" ht="15" customHeight="1" x14ac:dyDescent="0.2">
      <c r="A661" s="81"/>
      <c r="B661" s="1451" t="s">
        <v>5345</v>
      </c>
      <c r="C661" s="1452" t="s">
        <v>5346</v>
      </c>
      <c r="D661" s="1286"/>
      <c r="E661" s="1282"/>
      <c r="F661" s="1287"/>
      <c r="G661" s="221" t="s">
        <v>4280</v>
      </c>
    </row>
    <row r="662" spans="1:7" ht="15" customHeight="1" x14ac:dyDescent="0.2">
      <c r="A662" s="81"/>
      <c r="B662" s="1451" t="s">
        <v>5570</v>
      </c>
      <c r="C662" s="1452" t="s">
        <v>5572</v>
      </c>
      <c r="D662" s="1286"/>
      <c r="E662" s="1282"/>
      <c r="F662" s="1287"/>
      <c r="G662" s="221" t="s">
        <v>4280</v>
      </c>
    </row>
    <row r="663" spans="1:7" ht="15" customHeight="1" x14ac:dyDescent="0.2">
      <c r="A663" s="81"/>
      <c r="B663" s="1451" t="s">
        <v>5571</v>
      </c>
      <c r="C663" s="1452" t="s">
        <v>5573</v>
      </c>
      <c r="D663" s="1286"/>
      <c r="E663" s="1282"/>
      <c r="F663" s="1287"/>
      <c r="G663" s="221" t="s">
        <v>4280</v>
      </c>
    </row>
    <row r="664" spans="1:7" ht="15" customHeight="1" x14ac:dyDescent="0.2">
      <c r="A664" s="81"/>
      <c r="B664" s="1451" t="s">
        <v>6799</v>
      </c>
      <c r="C664" s="1452" t="s">
        <v>5346</v>
      </c>
      <c r="D664" s="1286"/>
      <c r="E664" s="1282"/>
      <c r="F664" s="1287"/>
      <c r="G664" s="221" t="s">
        <v>4280</v>
      </c>
    </row>
    <row r="665" spans="1:7" ht="15" customHeight="1" x14ac:dyDescent="0.2">
      <c r="A665" s="81"/>
      <c r="B665" s="1451" t="s">
        <v>6800</v>
      </c>
      <c r="C665" s="1452" t="s">
        <v>5347</v>
      </c>
      <c r="D665" s="1286"/>
      <c r="E665" s="1282"/>
      <c r="F665" s="1287"/>
      <c r="G665" s="221" t="s">
        <v>4280</v>
      </c>
    </row>
    <row r="666" spans="1:7" ht="15" customHeight="1" x14ac:dyDescent="0.2">
      <c r="A666" s="81"/>
      <c r="B666" s="1451" t="s">
        <v>6801</v>
      </c>
      <c r="C666" s="1452" t="s">
        <v>5347</v>
      </c>
      <c r="D666" s="1286"/>
      <c r="E666" s="1282"/>
      <c r="F666" s="1287"/>
      <c r="G666" s="221" t="s">
        <v>4280</v>
      </c>
    </row>
    <row r="667" spans="1:7" ht="15" customHeight="1" x14ac:dyDescent="0.2">
      <c r="A667" s="81"/>
      <c r="B667" s="1451" t="s">
        <v>6802</v>
      </c>
      <c r="C667" s="1452" t="s">
        <v>5347</v>
      </c>
      <c r="D667" s="1286"/>
      <c r="E667" s="1282"/>
      <c r="F667" s="1287"/>
      <c r="G667" s="221" t="s">
        <v>4280</v>
      </c>
    </row>
    <row r="668" spans="1:7" ht="15" customHeight="1" x14ac:dyDescent="0.2">
      <c r="A668" s="81"/>
      <c r="B668" s="1451" t="s">
        <v>6803</v>
      </c>
      <c r="C668" s="1452" t="s">
        <v>5347</v>
      </c>
      <c r="D668" s="1286"/>
      <c r="E668" s="1282"/>
      <c r="F668" s="1287"/>
      <c r="G668" s="221" t="s">
        <v>4280</v>
      </c>
    </row>
    <row r="669" spans="1:7" ht="15" customHeight="1" x14ac:dyDescent="0.2">
      <c r="A669" s="81"/>
      <c r="B669" s="1451" t="s">
        <v>6804</v>
      </c>
      <c r="C669" s="1452" t="s">
        <v>5347</v>
      </c>
      <c r="D669" s="1286"/>
      <c r="E669" s="1282"/>
      <c r="F669" s="1287"/>
      <c r="G669" s="221" t="s">
        <v>4280</v>
      </c>
    </row>
    <row r="670" spans="1:7" ht="15" customHeight="1" x14ac:dyDescent="0.2">
      <c r="A670" s="81"/>
      <c r="B670" s="1451" t="s">
        <v>6805</v>
      </c>
      <c r="C670" s="1452" t="s">
        <v>5347</v>
      </c>
      <c r="D670" s="1286"/>
      <c r="E670" s="1282"/>
      <c r="F670" s="1287"/>
      <c r="G670" s="221" t="s">
        <v>4280</v>
      </c>
    </row>
    <row r="671" spans="1:7" ht="15" customHeight="1" x14ac:dyDescent="0.2">
      <c r="A671" s="81"/>
      <c r="B671" s="1451" t="s">
        <v>6806</v>
      </c>
      <c r="C671" s="1452" t="s">
        <v>5347</v>
      </c>
      <c r="D671" s="1286"/>
      <c r="E671" s="1282"/>
      <c r="F671" s="1287"/>
      <c r="G671" s="221" t="s">
        <v>4280</v>
      </c>
    </row>
    <row r="672" spans="1:7" ht="15" customHeight="1" x14ac:dyDescent="0.2">
      <c r="A672" s="81"/>
      <c r="B672" s="1451" t="s">
        <v>6807</v>
      </c>
      <c r="C672" s="1452" t="s">
        <v>5347</v>
      </c>
      <c r="D672" s="1286"/>
      <c r="E672" s="1282"/>
      <c r="F672" s="1287"/>
      <c r="G672" s="221" t="s">
        <v>4280</v>
      </c>
    </row>
    <row r="673" spans="1:7" ht="15" customHeight="1" x14ac:dyDescent="0.2">
      <c r="A673" s="81"/>
      <c r="B673" s="1451" t="s">
        <v>6808</v>
      </c>
      <c r="C673" s="1452" t="s">
        <v>5347</v>
      </c>
      <c r="D673" s="1286"/>
      <c r="E673" s="1282"/>
      <c r="F673" s="1287"/>
      <c r="G673" s="221" t="s">
        <v>4280</v>
      </c>
    </row>
    <row r="674" spans="1:7" ht="15" customHeight="1" x14ac:dyDescent="0.2">
      <c r="A674" s="81"/>
      <c r="B674" s="1451" t="s">
        <v>6809</v>
      </c>
      <c r="C674" s="1452" t="s">
        <v>5348</v>
      </c>
      <c r="D674" s="1286"/>
      <c r="E674" s="1282"/>
      <c r="F674" s="1287"/>
      <c r="G674" s="221" t="s">
        <v>4280</v>
      </c>
    </row>
    <row r="675" spans="1:7" ht="15" customHeight="1" x14ac:dyDescent="0.2">
      <c r="A675" s="81"/>
      <c r="B675" s="1451" t="s">
        <v>6810</v>
      </c>
      <c r="C675" s="1452" t="s">
        <v>5349</v>
      </c>
      <c r="D675" s="1286"/>
      <c r="E675" s="1282"/>
      <c r="F675" s="1287"/>
      <c r="G675" s="221" t="s">
        <v>4280</v>
      </c>
    </row>
    <row r="676" spans="1:7" ht="15" customHeight="1" x14ac:dyDescent="0.2">
      <c r="A676" s="81"/>
      <c r="B676" s="1451" t="s">
        <v>5350</v>
      </c>
      <c r="C676" s="1452" t="s">
        <v>5351</v>
      </c>
      <c r="D676" s="1286"/>
      <c r="E676" s="1282"/>
      <c r="F676" s="1287"/>
      <c r="G676" s="221" t="s">
        <v>4280</v>
      </c>
    </row>
    <row r="677" spans="1:7" ht="15" customHeight="1" x14ac:dyDescent="0.2">
      <c r="A677" s="81"/>
      <c r="B677" s="1451" t="s">
        <v>5352</v>
      </c>
      <c r="C677" s="1452" t="s">
        <v>5592</v>
      </c>
      <c r="D677" s="1286"/>
      <c r="E677" s="1282"/>
      <c r="F677" s="1287"/>
      <c r="G677" s="221" t="s">
        <v>4280</v>
      </c>
    </row>
    <row r="678" spans="1:7" ht="15" customHeight="1" x14ac:dyDescent="0.2">
      <c r="A678" s="81"/>
      <c r="B678" s="1451" t="s">
        <v>5353</v>
      </c>
      <c r="C678" s="1452" t="s">
        <v>5354</v>
      </c>
      <c r="D678" s="1286"/>
      <c r="E678" s="1282"/>
      <c r="F678" s="1287"/>
      <c r="G678" s="221" t="s">
        <v>4280</v>
      </c>
    </row>
    <row r="679" spans="1:7" ht="15" customHeight="1" x14ac:dyDescent="0.2">
      <c r="A679" s="81"/>
      <c r="B679" s="1451" t="s">
        <v>5587</v>
      </c>
      <c r="C679" s="1452" t="s">
        <v>5572</v>
      </c>
      <c r="D679" s="1286"/>
      <c r="E679" s="1282"/>
      <c r="F679" s="1287"/>
      <c r="G679" s="221" t="s">
        <v>4280</v>
      </c>
    </row>
    <row r="680" spans="1:7" ht="15" customHeight="1" x14ac:dyDescent="0.2">
      <c r="A680" s="81"/>
      <c r="B680" s="1451" t="s">
        <v>5588</v>
      </c>
      <c r="C680" s="1452" t="s">
        <v>5589</v>
      </c>
      <c r="D680" s="1286"/>
      <c r="E680" s="1282"/>
      <c r="F680" s="1287"/>
      <c r="G680" s="221" t="s">
        <v>4280</v>
      </c>
    </row>
    <row r="681" spans="1:7" ht="15" customHeight="1" x14ac:dyDescent="0.2">
      <c r="A681" s="81"/>
      <c r="B681" s="1451" t="s">
        <v>6811</v>
      </c>
      <c r="C681" s="1452" t="s">
        <v>5354</v>
      </c>
      <c r="D681" s="1286"/>
      <c r="E681" s="1282"/>
      <c r="F681" s="1287"/>
      <c r="G681" s="221" t="s">
        <v>4280</v>
      </c>
    </row>
    <row r="682" spans="1:7" ht="15" customHeight="1" x14ac:dyDescent="0.2">
      <c r="A682" s="81"/>
      <c r="B682" s="1451" t="s">
        <v>6812</v>
      </c>
      <c r="C682" s="1452" t="s">
        <v>5355</v>
      </c>
      <c r="D682" s="1286"/>
      <c r="E682" s="1282"/>
      <c r="F682" s="1287"/>
      <c r="G682" s="221" t="s">
        <v>4280</v>
      </c>
    </row>
    <row r="683" spans="1:7" ht="15" customHeight="1" x14ac:dyDescent="0.2">
      <c r="A683" s="81"/>
      <c r="B683" s="1451" t="s">
        <v>6813</v>
      </c>
      <c r="C683" s="1452" t="s">
        <v>5355</v>
      </c>
      <c r="D683" s="1286"/>
      <c r="E683" s="1282"/>
      <c r="F683" s="1287"/>
      <c r="G683" s="221" t="s">
        <v>4280</v>
      </c>
    </row>
    <row r="684" spans="1:7" ht="15" customHeight="1" x14ac:dyDescent="0.2">
      <c r="A684" s="81"/>
      <c r="B684" s="1451" t="s">
        <v>6814</v>
      </c>
      <c r="C684" s="1452" t="s">
        <v>5355</v>
      </c>
      <c r="D684" s="1286"/>
      <c r="E684" s="1282"/>
      <c r="F684" s="1287"/>
      <c r="G684" s="221" t="s">
        <v>4280</v>
      </c>
    </row>
    <row r="685" spans="1:7" ht="15" customHeight="1" x14ac:dyDescent="0.2">
      <c r="A685" s="81"/>
      <c r="B685" s="1451" t="s">
        <v>6815</v>
      </c>
      <c r="C685" s="1452" t="s">
        <v>5355</v>
      </c>
      <c r="D685" s="1286"/>
      <c r="E685" s="1282"/>
      <c r="F685" s="1287"/>
      <c r="G685" s="221" t="s">
        <v>4280</v>
      </c>
    </row>
    <row r="686" spans="1:7" ht="15" customHeight="1" x14ac:dyDescent="0.2">
      <c r="A686" s="81"/>
      <c r="B686" s="1451" t="s">
        <v>6816</v>
      </c>
      <c r="C686" s="1452" t="s">
        <v>5355</v>
      </c>
      <c r="D686" s="1286"/>
      <c r="E686" s="1282"/>
      <c r="F686" s="1287"/>
      <c r="G686" s="221" t="s">
        <v>4280</v>
      </c>
    </row>
    <row r="687" spans="1:7" ht="15" customHeight="1" x14ac:dyDescent="0.2">
      <c r="A687" s="81"/>
      <c r="B687" s="1451" t="s">
        <v>6817</v>
      </c>
      <c r="C687" s="1452" t="s">
        <v>5355</v>
      </c>
      <c r="D687" s="1286"/>
      <c r="E687" s="1282"/>
      <c r="F687" s="1287"/>
      <c r="G687" s="221" t="s">
        <v>4280</v>
      </c>
    </row>
    <row r="688" spans="1:7" ht="15" customHeight="1" x14ac:dyDescent="0.2">
      <c r="A688" s="81"/>
      <c r="B688" s="1451" t="s">
        <v>6818</v>
      </c>
      <c r="C688" s="1452" t="s">
        <v>5355</v>
      </c>
      <c r="D688" s="1286"/>
      <c r="E688" s="1282"/>
      <c r="F688" s="1287"/>
      <c r="G688" s="221" t="s">
        <v>4280</v>
      </c>
    </row>
    <row r="689" spans="1:7" ht="15" customHeight="1" x14ac:dyDescent="0.2">
      <c r="A689" s="81"/>
      <c r="B689" s="1451" t="s">
        <v>6819</v>
      </c>
      <c r="C689" s="1452" t="s">
        <v>5355</v>
      </c>
      <c r="D689" s="1286"/>
      <c r="E689" s="1282"/>
      <c r="F689" s="1287"/>
      <c r="G689" s="221" t="s">
        <v>4280</v>
      </c>
    </row>
    <row r="690" spans="1:7" ht="15" customHeight="1" x14ac:dyDescent="0.2">
      <c r="A690" s="81"/>
      <c r="B690" s="1451" t="s">
        <v>6820</v>
      </c>
      <c r="C690" s="1452" t="s">
        <v>5355</v>
      </c>
      <c r="D690" s="1286"/>
      <c r="E690" s="1282"/>
      <c r="F690" s="1287"/>
      <c r="G690" s="221" t="s">
        <v>4280</v>
      </c>
    </row>
    <row r="691" spans="1:7" ht="15" customHeight="1" x14ac:dyDescent="0.2">
      <c r="A691" s="81"/>
      <c r="B691" s="1451" t="s">
        <v>6022</v>
      </c>
      <c r="C691" s="1452" t="s">
        <v>5721</v>
      </c>
      <c r="D691" s="1286"/>
      <c r="E691" s="1282"/>
      <c r="F691" s="1287"/>
      <c r="G691" s="221" t="s">
        <v>4280</v>
      </c>
    </row>
    <row r="692" spans="1:7" ht="15" customHeight="1" x14ac:dyDescent="0.2">
      <c r="A692" s="81"/>
      <c r="B692" s="1451" t="s">
        <v>6023</v>
      </c>
      <c r="C692" s="1452" t="s">
        <v>5722</v>
      </c>
      <c r="D692" s="1286"/>
      <c r="E692" s="1282"/>
      <c r="F692" s="1287"/>
      <c r="G692" s="221" t="s">
        <v>4280</v>
      </c>
    </row>
    <row r="693" spans="1:7" ht="15" customHeight="1" x14ac:dyDescent="0.2">
      <c r="A693" s="81"/>
      <c r="B693" s="1451" t="s">
        <v>6024</v>
      </c>
      <c r="C693" s="1452" t="s">
        <v>5723</v>
      </c>
      <c r="D693" s="1286"/>
      <c r="E693" s="1282"/>
      <c r="F693" s="1287"/>
      <c r="G693" s="221" t="s">
        <v>4280</v>
      </c>
    </row>
    <row r="694" spans="1:7" ht="15" customHeight="1" x14ac:dyDescent="0.2">
      <c r="A694" s="81"/>
      <c r="B694" s="1451" t="s">
        <v>6025</v>
      </c>
      <c r="C694" s="1452" t="s">
        <v>5721</v>
      </c>
      <c r="D694" s="1286"/>
      <c r="E694" s="1282"/>
      <c r="F694" s="1287"/>
      <c r="G694" s="221" t="s">
        <v>4280</v>
      </c>
    </row>
    <row r="695" spans="1:7" ht="15" customHeight="1" x14ac:dyDescent="0.2">
      <c r="A695" s="81"/>
      <c r="B695" s="1451" t="s">
        <v>6026</v>
      </c>
      <c r="C695" s="1452" t="s">
        <v>5724</v>
      </c>
      <c r="D695" s="1286"/>
      <c r="E695" s="1282"/>
      <c r="F695" s="1287"/>
      <c r="G695" s="221" t="s">
        <v>4280</v>
      </c>
    </row>
    <row r="696" spans="1:7" ht="15" customHeight="1" x14ac:dyDescent="0.2">
      <c r="A696" s="81"/>
      <c r="B696" s="1451" t="s">
        <v>6027</v>
      </c>
      <c r="C696" s="1452" t="s">
        <v>5724</v>
      </c>
      <c r="D696" s="1286"/>
      <c r="E696" s="1282"/>
      <c r="F696" s="1287"/>
      <c r="G696" s="221" t="s">
        <v>4280</v>
      </c>
    </row>
    <row r="697" spans="1:7" ht="15" customHeight="1" x14ac:dyDescent="0.2">
      <c r="A697" s="81"/>
      <c r="B697" s="1451" t="s">
        <v>6028</v>
      </c>
      <c r="C697" s="1452" t="s">
        <v>5724</v>
      </c>
      <c r="D697" s="1286"/>
      <c r="E697" s="1282"/>
      <c r="F697" s="1287"/>
      <c r="G697" s="221" t="s">
        <v>4280</v>
      </c>
    </row>
    <row r="698" spans="1:7" ht="15" customHeight="1" x14ac:dyDescent="0.2">
      <c r="A698" s="81"/>
      <c r="B698" s="1451" t="s">
        <v>6029</v>
      </c>
      <c r="C698" s="1452" t="s">
        <v>5724</v>
      </c>
      <c r="D698" s="1286"/>
      <c r="E698" s="1282"/>
      <c r="F698" s="1287"/>
      <c r="G698" s="221" t="s">
        <v>4280</v>
      </c>
    </row>
    <row r="699" spans="1:7" ht="15" customHeight="1" x14ac:dyDescent="0.2">
      <c r="A699" s="81"/>
      <c r="B699" s="1451" t="s">
        <v>6030</v>
      </c>
      <c r="C699" s="1452" t="s">
        <v>5724</v>
      </c>
      <c r="D699" s="1286"/>
      <c r="E699" s="1282"/>
      <c r="F699" s="1287"/>
      <c r="G699" s="221" t="s">
        <v>4280</v>
      </c>
    </row>
    <row r="700" spans="1:7" ht="15" customHeight="1" x14ac:dyDescent="0.2">
      <c r="A700" s="81"/>
      <c r="B700" s="1451" t="s">
        <v>6031</v>
      </c>
      <c r="C700" s="1452" t="s">
        <v>5724</v>
      </c>
      <c r="D700" s="1286"/>
      <c r="E700" s="1282"/>
      <c r="F700" s="1287"/>
      <c r="G700" s="221" t="s">
        <v>4280</v>
      </c>
    </row>
    <row r="701" spans="1:7" ht="15" customHeight="1" x14ac:dyDescent="0.2">
      <c r="A701" s="81"/>
      <c r="B701" s="1451" t="s">
        <v>6032</v>
      </c>
      <c r="C701" s="1452" t="s">
        <v>5724</v>
      </c>
      <c r="D701" s="1286"/>
      <c r="E701" s="1282"/>
      <c r="F701" s="1287"/>
      <c r="G701" s="221" t="s">
        <v>4280</v>
      </c>
    </row>
    <row r="702" spans="1:7" ht="15" customHeight="1" x14ac:dyDescent="0.2">
      <c r="A702" s="81"/>
      <c r="B702" s="1451" t="s">
        <v>6033</v>
      </c>
      <c r="C702" s="1452" t="s">
        <v>5724</v>
      </c>
      <c r="D702" s="1286"/>
      <c r="E702" s="1282"/>
      <c r="F702" s="1287"/>
      <c r="G702" s="221" t="s">
        <v>4280</v>
      </c>
    </row>
    <row r="703" spans="1:7" ht="15" customHeight="1" x14ac:dyDescent="0.2">
      <c r="A703" s="81"/>
      <c r="B703" s="1451" t="s">
        <v>6034</v>
      </c>
      <c r="C703" s="1452" t="s">
        <v>5724</v>
      </c>
      <c r="D703" s="1286"/>
      <c r="E703" s="1282"/>
      <c r="F703" s="1287"/>
      <c r="G703" s="221" t="s">
        <v>4280</v>
      </c>
    </row>
    <row r="704" spans="1:7" ht="15" customHeight="1" x14ac:dyDescent="0.2">
      <c r="A704" s="81"/>
      <c r="B704" s="1451" t="s">
        <v>6035</v>
      </c>
      <c r="C704" s="1452" t="s">
        <v>5725</v>
      </c>
      <c r="D704" s="1286"/>
      <c r="E704" s="1282"/>
      <c r="F704" s="1287"/>
      <c r="G704" s="221" t="s">
        <v>4280</v>
      </c>
    </row>
    <row r="705" spans="1:7" ht="15" customHeight="1" x14ac:dyDescent="0.2">
      <c r="A705" s="81"/>
      <c r="B705" s="1451" t="s">
        <v>6036</v>
      </c>
      <c r="C705" s="1452" t="s">
        <v>5726</v>
      </c>
      <c r="D705" s="1286"/>
      <c r="E705" s="1282"/>
      <c r="F705" s="1287"/>
      <c r="G705" s="221" t="s">
        <v>4280</v>
      </c>
    </row>
    <row r="706" spans="1:7" ht="15" customHeight="1" x14ac:dyDescent="0.2">
      <c r="A706" s="81"/>
      <c r="B706" s="1451" t="s">
        <v>6037</v>
      </c>
      <c r="C706" s="1452" t="s">
        <v>5732</v>
      </c>
      <c r="D706" s="1286"/>
      <c r="E706" s="1282"/>
      <c r="F706" s="1287"/>
      <c r="G706" s="221" t="s">
        <v>4280</v>
      </c>
    </row>
    <row r="707" spans="1:7" ht="15" customHeight="1" x14ac:dyDescent="0.2">
      <c r="A707" s="81"/>
      <c r="B707" s="1451" t="s">
        <v>6038</v>
      </c>
      <c r="C707" s="1452" t="s">
        <v>5733</v>
      </c>
      <c r="D707" s="1286"/>
      <c r="E707" s="1282"/>
      <c r="F707" s="1287"/>
      <c r="G707" s="221" t="s">
        <v>4280</v>
      </c>
    </row>
    <row r="708" spans="1:7" ht="15" customHeight="1" x14ac:dyDescent="0.2">
      <c r="A708" s="81"/>
      <c r="B708" s="1451" t="s">
        <v>6039</v>
      </c>
      <c r="C708" s="1452" t="s">
        <v>5727</v>
      </c>
      <c r="D708" s="1286"/>
      <c r="E708" s="1282"/>
      <c r="F708" s="1287"/>
      <c r="G708" s="221" t="s">
        <v>4280</v>
      </c>
    </row>
    <row r="709" spans="1:7" ht="15" customHeight="1" x14ac:dyDescent="0.2">
      <c r="A709" s="81"/>
      <c r="B709" s="1451" t="s">
        <v>6040</v>
      </c>
      <c r="C709" s="1452" t="s">
        <v>5728</v>
      </c>
      <c r="D709" s="1286"/>
      <c r="E709" s="1282"/>
      <c r="F709" s="1287"/>
      <c r="G709" s="221" t="s">
        <v>4280</v>
      </c>
    </row>
    <row r="710" spans="1:7" ht="15" customHeight="1" x14ac:dyDescent="0.2">
      <c r="A710" s="81"/>
      <c r="B710" s="1451" t="s">
        <v>6041</v>
      </c>
      <c r="C710" s="1452" t="s">
        <v>5729</v>
      </c>
      <c r="D710" s="1286"/>
      <c r="E710" s="1282"/>
      <c r="F710" s="1287"/>
      <c r="G710" s="221" t="s">
        <v>4280</v>
      </c>
    </row>
    <row r="711" spans="1:7" ht="15" customHeight="1" x14ac:dyDescent="0.2">
      <c r="A711" s="81"/>
      <c r="B711" s="1451" t="s">
        <v>6042</v>
      </c>
      <c r="C711" s="1452" t="s">
        <v>5722</v>
      </c>
      <c r="D711" s="1286"/>
      <c r="E711" s="1282"/>
      <c r="F711" s="1287"/>
      <c r="G711" s="221" t="s">
        <v>4280</v>
      </c>
    </row>
    <row r="712" spans="1:7" ht="15" customHeight="1" x14ac:dyDescent="0.2">
      <c r="A712" s="81"/>
      <c r="B712" s="1451" t="s">
        <v>6043</v>
      </c>
      <c r="C712" s="1452" t="s">
        <v>5730</v>
      </c>
      <c r="D712" s="1286"/>
      <c r="E712" s="1282"/>
      <c r="F712" s="1287"/>
      <c r="G712" s="221" t="s">
        <v>4280</v>
      </c>
    </row>
    <row r="713" spans="1:7" ht="15" customHeight="1" x14ac:dyDescent="0.2">
      <c r="A713" s="81"/>
      <c r="B713" s="1451" t="s">
        <v>6044</v>
      </c>
      <c r="C713" s="1452" t="s">
        <v>5729</v>
      </c>
      <c r="D713" s="1286"/>
      <c r="E713" s="1282"/>
      <c r="F713" s="1287"/>
      <c r="G713" s="221" t="s">
        <v>4280</v>
      </c>
    </row>
    <row r="714" spans="1:7" ht="15" customHeight="1" x14ac:dyDescent="0.2">
      <c r="A714" s="81"/>
      <c r="B714" s="1451" t="s">
        <v>6045</v>
      </c>
      <c r="C714" s="1452" t="s">
        <v>5731</v>
      </c>
      <c r="D714" s="1286"/>
      <c r="E714" s="1282"/>
      <c r="F714" s="1287"/>
      <c r="G714" s="221" t="s">
        <v>4280</v>
      </c>
    </row>
    <row r="715" spans="1:7" ht="15" customHeight="1" x14ac:dyDescent="0.2">
      <c r="A715" s="81"/>
      <c r="B715" s="1451" t="s">
        <v>6046</v>
      </c>
      <c r="C715" s="1452" t="s">
        <v>5731</v>
      </c>
      <c r="D715" s="1286"/>
      <c r="E715" s="1282"/>
      <c r="F715" s="1287"/>
      <c r="G715" s="221" t="s">
        <v>4280</v>
      </c>
    </row>
    <row r="716" spans="1:7" ht="15" customHeight="1" x14ac:dyDescent="0.2">
      <c r="A716" s="81"/>
      <c r="B716" s="1451" t="s">
        <v>6047</v>
      </c>
      <c r="C716" s="1452" t="s">
        <v>5731</v>
      </c>
      <c r="D716" s="1286"/>
      <c r="E716" s="1282"/>
      <c r="F716" s="1287"/>
      <c r="G716" s="221" t="s">
        <v>4280</v>
      </c>
    </row>
    <row r="717" spans="1:7" ht="15" customHeight="1" x14ac:dyDescent="0.2">
      <c r="A717" s="81"/>
      <c r="B717" s="1451" t="s">
        <v>6048</v>
      </c>
      <c r="C717" s="1452" t="s">
        <v>5731</v>
      </c>
      <c r="D717" s="1286"/>
      <c r="E717" s="1282"/>
      <c r="F717" s="1287"/>
      <c r="G717" s="221" t="s">
        <v>4280</v>
      </c>
    </row>
    <row r="718" spans="1:7" ht="15" customHeight="1" x14ac:dyDescent="0.2">
      <c r="A718" s="81"/>
      <c r="B718" s="1451" t="s">
        <v>6049</v>
      </c>
      <c r="C718" s="1452" t="s">
        <v>5731</v>
      </c>
      <c r="D718" s="1286"/>
      <c r="E718" s="1282"/>
      <c r="F718" s="1287"/>
      <c r="G718" s="221" t="s">
        <v>4280</v>
      </c>
    </row>
    <row r="719" spans="1:7" ht="15" customHeight="1" x14ac:dyDescent="0.2">
      <c r="A719" s="81"/>
      <c r="B719" s="1451" t="s">
        <v>6050</v>
      </c>
      <c r="C719" s="1452" t="s">
        <v>5731</v>
      </c>
      <c r="D719" s="1286"/>
      <c r="E719" s="1282"/>
      <c r="F719" s="1287"/>
      <c r="G719" s="221" t="s">
        <v>4280</v>
      </c>
    </row>
    <row r="720" spans="1:7" ht="15" customHeight="1" x14ac:dyDescent="0.2">
      <c r="A720" s="81"/>
      <c r="B720" s="1451" t="s">
        <v>6051</v>
      </c>
      <c r="C720" s="1452" t="s">
        <v>5731</v>
      </c>
      <c r="D720" s="1286"/>
      <c r="E720" s="1282"/>
      <c r="F720" s="1287"/>
      <c r="G720" s="221" t="s">
        <v>4280</v>
      </c>
    </row>
    <row r="721" spans="1:7" ht="15" customHeight="1" x14ac:dyDescent="0.2">
      <c r="A721" s="81"/>
      <c r="B721" s="1451" t="s">
        <v>6052</v>
      </c>
      <c r="C721" s="1452" t="s">
        <v>5731</v>
      </c>
      <c r="D721" s="1286"/>
      <c r="E721" s="1282"/>
      <c r="F721" s="1287"/>
      <c r="G721" s="221" t="s">
        <v>4280</v>
      </c>
    </row>
    <row r="722" spans="1:7" ht="15" customHeight="1" x14ac:dyDescent="0.2">
      <c r="A722" s="81"/>
      <c r="B722" s="1451" t="s">
        <v>6053</v>
      </c>
      <c r="C722" s="1452" t="s">
        <v>5731</v>
      </c>
      <c r="D722" s="1286"/>
      <c r="E722" s="1282"/>
      <c r="F722" s="1287"/>
      <c r="G722" s="221" t="s">
        <v>4280</v>
      </c>
    </row>
    <row r="723" spans="1:7" ht="15" customHeight="1" x14ac:dyDescent="0.2">
      <c r="A723" s="81"/>
      <c r="B723" s="1451" t="s">
        <v>6248</v>
      </c>
      <c r="C723" s="1452" t="s">
        <v>6212</v>
      </c>
      <c r="D723" s="1286"/>
      <c r="E723" s="1282"/>
      <c r="F723" s="1287"/>
      <c r="G723" s="221" t="s">
        <v>4280</v>
      </c>
    </row>
    <row r="724" spans="1:7" ht="15" customHeight="1" x14ac:dyDescent="0.2">
      <c r="A724" s="81"/>
      <c r="B724" s="1451" t="s">
        <v>6249</v>
      </c>
      <c r="C724" s="1452" t="s">
        <v>6195</v>
      </c>
      <c r="D724" s="1286"/>
      <c r="E724" s="1282"/>
      <c r="F724" s="1287"/>
      <c r="G724" s="221" t="s">
        <v>4280</v>
      </c>
    </row>
    <row r="725" spans="1:7" ht="15" customHeight="1" x14ac:dyDescent="0.2">
      <c r="A725" s="81"/>
      <c r="B725" s="1451" t="s">
        <v>6250</v>
      </c>
      <c r="C725" s="1452" t="s">
        <v>6196</v>
      </c>
      <c r="D725" s="1286"/>
      <c r="E725" s="1282"/>
      <c r="F725" s="1287"/>
      <c r="G725" s="221" t="s">
        <v>4280</v>
      </c>
    </row>
    <row r="726" spans="1:7" ht="15" customHeight="1" x14ac:dyDescent="0.2">
      <c r="A726" s="81"/>
      <c r="B726" s="1451" t="s">
        <v>6251</v>
      </c>
      <c r="C726" s="1452" t="s">
        <v>6213</v>
      </c>
      <c r="D726" s="1286"/>
      <c r="E726" s="1282"/>
      <c r="F726" s="1287"/>
      <c r="G726" s="221" t="s">
        <v>4280</v>
      </c>
    </row>
    <row r="727" spans="1:7" ht="15" customHeight="1" x14ac:dyDescent="0.2">
      <c r="A727" s="81"/>
      <c r="B727" s="1451" t="s">
        <v>6252</v>
      </c>
      <c r="C727" s="1452" t="s">
        <v>6197</v>
      </c>
      <c r="D727" s="1286"/>
      <c r="E727" s="1282"/>
      <c r="F727" s="1287"/>
      <c r="G727" s="221" t="s">
        <v>4280</v>
      </c>
    </row>
    <row r="728" spans="1:7" ht="15" customHeight="1" x14ac:dyDescent="0.2">
      <c r="A728" s="81"/>
      <c r="B728" s="1451" t="s">
        <v>6253</v>
      </c>
      <c r="C728" s="1452" t="s">
        <v>6197</v>
      </c>
      <c r="D728" s="1286"/>
      <c r="E728" s="1282"/>
      <c r="F728" s="1287"/>
      <c r="G728" s="221" t="s">
        <v>4280</v>
      </c>
    </row>
    <row r="729" spans="1:7" ht="15" customHeight="1" x14ac:dyDescent="0.2">
      <c r="A729" s="81"/>
      <c r="B729" s="1451" t="s">
        <v>6254</v>
      </c>
      <c r="C729" s="1452" t="s">
        <v>6197</v>
      </c>
      <c r="D729" s="1286"/>
      <c r="E729" s="1282"/>
      <c r="F729" s="1287"/>
      <c r="G729" s="221" t="s">
        <v>4280</v>
      </c>
    </row>
    <row r="730" spans="1:7" ht="15" customHeight="1" x14ac:dyDescent="0.2">
      <c r="A730" s="81"/>
      <c r="B730" s="1451" t="s">
        <v>6255</v>
      </c>
      <c r="C730" s="1452" t="s">
        <v>6197</v>
      </c>
      <c r="D730" s="1286"/>
      <c r="E730" s="1282"/>
      <c r="F730" s="1287"/>
      <c r="G730" s="221" t="s">
        <v>4280</v>
      </c>
    </row>
    <row r="731" spans="1:7" ht="15" customHeight="1" x14ac:dyDescent="0.2">
      <c r="A731" s="81"/>
      <c r="B731" s="1451" t="s">
        <v>6256</v>
      </c>
      <c r="C731" s="1452" t="s">
        <v>6197</v>
      </c>
      <c r="D731" s="1286"/>
      <c r="E731" s="1282"/>
      <c r="F731" s="1287"/>
      <c r="G731" s="221" t="s">
        <v>4280</v>
      </c>
    </row>
    <row r="732" spans="1:7" ht="15" customHeight="1" x14ac:dyDescent="0.2">
      <c r="A732" s="81"/>
      <c r="B732" s="1451" t="s">
        <v>6257</v>
      </c>
      <c r="C732" s="1452" t="s">
        <v>6197</v>
      </c>
      <c r="D732" s="1286"/>
      <c r="E732" s="1282"/>
      <c r="F732" s="1287"/>
      <c r="G732" s="221" t="s">
        <v>4280</v>
      </c>
    </row>
    <row r="733" spans="1:7" ht="15" customHeight="1" x14ac:dyDescent="0.2">
      <c r="A733" s="81"/>
      <c r="B733" s="1451" t="s">
        <v>6258</v>
      </c>
      <c r="C733" s="1452" t="s">
        <v>6197</v>
      </c>
      <c r="D733" s="1286"/>
      <c r="E733" s="1282"/>
      <c r="F733" s="1287"/>
      <c r="G733" s="221" t="s">
        <v>4280</v>
      </c>
    </row>
    <row r="734" spans="1:7" ht="15" customHeight="1" x14ac:dyDescent="0.2">
      <c r="A734" s="81"/>
      <c r="B734" s="1451" t="s">
        <v>6259</v>
      </c>
      <c r="C734" s="1452" t="s">
        <v>6197</v>
      </c>
      <c r="D734" s="1286"/>
      <c r="E734" s="1282"/>
      <c r="F734" s="1287"/>
      <c r="G734" s="221" t="s">
        <v>4280</v>
      </c>
    </row>
    <row r="735" spans="1:7" ht="15" customHeight="1" x14ac:dyDescent="0.2">
      <c r="A735" s="81"/>
      <c r="B735" s="1451" t="s">
        <v>6260</v>
      </c>
      <c r="C735" s="1452" t="s">
        <v>6197</v>
      </c>
      <c r="D735" s="1286"/>
      <c r="E735" s="1282"/>
      <c r="F735" s="1287"/>
      <c r="G735" s="221" t="s">
        <v>4280</v>
      </c>
    </row>
    <row r="736" spans="1:7" ht="15" customHeight="1" x14ac:dyDescent="0.2">
      <c r="A736" s="81"/>
      <c r="B736" s="1451" t="s">
        <v>6261</v>
      </c>
      <c r="C736" s="1452" t="s">
        <v>6198</v>
      </c>
      <c r="D736" s="1286"/>
      <c r="E736" s="1282"/>
      <c r="F736" s="1287"/>
      <c r="G736" s="221" t="s">
        <v>4280</v>
      </c>
    </row>
    <row r="737" spans="1:7" ht="15" customHeight="1" x14ac:dyDescent="0.2">
      <c r="A737" s="81"/>
      <c r="B737" s="1451" t="s">
        <v>6262</v>
      </c>
      <c r="C737" s="1452" t="s">
        <v>6199</v>
      </c>
      <c r="D737" s="1286"/>
      <c r="E737" s="1282"/>
      <c r="F737" s="1287"/>
      <c r="G737" s="221" t="s">
        <v>4280</v>
      </c>
    </row>
    <row r="738" spans="1:7" ht="15" customHeight="1" x14ac:dyDescent="0.2">
      <c r="A738" s="81"/>
      <c r="B738" s="1451" t="s">
        <v>6263</v>
      </c>
      <c r="C738" s="1452" t="s">
        <v>6200</v>
      </c>
      <c r="D738" s="1286"/>
      <c r="E738" s="1282"/>
      <c r="F738" s="1287"/>
      <c r="G738" s="221" t="s">
        <v>4280</v>
      </c>
    </row>
    <row r="739" spans="1:7" ht="15" customHeight="1" x14ac:dyDescent="0.2">
      <c r="A739" s="81"/>
      <c r="B739" s="1451" t="s">
        <v>6264</v>
      </c>
      <c r="C739" s="1452" t="s">
        <v>6201</v>
      </c>
      <c r="D739" s="1286"/>
      <c r="E739" s="1282"/>
      <c r="F739" s="1287"/>
      <c r="G739" s="221" t="s">
        <v>4280</v>
      </c>
    </row>
    <row r="740" spans="1:7" ht="15" customHeight="1" x14ac:dyDescent="0.2">
      <c r="A740" s="81"/>
      <c r="B740" s="1451" t="s">
        <v>6265</v>
      </c>
      <c r="C740" s="1452" t="s">
        <v>6207</v>
      </c>
      <c r="D740" s="1286"/>
      <c r="E740" s="1282"/>
      <c r="F740" s="1287"/>
      <c r="G740" s="221" t="s">
        <v>4280</v>
      </c>
    </row>
    <row r="741" spans="1:7" ht="15" customHeight="1" x14ac:dyDescent="0.2">
      <c r="A741" s="81"/>
      <c r="B741" s="1451" t="s">
        <v>6266</v>
      </c>
      <c r="C741" s="1452" t="s">
        <v>6202</v>
      </c>
      <c r="D741" s="1286"/>
      <c r="E741" s="1282"/>
      <c r="F741" s="1287"/>
      <c r="G741" s="221" t="s">
        <v>4280</v>
      </c>
    </row>
    <row r="742" spans="1:7" ht="15" customHeight="1" x14ac:dyDescent="0.2">
      <c r="A742" s="81"/>
      <c r="B742" s="1451" t="s">
        <v>6267</v>
      </c>
      <c r="C742" s="1452" t="s">
        <v>6203</v>
      </c>
      <c r="D742" s="1286"/>
      <c r="E742" s="1282"/>
      <c r="F742" s="1287"/>
      <c r="G742" s="221" t="s">
        <v>4280</v>
      </c>
    </row>
    <row r="743" spans="1:7" ht="15" customHeight="1" x14ac:dyDescent="0.2">
      <c r="A743" s="81"/>
      <c r="B743" s="1451" t="s">
        <v>6268</v>
      </c>
      <c r="C743" s="1452" t="s">
        <v>6204</v>
      </c>
      <c r="D743" s="1286"/>
      <c r="E743" s="1282"/>
      <c r="F743" s="1287"/>
      <c r="G743" s="221" t="s">
        <v>4280</v>
      </c>
    </row>
    <row r="744" spans="1:7" ht="15" customHeight="1" x14ac:dyDescent="0.2">
      <c r="A744" s="81"/>
      <c r="B744" s="1451" t="s">
        <v>6269</v>
      </c>
      <c r="C744" s="1452" t="s">
        <v>6195</v>
      </c>
      <c r="D744" s="1286"/>
      <c r="E744" s="1282"/>
      <c r="F744" s="1287"/>
      <c r="G744" s="221" t="s">
        <v>4280</v>
      </c>
    </row>
    <row r="745" spans="1:7" ht="15" customHeight="1" x14ac:dyDescent="0.2">
      <c r="A745" s="81"/>
      <c r="B745" s="1451" t="s">
        <v>6270</v>
      </c>
      <c r="C745" s="1452" t="s">
        <v>6205</v>
      </c>
      <c r="D745" s="1286"/>
      <c r="E745" s="1282"/>
      <c r="F745" s="1287"/>
      <c r="G745" s="221" t="s">
        <v>4280</v>
      </c>
    </row>
    <row r="746" spans="1:7" ht="15" customHeight="1" x14ac:dyDescent="0.2">
      <c r="A746" s="81"/>
      <c r="B746" s="1451" t="s">
        <v>6271</v>
      </c>
      <c r="C746" s="1452" t="s">
        <v>6204</v>
      </c>
      <c r="D746" s="1286"/>
      <c r="E746" s="1282"/>
      <c r="F746" s="1287"/>
      <c r="G746" s="221" t="s">
        <v>4280</v>
      </c>
    </row>
    <row r="747" spans="1:7" ht="15" customHeight="1" x14ac:dyDescent="0.2">
      <c r="A747" s="81"/>
      <c r="B747" s="1451" t="s">
        <v>6272</v>
      </c>
      <c r="C747" s="1452" t="s">
        <v>6206</v>
      </c>
      <c r="D747" s="1286"/>
      <c r="E747" s="1282"/>
      <c r="F747" s="1287"/>
      <c r="G747" s="221" t="s">
        <v>4280</v>
      </c>
    </row>
    <row r="748" spans="1:7" ht="15" customHeight="1" x14ac:dyDescent="0.2">
      <c r="A748" s="81"/>
      <c r="B748" s="1451" t="s">
        <v>6273</v>
      </c>
      <c r="C748" s="1452" t="s">
        <v>6206</v>
      </c>
      <c r="D748" s="1286"/>
      <c r="E748" s="1282"/>
      <c r="F748" s="1287"/>
      <c r="G748" s="221" t="s">
        <v>4280</v>
      </c>
    </row>
    <row r="749" spans="1:7" ht="15" customHeight="1" x14ac:dyDescent="0.2">
      <c r="A749" s="81"/>
      <c r="B749" s="1451" t="s">
        <v>6274</v>
      </c>
      <c r="C749" s="1452" t="s">
        <v>6206</v>
      </c>
      <c r="D749" s="1286"/>
      <c r="E749" s="1282"/>
      <c r="F749" s="1287"/>
      <c r="G749" s="221" t="s">
        <v>4280</v>
      </c>
    </row>
    <row r="750" spans="1:7" ht="15" customHeight="1" x14ac:dyDescent="0.2">
      <c r="A750" s="81"/>
      <c r="B750" s="1451" t="s">
        <v>6275</v>
      </c>
      <c r="C750" s="1452" t="s">
        <v>6206</v>
      </c>
      <c r="D750" s="1286"/>
      <c r="E750" s="1282"/>
      <c r="F750" s="1287"/>
      <c r="G750" s="221" t="s">
        <v>4280</v>
      </c>
    </row>
    <row r="751" spans="1:7" ht="15" customHeight="1" x14ac:dyDescent="0.2">
      <c r="A751" s="81"/>
      <c r="B751" s="1451" t="s">
        <v>6276</v>
      </c>
      <c r="C751" s="1452" t="s">
        <v>6206</v>
      </c>
      <c r="D751" s="1286"/>
      <c r="E751" s="1282"/>
      <c r="F751" s="1287"/>
      <c r="G751" s="221" t="s">
        <v>4280</v>
      </c>
    </row>
    <row r="752" spans="1:7" ht="15" customHeight="1" x14ac:dyDescent="0.2">
      <c r="A752" s="81"/>
      <c r="B752" s="1451" t="s">
        <v>6277</v>
      </c>
      <c r="C752" s="1452" t="s">
        <v>6206</v>
      </c>
      <c r="D752" s="1286"/>
      <c r="E752" s="1282"/>
      <c r="F752" s="1287"/>
      <c r="G752" s="221" t="s">
        <v>4280</v>
      </c>
    </row>
    <row r="753" spans="1:7" ht="15" customHeight="1" x14ac:dyDescent="0.2">
      <c r="A753" s="81"/>
      <c r="B753" s="1451" t="s">
        <v>6278</v>
      </c>
      <c r="C753" s="1452" t="s">
        <v>6206</v>
      </c>
      <c r="D753" s="1286"/>
      <c r="E753" s="1282"/>
      <c r="F753" s="1287"/>
      <c r="G753" s="221" t="s">
        <v>4280</v>
      </c>
    </row>
    <row r="754" spans="1:7" ht="15" customHeight="1" x14ac:dyDescent="0.2">
      <c r="A754" s="81"/>
      <c r="B754" s="1451" t="s">
        <v>6279</v>
      </c>
      <c r="C754" s="1452" t="s">
        <v>6206</v>
      </c>
      <c r="D754" s="1286"/>
      <c r="E754" s="1282"/>
      <c r="F754" s="1287"/>
      <c r="G754" s="221" t="s">
        <v>4280</v>
      </c>
    </row>
    <row r="755" spans="1:7" ht="15" customHeight="1" x14ac:dyDescent="0.2">
      <c r="A755" s="81"/>
      <c r="B755" s="1451" t="s">
        <v>6280</v>
      </c>
      <c r="C755" s="1452" t="s">
        <v>6206</v>
      </c>
      <c r="D755" s="1286"/>
      <c r="E755" s="1282"/>
      <c r="F755" s="1287"/>
      <c r="G755" s="221" t="s">
        <v>4280</v>
      </c>
    </row>
    <row r="756" spans="1:7" ht="15" customHeight="1" x14ac:dyDescent="0.2">
      <c r="A756" s="81"/>
      <c r="B756" s="1393" t="s">
        <v>7090</v>
      </c>
      <c r="C756" s="1384" t="s">
        <v>7177</v>
      </c>
      <c r="D756" s="1286"/>
      <c r="E756" s="1282"/>
      <c r="F756" s="1287"/>
      <c r="G756" s="221"/>
    </row>
    <row r="757" spans="1:7" ht="15" customHeight="1" x14ac:dyDescent="0.2">
      <c r="A757" s="81"/>
      <c r="B757" s="1393" t="s">
        <v>7051</v>
      </c>
      <c r="C757" s="1384" t="s">
        <v>7050</v>
      </c>
      <c r="D757" s="1286"/>
      <c r="E757" s="1282"/>
      <c r="F757" s="1287"/>
      <c r="G757" s="221"/>
    </row>
    <row r="758" spans="1:7" ht="15" customHeight="1" x14ac:dyDescent="0.2">
      <c r="A758" s="81"/>
      <c r="B758" s="1393" t="s">
        <v>7057</v>
      </c>
      <c r="C758" s="1384" t="s">
        <v>7055</v>
      </c>
      <c r="D758" s="1286"/>
      <c r="E758" s="1282"/>
      <c r="F758" s="1287"/>
      <c r="G758" s="221"/>
    </row>
    <row r="759" spans="1:7" ht="15" customHeight="1" x14ac:dyDescent="0.2">
      <c r="A759" s="81"/>
      <c r="B759" s="1393" t="s">
        <v>7052</v>
      </c>
      <c r="C759" s="1384" t="s">
        <v>7049</v>
      </c>
      <c r="D759" s="1286"/>
      <c r="E759" s="1282"/>
      <c r="F759" s="1287"/>
      <c r="G759" s="221"/>
    </row>
    <row r="760" spans="1:7" ht="15" customHeight="1" x14ac:dyDescent="0.2">
      <c r="A760" s="81"/>
      <c r="B760" s="1393" t="s">
        <v>7058</v>
      </c>
      <c r="C760" s="1384" t="s">
        <v>7056</v>
      </c>
      <c r="D760" s="1286"/>
      <c r="E760" s="1282"/>
      <c r="F760" s="1287"/>
      <c r="G760" s="221"/>
    </row>
    <row r="761" spans="1:7" ht="15" customHeight="1" x14ac:dyDescent="0.2">
      <c r="A761" s="81"/>
      <c r="B761" s="1393" t="s">
        <v>7059</v>
      </c>
      <c r="C761" s="1384" t="s">
        <v>7056</v>
      </c>
      <c r="D761" s="1286"/>
      <c r="E761" s="1282"/>
      <c r="F761" s="1287"/>
      <c r="G761" s="221"/>
    </row>
    <row r="762" spans="1:7" ht="15" customHeight="1" x14ac:dyDescent="0.2">
      <c r="A762" s="81"/>
      <c r="B762" s="1393" t="s">
        <v>7060</v>
      </c>
      <c r="C762" s="1384" t="s">
        <v>7056</v>
      </c>
      <c r="D762" s="1286"/>
      <c r="E762" s="1282"/>
      <c r="F762" s="1287"/>
      <c r="G762" s="221"/>
    </row>
    <row r="763" spans="1:7" ht="15" customHeight="1" x14ac:dyDescent="0.2">
      <c r="A763" s="81"/>
      <c r="B763" s="1393" t="s">
        <v>7061</v>
      </c>
      <c r="C763" s="1384" t="s">
        <v>7056</v>
      </c>
      <c r="D763" s="1286"/>
      <c r="E763" s="1282"/>
      <c r="F763" s="1287"/>
      <c r="G763" s="221"/>
    </row>
    <row r="764" spans="1:7" ht="15" customHeight="1" x14ac:dyDescent="0.2">
      <c r="A764" s="81"/>
      <c r="B764" s="1393" t="s">
        <v>7062</v>
      </c>
      <c r="C764" s="1384" t="s">
        <v>7056</v>
      </c>
      <c r="D764" s="1286"/>
      <c r="E764" s="1282"/>
      <c r="F764" s="1287"/>
      <c r="G764" s="221"/>
    </row>
    <row r="765" spans="1:7" ht="15" customHeight="1" x14ac:dyDescent="0.2">
      <c r="A765" s="81"/>
      <c r="B765" s="1393" t="s">
        <v>7063</v>
      </c>
      <c r="C765" s="1384" t="s">
        <v>7056</v>
      </c>
      <c r="D765" s="1286"/>
      <c r="E765" s="1282"/>
      <c r="F765" s="1287"/>
      <c r="G765" s="221"/>
    </row>
    <row r="766" spans="1:7" ht="15" customHeight="1" x14ac:dyDescent="0.2">
      <c r="A766" s="81"/>
      <c r="B766" s="1393" t="s">
        <v>7064</v>
      </c>
      <c r="C766" s="1384" t="s">
        <v>7056</v>
      </c>
      <c r="D766" s="1286"/>
      <c r="E766" s="1282"/>
      <c r="F766" s="1287"/>
      <c r="G766" s="221"/>
    </row>
    <row r="767" spans="1:7" ht="15" customHeight="1" x14ac:dyDescent="0.2">
      <c r="A767" s="81"/>
      <c r="B767" s="1393" t="s">
        <v>7065</v>
      </c>
      <c r="C767" s="1384" t="s">
        <v>7056</v>
      </c>
      <c r="D767" s="1286"/>
      <c r="E767" s="1282"/>
      <c r="F767" s="1287"/>
      <c r="G767" s="221"/>
    </row>
    <row r="768" spans="1:7" ht="15" customHeight="1" x14ac:dyDescent="0.2">
      <c r="A768" s="81"/>
      <c r="B768" s="1393" t="s">
        <v>7066</v>
      </c>
      <c r="C768" s="1384" t="s">
        <v>7056</v>
      </c>
      <c r="D768" s="1286"/>
      <c r="E768" s="1282"/>
      <c r="F768" s="1287"/>
      <c r="G768" s="221"/>
    </row>
    <row r="769" spans="1:7" ht="15" customHeight="1" x14ac:dyDescent="0.2">
      <c r="A769" s="81"/>
      <c r="B769" s="1393" t="s">
        <v>7079</v>
      </c>
      <c r="C769" s="1384" t="s">
        <v>7078</v>
      </c>
      <c r="D769" s="1286"/>
      <c r="E769" s="1282"/>
      <c r="F769" s="1287"/>
      <c r="G769" s="221"/>
    </row>
    <row r="770" spans="1:7" ht="15" customHeight="1" x14ac:dyDescent="0.2">
      <c r="A770" s="81"/>
      <c r="B770" s="1393" t="s">
        <v>7092</v>
      </c>
      <c r="C770" s="1384" t="s">
        <v>7091</v>
      </c>
      <c r="D770" s="1286"/>
      <c r="E770" s="1282"/>
      <c r="F770" s="1287"/>
      <c r="G770" s="221"/>
    </row>
    <row r="771" spans="1:7" ht="15" customHeight="1" x14ac:dyDescent="0.2">
      <c r="A771" s="81"/>
      <c r="B771" s="1393" t="s">
        <v>7219</v>
      </c>
      <c r="C771" s="1384" t="s">
        <v>7080</v>
      </c>
      <c r="D771" s="1286"/>
      <c r="E771" s="1282"/>
      <c r="F771" s="1287"/>
      <c r="G771" s="221"/>
    </row>
    <row r="772" spans="1:7" ht="15" customHeight="1" x14ac:dyDescent="0.2">
      <c r="A772" s="81"/>
      <c r="B772" s="1393" t="s">
        <v>7220</v>
      </c>
      <c r="C772" s="1384" t="s">
        <v>7081</v>
      </c>
      <c r="D772" s="1286"/>
      <c r="E772" s="1282"/>
      <c r="F772" s="1287"/>
      <c r="G772" s="221"/>
    </row>
    <row r="773" spans="1:7" ht="15" customHeight="1" x14ac:dyDescent="0.2">
      <c r="A773" s="81"/>
      <c r="B773" s="1393" t="s">
        <v>7093</v>
      </c>
      <c r="C773" s="1384" t="s">
        <v>7091</v>
      </c>
      <c r="D773" s="1286"/>
      <c r="E773" s="1282"/>
      <c r="F773" s="1287"/>
      <c r="G773" s="221"/>
    </row>
    <row r="774" spans="1:7" ht="15" customHeight="1" x14ac:dyDescent="0.2">
      <c r="A774" s="81"/>
      <c r="B774" s="1393" t="s">
        <v>7082</v>
      </c>
      <c r="C774" s="1384" t="s">
        <v>7080</v>
      </c>
      <c r="D774" s="1286"/>
      <c r="E774" s="1282"/>
      <c r="F774" s="1287"/>
      <c r="G774" s="221"/>
    </row>
    <row r="775" spans="1:7" ht="15" customHeight="1" x14ac:dyDescent="0.2">
      <c r="A775" s="81"/>
      <c r="B775" s="1393" t="s">
        <v>7083</v>
      </c>
      <c r="C775" s="1384" t="s">
        <v>7081</v>
      </c>
      <c r="D775" s="1286"/>
      <c r="E775" s="1282"/>
      <c r="F775" s="1287"/>
      <c r="G775" s="221"/>
    </row>
    <row r="776" spans="1:7" ht="15" customHeight="1" x14ac:dyDescent="0.2">
      <c r="A776" s="81"/>
      <c r="B776" s="1393" t="s">
        <v>7085</v>
      </c>
      <c r="C776" s="1384" t="s">
        <v>7084</v>
      </c>
      <c r="D776" s="1286"/>
      <c r="E776" s="1282"/>
      <c r="F776" s="1287"/>
      <c r="G776" s="221"/>
    </row>
    <row r="777" spans="1:7" ht="15" customHeight="1" x14ac:dyDescent="0.2">
      <c r="A777" s="81"/>
      <c r="B777" s="1393" t="s">
        <v>7088</v>
      </c>
      <c r="C777" s="1384" t="s">
        <v>7086</v>
      </c>
      <c r="D777" s="1286"/>
      <c r="E777" s="1282"/>
      <c r="F777" s="1287"/>
      <c r="G777" s="221"/>
    </row>
    <row r="778" spans="1:7" ht="15" customHeight="1" x14ac:dyDescent="0.2">
      <c r="A778" s="81"/>
      <c r="B778" s="1393" t="s">
        <v>7089</v>
      </c>
      <c r="C778" s="1384" t="s">
        <v>7087</v>
      </c>
      <c r="D778" s="1286"/>
      <c r="E778" s="1282"/>
      <c r="F778" s="1287"/>
      <c r="G778" s="221"/>
    </row>
    <row r="779" spans="1:7" ht="15" customHeight="1" x14ac:dyDescent="0.2">
      <c r="A779" s="81"/>
      <c r="B779" s="1393" t="s">
        <v>7096</v>
      </c>
      <c r="C779" s="1384" t="s">
        <v>7094</v>
      </c>
      <c r="D779" s="1286"/>
      <c r="E779" s="1282"/>
      <c r="F779" s="1287"/>
      <c r="G779" s="221"/>
    </row>
    <row r="780" spans="1:7" ht="15" customHeight="1" x14ac:dyDescent="0.2">
      <c r="A780" s="81"/>
      <c r="B780" s="1393" t="s">
        <v>7053</v>
      </c>
      <c r="C780" s="1384" t="s">
        <v>7050</v>
      </c>
      <c r="D780" s="1286"/>
      <c r="E780" s="1282"/>
      <c r="F780" s="1287"/>
      <c r="G780" s="221"/>
    </row>
    <row r="781" spans="1:7" ht="15" customHeight="1" x14ac:dyDescent="0.2">
      <c r="A781" s="81"/>
      <c r="B781" s="1393" t="s">
        <v>7068</v>
      </c>
      <c r="C781" s="1384" t="s">
        <v>7095</v>
      </c>
      <c r="D781" s="1286"/>
      <c r="E781" s="1282"/>
      <c r="F781" s="1287"/>
      <c r="G781" s="221"/>
    </row>
    <row r="782" spans="1:7" ht="15" customHeight="1" x14ac:dyDescent="0.2">
      <c r="A782" s="81"/>
      <c r="B782" s="1393" t="s">
        <v>7054</v>
      </c>
      <c r="C782" s="1384" t="s">
        <v>7094</v>
      </c>
      <c r="D782" s="1286"/>
      <c r="E782" s="1282"/>
      <c r="F782" s="1287"/>
      <c r="G782" s="221"/>
    </row>
    <row r="783" spans="1:7" ht="15" customHeight="1" x14ac:dyDescent="0.2">
      <c r="A783" s="81"/>
      <c r="B783" s="1393" t="s">
        <v>7069</v>
      </c>
      <c r="C783" s="1384" t="s">
        <v>7067</v>
      </c>
      <c r="D783" s="1286"/>
      <c r="E783" s="1282"/>
      <c r="F783" s="1287"/>
      <c r="G783" s="221"/>
    </row>
    <row r="784" spans="1:7" ht="15" customHeight="1" x14ac:dyDescent="0.2">
      <c r="A784" s="81"/>
      <c r="B784" s="1393" t="s">
        <v>7070</v>
      </c>
      <c r="C784" s="1384" t="s">
        <v>7067</v>
      </c>
      <c r="D784" s="1286"/>
      <c r="E784" s="1282"/>
      <c r="F784" s="1287"/>
      <c r="G784" s="221"/>
    </row>
    <row r="785" spans="1:7" ht="15" customHeight="1" x14ac:dyDescent="0.2">
      <c r="A785" s="81"/>
      <c r="B785" s="1393" t="s">
        <v>7071</v>
      </c>
      <c r="C785" s="1384" t="s">
        <v>7067</v>
      </c>
      <c r="D785" s="1286"/>
      <c r="E785" s="1282"/>
      <c r="F785" s="1287"/>
      <c r="G785" s="221"/>
    </row>
    <row r="786" spans="1:7" ht="15" customHeight="1" x14ac:dyDescent="0.2">
      <c r="A786" s="81"/>
      <c r="B786" s="1393" t="s">
        <v>7072</v>
      </c>
      <c r="C786" s="1384" t="s">
        <v>7067</v>
      </c>
      <c r="D786" s="1286"/>
      <c r="E786" s="1282"/>
      <c r="F786" s="1287"/>
      <c r="G786" s="221"/>
    </row>
    <row r="787" spans="1:7" ht="15" customHeight="1" x14ac:dyDescent="0.2">
      <c r="A787" s="81"/>
      <c r="B787" s="1393" t="s">
        <v>7073</v>
      </c>
      <c r="C787" s="1384" t="s">
        <v>7067</v>
      </c>
      <c r="D787" s="1286"/>
      <c r="E787" s="1282"/>
      <c r="F787" s="1287"/>
      <c r="G787" s="221"/>
    </row>
    <row r="788" spans="1:7" ht="15" customHeight="1" x14ac:dyDescent="0.2">
      <c r="A788" s="81"/>
      <c r="B788" s="1393" t="s">
        <v>7074</v>
      </c>
      <c r="C788" s="1384" t="s">
        <v>7067</v>
      </c>
      <c r="D788" s="1286"/>
      <c r="E788" s="1282"/>
      <c r="F788" s="1287"/>
      <c r="G788" s="221"/>
    </row>
    <row r="789" spans="1:7" ht="15" customHeight="1" x14ac:dyDescent="0.2">
      <c r="A789" s="81"/>
      <c r="B789" s="1393" t="s">
        <v>7075</v>
      </c>
      <c r="C789" s="1384" t="s">
        <v>7067</v>
      </c>
      <c r="D789" s="1286"/>
      <c r="E789" s="1282"/>
      <c r="F789" s="1287"/>
      <c r="G789" s="221"/>
    </row>
    <row r="790" spans="1:7" ht="15" customHeight="1" x14ac:dyDescent="0.2">
      <c r="A790" s="81"/>
      <c r="B790" s="1393" t="s">
        <v>7076</v>
      </c>
      <c r="C790" s="1384" t="s">
        <v>7067</v>
      </c>
      <c r="D790" s="1286"/>
      <c r="E790" s="1282"/>
      <c r="F790" s="1287"/>
      <c r="G790" s="221"/>
    </row>
    <row r="791" spans="1:7" ht="15" customHeight="1" x14ac:dyDescent="0.2">
      <c r="A791" s="81"/>
      <c r="B791" s="1393" t="s">
        <v>7077</v>
      </c>
      <c r="C791" s="1384" t="s">
        <v>7067</v>
      </c>
      <c r="D791" s="1286"/>
      <c r="E791" s="1282"/>
      <c r="F791" s="1287"/>
      <c r="G791" s="221"/>
    </row>
    <row r="792" spans="1:7" ht="15" customHeight="1" x14ac:dyDescent="0.2">
      <c r="A792" s="81"/>
      <c r="B792" s="1393" t="s">
        <v>7376</v>
      </c>
      <c r="C792" s="1384" t="s">
        <v>7377</v>
      </c>
      <c r="D792" s="1286"/>
      <c r="E792" s="1282"/>
      <c r="F792" s="1287"/>
      <c r="G792" s="221"/>
    </row>
    <row r="793" spans="1:7" ht="15" customHeight="1" x14ac:dyDescent="0.2">
      <c r="A793" s="80" t="s">
        <v>2420</v>
      </c>
      <c r="B793" s="1302" t="s">
        <v>6928</v>
      </c>
      <c r="C793" s="1303" t="s">
        <v>4292</v>
      </c>
      <c r="D793" s="1290"/>
      <c r="E793" s="1282"/>
      <c r="F793" s="1287"/>
    </row>
    <row r="794" spans="1:7" ht="15" customHeight="1" x14ac:dyDescent="0.2">
      <c r="A794" s="81"/>
      <c r="B794" s="1284" t="s">
        <v>6929</v>
      </c>
      <c r="C794" s="1291" t="s">
        <v>2421</v>
      </c>
      <c r="D794" s="1290"/>
      <c r="E794" s="1282"/>
      <c r="F794" s="1287"/>
      <c r="G794" s="220"/>
    </row>
    <row r="795" spans="1:7" ht="15" customHeight="1" x14ac:dyDescent="0.2">
      <c r="A795" s="81"/>
      <c r="B795" s="1284" t="s">
        <v>6930</v>
      </c>
      <c r="C795" s="1291" t="s">
        <v>2422</v>
      </c>
      <c r="D795" s="1290"/>
      <c r="E795" s="1282"/>
      <c r="F795" s="1287"/>
      <c r="G795" s="220"/>
    </row>
    <row r="796" spans="1:7" ht="15" customHeight="1" x14ac:dyDescent="0.2">
      <c r="A796" s="81"/>
      <c r="B796" s="1284" t="s">
        <v>6931</v>
      </c>
      <c r="C796" s="1291" t="s">
        <v>2423</v>
      </c>
      <c r="D796" s="1290"/>
      <c r="E796" s="1282"/>
      <c r="F796" s="1287"/>
      <c r="G796" s="220"/>
    </row>
    <row r="797" spans="1:7" ht="15" customHeight="1" x14ac:dyDescent="0.2">
      <c r="A797" s="81"/>
      <c r="B797" s="1284" t="s">
        <v>6932</v>
      </c>
      <c r="C797" s="1291" t="s">
        <v>2424</v>
      </c>
      <c r="D797" s="1290"/>
      <c r="E797" s="1282"/>
      <c r="F797" s="1287"/>
      <c r="G797" s="220"/>
    </row>
    <row r="798" spans="1:7" ht="15" customHeight="1" x14ac:dyDescent="0.2">
      <c r="A798" s="81"/>
      <c r="B798" s="1284" t="s">
        <v>6933</v>
      </c>
      <c r="C798" s="1291" t="s">
        <v>2425</v>
      </c>
      <c r="D798" s="1290"/>
      <c r="E798" s="1282"/>
      <c r="F798" s="1287"/>
      <c r="G798" s="221" t="s">
        <v>1637</v>
      </c>
    </row>
    <row r="799" spans="1:7" ht="15" customHeight="1" x14ac:dyDescent="0.2">
      <c r="A799" s="81"/>
      <c r="B799" s="1284" t="s">
        <v>6934</v>
      </c>
      <c r="C799" s="1291" t="s">
        <v>2426</v>
      </c>
      <c r="D799" s="1290"/>
      <c r="E799" s="1282"/>
      <c r="F799" s="1287"/>
      <c r="G799" s="221" t="s">
        <v>4280</v>
      </c>
    </row>
    <row r="800" spans="1:7" ht="15" customHeight="1" x14ac:dyDescent="0.2">
      <c r="A800" s="81"/>
      <c r="B800" s="1284" t="s">
        <v>6935</v>
      </c>
      <c r="C800" s="1291" t="s">
        <v>2427</v>
      </c>
      <c r="D800" s="1290"/>
      <c r="E800" s="1282"/>
      <c r="F800" s="1287"/>
      <c r="G800" s="221" t="s">
        <v>4280</v>
      </c>
    </row>
    <row r="801" spans="1:7" ht="15" customHeight="1" x14ac:dyDescent="0.2">
      <c r="A801" s="81"/>
      <c r="B801" s="1284" t="s">
        <v>6936</v>
      </c>
      <c r="C801" s="1285" t="s">
        <v>2428</v>
      </c>
      <c r="D801" s="1290"/>
      <c r="E801" s="1282"/>
      <c r="F801" s="1287"/>
      <c r="G801" s="220"/>
    </row>
    <row r="802" spans="1:7" ht="15" customHeight="1" x14ac:dyDescent="0.2">
      <c r="A802" s="81"/>
      <c r="B802" s="1284" t="s">
        <v>6937</v>
      </c>
      <c r="C802" s="1285" t="s">
        <v>2429</v>
      </c>
      <c r="D802" s="1290"/>
      <c r="E802" s="1282"/>
      <c r="F802" s="1287"/>
      <c r="G802" s="220"/>
    </row>
    <row r="803" spans="1:7" ht="15" customHeight="1" x14ac:dyDescent="0.2">
      <c r="A803" s="81"/>
      <c r="B803" s="1284" t="s">
        <v>6938</v>
      </c>
      <c r="C803" s="1285" t="s">
        <v>2430</v>
      </c>
      <c r="D803" s="1290"/>
      <c r="E803" s="1282"/>
      <c r="F803" s="1287"/>
      <c r="G803" s="220"/>
    </row>
    <row r="804" spans="1:7" ht="15" customHeight="1" x14ac:dyDescent="0.2">
      <c r="A804" s="81"/>
      <c r="B804" s="1284" t="s">
        <v>6939</v>
      </c>
      <c r="C804" s="1285" t="s">
        <v>2431</v>
      </c>
      <c r="D804" s="1290"/>
      <c r="E804" s="1282"/>
      <c r="F804" s="1287"/>
      <c r="G804" s="221" t="s">
        <v>1637</v>
      </c>
    </row>
    <row r="805" spans="1:7" ht="15" customHeight="1" x14ac:dyDescent="0.2">
      <c r="A805" s="81"/>
      <c r="B805" s="1284" t="s">
        <v>6940</v>
      </c>
      <c r="C805" s="1285" t="s">
        <v>2432</v>
      </c>
      <c r="D805" s="1290"/>
      <c r="E805" s="1282"/>
      <c r="F805" s="1287"/>
      <c r="G805" s="221" t="s">
        <v>4280</v>
      </c>
    </row>
    <row r="806" spans="1:7" ht="15" customHeight="1" x14ac:dyDescent="0.2">
      <c r="A806" s="81"/>
      <c r="B806" s="1284" t="s">
        <v>6941</v>
      </c>
      <c r="C806" s="1285" t="s">
        <v>2433</v>
      </c>
      <c r="D806" s="1290"/>
      <c r="E806" s="1282"/>
      <c r="F806" s="1287"/>
      <c r="G806" s="221" t="s">
        <v>4280</v>
      </c>
    </row>
    <row r="807" spans="1:7" ht="15" customHeight="1" x14ac:dyDescent="0.2">
      <c r="A807" s="81"/>
      <c r="B807" s="1284" t="s">
        <v>6942</v>
      </c>
      <c r="C807" s="1285" t="s">
        <v>2434</v>
      </c>
      <c r="D807" s="1290"/>
      <c r="E807" s="1282"/>
      <c r="F807" s="1287"/>
      <c r="G807" s="220"/>
    </row>
    <row r="808" spans="1:7" ht="15" customHeight="1" x14ac:dyDescent="0.2">
      <c r="A808" s="81"/>
      <c r="B808" s="1284" t="s">
        <v>6943</v>
      </c>
      <c r="C808" s="1285" t="s">
        <v>2435</v>
      </c>
      <c r="D808" s="1290"/>
      <c r="E808" s="1282"/>
      <c r="F808" s="1287"/>
      <c r="G808" s="220"/>
    </row>
    <row r="809" spans="1:7" ht="15" customHeight="1" x14ac:dyDescent="0.2">
      <c r="A809" s="81"/>
      <c r="B809" s="1284" t="s">
        <v>6944</v>
      </c>
      <c r="C809" s="1285" t="s">
        <v>2436</v>
      </c>
      <c r="D809" s="1290"/>
      <c r="E809" s="1282"/>
      <c r="F809" s="1287"/>
      <c r="G809" s="221" t="s">
        <v>1637</v>
      </c>
    </row>
    <row r="810" spans="1:7" ht="15" customHeight="1" x14ac:dyDescent="0.2">
      <c r="A810" s="81"/>
      <c r="B810" s="1284" t="s">
        <v>6945</v>
      </c>
      <c r="C810" s="1285" t="s">
        <v>2437</v>
      </c>
      <c r="D810" s="1290"/>
      <c r="E810" s="1282"/>
      <c r="F810" s="1287"/>
      <c r="G810" s="221" t="s">
        <v>4280</v>
      </c>
    </row>
    <row r="811" spans="1:7" ht="15" customHeight="1" x14ac:dyDescent="0.2">
      <c r="A811" s="81"/>
      <c r="B811" s="1284" t="s">
        <v>6946</v>
      </c>
      <c r="C811" s="1285" t="s">
        <v>2438</v>
      </c>
      <c r="D811" s="1290"/>
      <c r="E811" s="1282"/>
      <c r="F811" s="1287"/>
      <c r="G811" s="221" t="s">
        <v>4280</v>
      </c>
    </row>
    <row r="812" spans="1:7" ht="15" customHeight="1" x14ac:dyDescent="0.2">
      <c r="A812" s="81"/>
      <c r="B812" s="1284" t="s">
        <v>6947</v>
      </c>
      <c r="C812" s="1285" t="s">
        <v>2439</v>
      </c>
      <c r="D812" s="1290"/>
      <c r="E812" s="1282"/>
      <c r="F812" s="1287"/>
      <c r="G812" s="221" t="s">
        <v>4280</v>
      </c>
    </row>
    <row r="813" spans="1:7" ht="15" customHeight="1" x14ac:dyDescent="0.2">
      <c r="A813" s="81"/>
      <c r="B813" s="1284" t="s">
        <v>6948</v>
      </c>
      <c r="C813" s="1285" t="s">
        <v>2440</v>
      </c>
      <c r="D813" s="1290"/>
      <c r="E813" s="1282"/>
      <c r="F813" s="1287"/>
      <c r="G813" s="221" t="s">
        <v>4280</v>
      </c>
    </row>
    <row r="814" spans="1:7" ht="15" customHeight="1" x14ac:dyDescent="0.2">
      <c r="A814" s="81"/>
      <c r="B814" s="1284" t="s">
        <v>6949</v>
      </c>
      <c r="C814" s="1285" t="s">
        <v>2441</v>
      </c>
      <c r="D814" s="1290"/>
      <c r="E814" s="1282"/>
      <c r="F814" s="1287"/>
      <c r="G814" s="221" t="s">
        <v>4280</v>
      </c>
    </row>
    <row r="815" spans="1:7" ht="15" customHeight="1" x14ac:dyDescent="0.2">
      <c r="A815" s="81"/>
      <c r="B815" s="1284" t="s">
        <v>6950</v>
      </c>
      <c r="C815" s="1285" t="s">
        <v>2442</v>
      </c>
      <c r="D815" s="1290"/>
      <c r="E815" s="1282"/>
      <c r="F815" s="1287"/>
      <c r="G815" s="221" t="s">
        <v>4280</v>
      </c>
    </row>
    <row r="816" spans="1:7" ht="15" customHeight="1" x14ac:dyDescent="0.2">
      <c r="A816" s="81"/>
      <c r="B816" s="1284" t="s">
        <v>6951</v>
      </c>
      <c r="C816" s="1285" t="s">
        <v>2443</v>
      </c>
      <c r="D816" s="1290"/>
      <c r="E816" s="1282"/>
      <c r="F816" s="1287"/>
      <c r="G816" s="221" t="s">
        <v>4280</v>
      </c>
    </row>
    <row r="817" spans="1:7" ht="15" customHeight="1" x14ac:dyDescent="0.2">
      <c r="A817" s="81"/>
      <c r="B817" s="1284" t="s">
        <v>6952</v>
      </c>
      <c r="C817" s="1285" t="s">
        <v>2444</v>
      </c>
      <c r="D817" s="1290"/>
      <c r="E817" s="1282"/>
      <c r="F817" s="1287"/>
      <c r="G817" s="221" t="s">
        <v>4280</v>
      </c>
    </row>
    <row r="818" spans="1:7" ht="15" customHeight="1" x14ac:dyDescent="0.2">
      <c r="A818" s="81"/>
      <c r="B818" s="1284" t="s">
        <v>6953</v>
      </c>
      <c r="C818" s="1285" t="s">
        <v>2445</v>
      </c>
      <c r="D818" s="1290"/>
      <c r="E818" s="1282"/>
      <c r="F818" s="1287"/>
      <c r="G818" s="221" t="s">
        <v>4280</v>
      </c>
    </row>
    <row r="819" spans="1:7" ht="15" customHeight="1" x14ac:dyDescent="0.2">
      <c r="A819" s="81"/>
      <c r="B819" s="1284" t="s">
        <v>6954</v>
      </c>
      <c r="C819" s="1285" t="s">
        <v>2446</v>
      </c>
      <c r="D819" s="1290"/>
      <c r="E819" s="1282"/>
      <c r="F819" s="1287"/>
      <c r="G819" s="221" t="s">
        <v>4280</v>
      </c>
    </row>
    <row r="820" spans="1:7" ht="15" customHeight="1" x14ac:dyDescent="0.2">
      <c r="A820" s="81"/>
      <c r="B820" s="1284" t="s">
        <v>6955</v>
      </c>
      <c r="C820" s="1285" t="s">
        <v>2447</v>
      </c>
      <c r="D820" s="1290"/>
      <c r="E820" s="1282"/>
      <c r="F820" s="1287"/>
      <c r="G820" s="221" t="s">
        <v>4280</v>
      </c>
    </row>
    <row r="821" spans="1:7" ht="15" customHeight="1" x14ac:dyDescent="0.2">
      <c r="A821" s="81"/>
      <c r="B821" s="1284" t="s">
        <v>6956</v>
      </c>
      <c r="C821" s="1285" t="s">
        <v>2448</v>
      </c>
      <c r="D821" s="1290"/>
      <c r="E821" s="1282"/>
      <c r="F821" s="1287"/>
      <c r="G821" s="221" t="s">
        <v>4280</v>
      </c>
    </row>
    <row r="822" spans="1:7" ht="15" customHeight="1" x14ac:dyDescent="0.2">
      <c r="A822" s="81"/>
      <c r="B822" s="1284" t="s">
        <v>6957</v>
      </c>
      <c r="C822" s="1285" t="s">
        <v>2449</v>
      </c>
      <c r="D822" s="1290"/>
      <c r="E822" s="1282"/>
      <c r="F822" s="1287"/>
      <c r="G822" s="221" t="s">
        <v>4280</v>
      </c>
    </row>
    <row r="823" spans="1:7" ht="15" customHeight="1" x14ac:dyDescent="0.2">
      <c r="A823" s="81"/>
      <c r="B823" s="1284" t="s">
        <v>6958</v>
      </c>
      <c r="C823" s="1285" t="s">
        <v>2450</v>
      </c>
      <c r="D823" s="1290"/>
      <c r="E823" s="1282"/>
      <c r="F823" s="1287"/>
      <c r="G823" s="221" t="s">
        <v>4280</v>
      </c>
    </row>
    <row r="824" spans="1:7" ht="15" customHeight="1" x14ac:dyDescent="0.2">
      <c r="A824" s="81"/>
      <c r="B824" s="1284" t="s">
        <v>6959</v>
      </c>
      <c r="C824" s="1285" t="s">
        <v>2451</v>
      </c>
      <c r="D824" s="1290"/>
      <c r="E824" s="1282"/>
      <c r="F824" s="1287"/>
      <c r="G824" s="221" t="s">
        <v>4280</v>
      </c>
    </row>
    <row r="825" spans="1:7" ht="15" customHeight="1" x14ac:dyDescent="0.2">
      <c r="A825" s="81"/>
      <c r="B825" s="1284" t="s">
        <v>6960</v>
      </c>
      <c r="C825" s="1285" t="s">
        <v>2454</v>
      </c>
      <c r="D825" s="1290"/>
      <c r="E825" s="1282"/>
      <c r="F825" s="1287"/>
      <c r="G825" s="221" t="s">
        <v>4280</v>
      </c>
    </row>
    <row r="826" spans="1:7" ht="15" customHeight="1" x14ac:dyDescent="0.2">
      <c r="A826" s="81"/>
      <c r="B826" s="1284" t="s">
        <v>6961</v>
      </c>
      <c r="C826" s="1285" t="s">
        <v>2455</v>
      </c>
      <c r="D826" s="1290"/>
      <c r="E826" s="1282"/>
      <c r="F826" s="1287"/>
      <c r="G826" s="221" t="s">
        <v>4280</v>
      </c>
    </row>
    <row r="827" spans="1:7" ht="15" customHeight="1" x14ac:dyDescent="0.2">
      <c r="A827" s="81"/>
      <c r="B827" s="1284" t="s">
        <v>6962</v>
      </c>
      <c r="C827" s="1285" t="s">
        <v>2452</v>
      </c>
      <c r="D827" s="1290"/>
      <c r="E827" s="1282"/>
      <c r="F827" s="1287"/>
      <c r="G827" s="221" t="s">
        <v>4280</v>
      </c>
    </row>
    <row r="828" spans="1:7" ht="15" customHeight="1" x14ac:dyDescent="0.2">
      <c r="A828" s="81"/>
      <c r="B828" s="1284" t="s">
        <v>6963</v>
      </c>
      <c r="C828" s="1285" t="s">
        <v>2453</v>
      </c>
      <c r="D828" s="1290"/>
      <c r="E828" s="1282"/>
      <c r="F828" s="1287"/>
      <c r="G828" s="221" t="s">
        <v>4280</v>
      </c>
    </row>
    <row r="829" spans="1:7" ht="15" customHeight="1" x14ac:dyDescent="0.2">
      <c r="A829" s="82"/>
      <c r="B829" s="1284" t="s">
        <v>5138</v>
      </c>
      <c r="C829" s="1285" t="s">
        <v>5136</v>
      </c>
      <c r="D829" s="1290"/>
      <c r="E829" s="1282"/>
      <c r="F829" s="1287"/>
      <c r="G829" s="221" t="s">
        <v>4280</v>
      </c>
    </row>
    <row r="830" spans="1:7" ht="15" customHeight="1" x14ac:dyDescent="0.2">
      <c r="A830" s="82"/>
      <c r="B830" s="1284" t="s">
        <v>5139</v>
      </c>
      <c r="C830" s="1285" t="s">
        <v>5137</v>
      </c>
      <c r="D830" s="1290"/>
      <c r="E830" s="1282"/>
      <c r="F830" s="1287"/>
      <c r="G830" s="221" t="s">
        <v>4280</v>
      </c>
    </row>
    <row r="831" spans="1:7" s="67" customFormat="1" ht="15" customHeight="1" x14ac:dyDescent="0.2">
      <c r="A831" s="82"/>
      <c r="B831" s="1284" t="s">
        <v>5459</v>
      </c>
      <c r="C831" s="1285" t="s">
        <v>5880</v>
      </c>
      <c r="D831" s="1290"/>
      <c r="E831" s="1282"/>
      <c r="F831" s="1287"/>
      <c r="G831" s="221" t="s">
        <v>4280</v>
      </c>
    </row>
    <row r="832" spans="1:7" s="67" customFormat="1" ht="15" customHeight="1" x14ac:dyDescent="0.2">
      <c r="A832" s="82"/>
      <c r="B832" s="1284" t="s">
        <v>5460</v>
      </c>
      <c r="C832" s="1285" t="s">
        <v>5226</v>
      </c>
      <c r="D832" s="1290"/>
      <c r="E832" s="1282"/>
      <c r="F832" s="1287"/>
      <c r="G832" s="221" t="s">
        <v>4280</v>
      </c>
    </row>
    <row r="833" spans="1:7" ht="15" customHeight="1" x14ac:dyDescent="0.2">
      <c r="A833" s="81"/>
      <c r="B833" s="1284" t="s">
        <v>6054</v>
      </c>
      <c r="C833" s="1285" t="s">
        <v>5881</v>
      </c>
      <c r="D833" s="1290"/>
      <c r="E833" s="1282"/>
      <c r="F833" s="1287"/>
      <c r="G833" s="221" t="s">
        <v>4280</v>
      </c>
    </row>
    <row r="834" spans="1:7" ht="15" customHeight="1" x14ac:dyDescent="0.2">
      <c r="A834" s="81"/>
      <c r="B834" s="1284" t="s">
        <v>6055</v>
      </c>
      <c r="C834" s="1285" t="s">
        <v>5882</v>
      </c>
      <c r="D834" s="1290"/>
      <c r="E834" s="1282"/>
      <c r="F834" s="1287"/>
      <c r="G834" s="221" t="s">
        <v>4280</v>
      </c>
    </row>
    <row r="835" spans="1:7" s="67" customFormat="1" ht="15" customHeight="1" x14ac:dyDescent="0.2">
      <c r="A835" s="81"/>
      <c r="B835" s="1284" t="s">
        <v>6383</v>
      </c>
      <c r="C835" s="1285" t="s">
        <v>6372</v>
      </c>
      <c r="D835" s="1286"/>
      <c r="E835" s="1282"/>
      <c r="F835" s="1287"/>
      <c r="G835" s="221" t="s">
        <v>4280</v>
      </c>
    </row>
    <row r="836" spans="1:7" s="67" customFormat="1" ht="15" customHeight="1" x14ac:dyDescent="0.2">
      <c r="A836" s="81"/>
      <c r="B836" s="1284" t="s">
        <v>6384</v>
      </c>
      <c r="C836" s="1285" t="s">
        <v>6373</v>
      </c>
      <c r="D836" s="1286"/>
      <c r="E836" s="1282"/>
      <c r="F836" s="1287"/>
      <c r="G836" s="221" t="s">
        <v>4280</v>
      </c>
    </row>
    <row r="837" spans="1:7" s="67" customFormat="1" ht="15" customHeight="1" x14ac:dyDescent="0.2">
      <c r="A837" s="81"/>
      <c r="B837" s="1393" t="s">
        <v>7221</v>
      </c>
      <c r="C837" s="1384" t="s">
        <v>6752</v>
      </c>
      <c r="D837" s="1286"/>
      <c r="E837" s="1282"/>
      <c r="F837" s="1287"/>
      <c r="G837" s="221" t="s">
        <v>4280</v>
      </c>
    </row>
    <row r="838" spans="1:7" s="67" customFormat="1" ht="15" customHeight="1" x14ac:dyDescent="0.2">
      <c r="A838" s="81"/>
      <c r="B838" s="1393" t="s">
        <v>7222</v>
      </c>
      <c r="C838" s="1384" t="s">
        <v>6753</v>
      </c>
      <c r="D838" s="1286"/>
      <c r="E838" s="1282"/>
      <c r="F838" s="1287"/>
      <c r="G838" s="221" t="s">
        <v>4280</v>
      </c>
    </row>
    <row r="839" spans="1:7" ht="15" customHeight="1" x14ac:dyDescent="0.2">
      <c r="A839" s="81"/>
      <c r="B839" s="1284" t="s">
        <v>5191</v>
      </c>
      <c r="C839" s="1285" t="s">
        <v>5190</v>
      </c>
      <c r="D839" s="1290"/>
      <c r="E839" s="1282"/>
      <c r="F839" s="1287"/>
      <c r="G839" s="221" t="s">
        <v>4280</v>
      </c>
    </row>
    <row r="840" spans="1:7" ht="15" customHeight="1" x14ac:dyDescent="0.2">
      <c r="A840" s="81"/>
      <c r="B840" s="1284" t="s">
        <v>6964</v>
      </c>
      <c r="C840" s="1285" t="s">
        <v>2456</v>
      </c>
      <c r="D840" s="1290"/>
      <c r="E840" s="1282"/>
      <c r="F840" s="1287"/>
      <c r="G840" s="221" t="s">
        <v>4280</v>
      </c>
    </row>
    <row r="841" spans="1:7" ht="15" customHeight="1" x14ac:dyDescent="0.2">
      <c r="A841" s="82"/>
      <c r="B841" s="1284" t="s">
        <v>6965</v>
      </c>
      <c r="C841" s="1285" t="s">
        <v>2457</v>
      </c>
      <c r="D841" s="1290"/>
      <c r="E841" s="1282"/>
      <c r="F841" s="1287"/>
      <c r="G841" s="221" t="s">
        <v>4280</v>
      </c>
    </row>
    <row r="842" spans="1:7" s="67" customFormat="1" ht="15" customHeight="1" x14ac:dyDescent="0.2">
      <c r="A842" s="82"/>
      <c r="B842" s="1284" t="s">
        <v>2459</v>
      </c>
      <c r="C842" s="1285" t="s">
        <v>2458</v>
      </c>
      <c r="D842" s="1290"/>
      <c r="E842" s="1282"/>
      <c r="F842" s="1287"/>
      <c r="G842" s="221" t="s">
        <v>4280</v>
      </c>
    </row>
    <row r="843" spans="1:7" ht="15" customHeight="1" x14ac:dyDescent="0.2">
      <c r="A843" s="81"/>
      <c r="B843" s="1284" t="s">
        <v>5141</v>
      </c>
      <c r="C843" s="1285" t="s">
        <v>5140</v>
      </c>
      <c r="D843" s="1290"/>
      <c r="E843" s="1282"/>
      <c r="F843" s="1287"/>
      <c r="G843" s="221" t="s">
        <v>4280</v>
      </c>
    </row>
    <row r="844" spans="1:7" ht="15" customHeight="1" x14ac:dyDescent="0.2">
      <c r="A844" s="82"/>
      <c r="B844" s="1284" t="s">
        <v>5458</v>
      </c>
      <c r="C844" s="1285" t="s">
        <v>5227</v>
      </c>
      <c r="D844" s="1290"/>
      <c r="E844" s="1282"/>
      <c r="F844" s="1287"/>
      <c r="G844" s="221" t="s">
        <v>4280</v>
      </c>
    </row>
    <row r="845" spans="1:7" s="67" customFormat="1" ht="15" customHeight="1" x14ac:dyDescent="0.2">
      <c r="A845" s="82"/>
      <c r="B845" s="1284" t="s">
        <v>6056</v>
      </c>
      <c r="C845" s="1285" t="s">
        <v>5883</v>
      </c>
      <c r="D845" s="1290"/>
      <c r="E845" s="1282"/>
      <c r="F845" s="1287"/>
      <c r="G845" s="221" t="s">
        <v>4280</v>
      </c>
    </row>
    <row r="846" spans="1:7" s="67" customFormat="1" ht="15" customHeight="1" x14ac:dyDescent="0.2">
      <c r="A846" s="81"/>
      <c r="B846" s="1284" t="s">
        <v>6385</v>
      </c>
      <c r="C846" s="1285" t="s">
        <v>6374</v>
      </c>
      <c r="D846" s="1286"/>
      <c r="E846" s="1282"/>
      <c r="F846" s="1287"/>
      <c r="G846" s="221" t="s">
        <v>4280</v>
      </c>
    </row>
    <row r="847" spans="1:7" s="67" customFormat="1" ht="15" customHeight="1" x14ac:dyDescent="0.2">
      <c r="A847" s="81"/>
      <c r="B847" s="1393" t="s">
        <v>7223</v>
      </c>
      <c r="C847" s="1384" t="s">
        <v>6754</v>
      </c>
      <c r="D847" s="1286"/>
      <c r="E847" s="1282"/>
      <c r="F847" s="1287"/>
      <c r="G847" s="221" t="s">
        <v>4280</v>
      </c>
    </row>
    <row r="848" spans="1:7" ht="15" customHeight="1" x14ac:dyDescent="0.2">
      <c r="A848" s="81"/>
      <c r="B848" s="1284" t="s">
        <v>2461</v>
      </c>
      <c r="C848" s="1285" t="s">
        <v>2460</v>
      </c>
      <c r="D848" s="1290"/>
      <c r="E848" s="1282"/>
      <c r="F848" s="1287"/>
      <c r="G848" s="221" t="s">
        <v>4280</v>
      </c>
    </row>
    <row r="849" spans="1:9" ht="15" customHeight="1" x14ac:dyDescent="0.2">
      <c r="A849" s="82"/>
      <c r="B849" s="1284" t="s">
        <v>5143</v>
      </c>
      <c r="C849" s="1285" t="s">
        <v>5142</v>
      </c>
      <c r="D849" s="1290"/>
      <c r="E849" s="1282"/>
      <c r="F849" s="1287"/>
      <c r="G849" s="221" t="s">
        <v>4280</v>
      </c>
    </row>
    <row r="850" spans="1:9" s="67" customFormat="1" ht="15" customHeight="1" x14ac:dyDescent="0.2">
      <c r="A850" s="82"/>
      <c r="B850" s="1284" t="s">
        <v>5457</v>
      </c>
      <c r="C850" s="1285" t="s">
        <v>5228</v>
      </c>
      <c r="D850" s="1290"/>
      <c r="E850" s="1282"/>
      <c r="F850" s="1287"/>
      <c r="G850" s="221" t="s">
        <v>4280</v>
      </c>
    </row>
    <row r="851" spans="1:9" ht="15" customHeight="1" x14ac:dyDescent="0.2">
      <c r="A851" s="82"/>
      <c r="B851" s="1284" t="s">
        <v>6057</v>
      </c>
      <c r="C851" s="1285" t="s">
        <v>5884</v>
      </c>
      <c r="D851" s="1290"/>
      <c r="E851" s="1282"/>
      <c r="F851" s="1287"/>
      <c r="G851" s="221" t="s">
        <v>4280</v>
      </c>
    </row>
    <row r="852" spans="1:9" s="213" customFormat="1" ht="15" customHeight="1" x14ac:dyDescent="0.2">
      <c r="A852" s="81"/>
      <c r="B852" s="1284" t="s">
        <v>6386</v>
      </c>
      <c r="C852" s="1285" t="s">
        <v>6375</v>
      </c>
      <c r="D852" s="218"/>
      <c r="E852" s="1282"/>
      <c r="F852" s="219"/>
      <c r="G852" s="221" t="s">
        <v>4280</v>
      </c>
    </row>
    <row r="853" spans="1:9" s="213" customFormat="1" ht="15" customHeight="1" x14ac:dyDescent="0.2">
      <c r="A853" s="81"/>
      <c r="B853" s="1393" t="s">
        <v>7224</v>
      </c>
      <c r="C853" s="1384" t="s">
        <v>6755</v>
      </c>
      <c r="D853" s="218"/>
      <c r="E853" s="1282"/>
      <c r="F853" s="219"/>
      <c r="G853" s="221" t="s">
        <v>4280</v>
      </c>
    </row>
    <row r="854" spans="1:9" s="67" customFormat="1" ht="15" customHeight="1" x14ac:dyDescent="0.2">
      <c r="A854" s="82"/>
      <c r="B854" s="1284" t="s">
        <v>2463</v>
      </c>
      <c r="C854" s="1285" t="s">
        <v>2462</v>
      </c>
      <c r="D854" s="1290"/>
      <c r="E854" s="1282"/>
      <c r="F854" s="1287"/>
      <c r="G854" s="221" t="s">
        <v>4280</v>
      </c>
    </row>
    <row r="855" spans="1:9" ht="15" customHeight="1" x14ac:dyDescent="0.2">
      <c r="A855" s="82"/>
      <c r="B855" s="1284" t="s">
        <v>5145</v>
      </c>
      <c r="C855" s="1285" t="s">
        <v>5144</v>
      </c>
      <c r="D855" s="1290"/>
      <c r="E855" s="1282"/>
      <c r="F855" s="1287"/>
      <c r="G855" s="221" t="s">
        <v>4280</v>
      </c>
    </row>
    <row r="856" spans="1:9" s="67" customFormat="1" ht="15" customHeight="1" x14ac:dyDescent="0.2">
      <c r="A856" s="82"/>
      <c r="B856" s="1284" t="s">
        <v>5456</v>
      </c>
      <c r="C856" s="1285" t="s">
        <v>5229</v>
      </c>
      <c r="D856" s="1290"/>
      <c r="E856" s="1282"/>
      <c r="F856" s="1287"/>
      <c r="G856" s="221" t="s">
        <v>4280</v>
      </c>
    </row>
    <row r="857" spans="1:9" ht="15" customHeight="1" x14ac:dyDescent="0.2">
      <c r="A857" s="81"/>
      <c r="B857" s="1284" t="s">
        <v>6058</v>
      </c>
      <c r="C857" s="1285" t="s">
        <v>5885</v>
      </c>
      <c r="D857" s="1290"/>
      <c r="E857" s="1282"/>
      <c r="F857" s="1287"/>
      <c r="G857" s="221" t="s">
        <v>4280</v>
      </c>
    </row>
    <row r="858" spans="1:9" s="67" customFormat="1" ht="15" customHeight="1" x14ac:dyDescent="0.2">
      <c r="A858" s="81"/>
      <c r="B858" s="1284" t="s">
        <v>6612</v>
      </c>
      <c r="C858" s="1285" t="s">
        <v>6376</v>
      </c>
      <c r="D858" s="1286"/>
      <c r="E858" s="1282"/>
      <c r="F858" s="1287"/>
      <c r="G858" s="221" t="s">
        <v>4280</v>
      </c>
    </row>
    <row r="859" spans="1:9" s="67" customFormat="1" ht="15" customHeight="1" x14ac:dyDescent="0.2">
      <c r="A859" s="81"/>
      <c r="B859" s="1393" t="s">
        <v>7225</v>
      </c>
      <c r="C859" s="1384" t="s">
        <v>6756</v>
      </c>
      <c r="D859" s="1286"/>
      <c r="E859" s="1282"/>
      <c r="F859" s="1287"/>
      <c r="G859" s="221" t="s">
        <v>4280</v>
      </c>
    </row>
    <row r="860" spans="1:9" ht="15" customHeight="1" x14ac:dyDescent="0.2">
      <c r="A860" s="81"/>
      <c r="B860" s="1284" t="s">
        <v>5148</v>
      </c>
      <c r="C860" s="1285" t="s">
        <v>5146</v>
      </c>
      <c r="D860" s="1304"/>
      <c r="E860" s="1282"/>
      <c r="F860" s="219"/>
      <c r="G860" s="221" t="s">
        <v>4280</v>
      </c>
    </row>
    <row r="861" spans="1:9" s="64" customFormat="1" ht="15" customHeight="1" x14ac:dyDescent="0.2">
      <c r="A861" s="81"/>
      <c r="B861" s="1284" t="s">
        <v>5455</v>
      </c>
      <c r="C861" s="1285" t="s">
        <v>5230</v>
      </c>
      <c r="D861" s="1304"/>
      <c r="E861" s="1282"/>
      <c r="F861" s="219"/>
      <c r="G861" s="221" t="s">
        <v>4280</v>
      </c>
      <c r="H861" s="63"/>
      <c r="I861" s="63"/>
    </row>
    <row r="862" spans="1:9" s="64" customFormat="1" ht="15" customHeight="1" x14ac:dyDescent="0.2">
      <c r="A862" s="81"/>
      <c r="B862" s="1284" t="s">
        <v>6059</v>
      </c>
      <c r="C862" s="1285" t="s">
        <v>5886</v>
      </c>
      <c r="D862" s="1304"/>
      <c r="E862" s="1282"/>
      <c r="F862" s="219"/>
      <c r="G862" s="221" t="s">
        <v>4280</v>
      </c>
      <c r="H862" s="63"/>
      <c r="I862" s="63"/>
    </row>
    <row r="863" spans="1:9" s="64" customFormat="1" ht="15" customHeight="1" x14ac:dyDescent="0.2">
      <c r="A863" s="81"/>
      <c r="B863" s="1284" t="s">
        <v>6387</v>
      </c>
      <c r="C863" s="1285" t="s">
        <v>6378</v>
      </c>
      <c r="D863" s="218"/>
      <c r="E863" s="1282"/>
      <c r="F863" s="219"/>
      <c r="G863" s="221" t="s">
        <v>4280</v>
      </c>
      <c r="H863" s="63"/>
      <c r="I863" s="63"/>
    </row>
    <row r="864" spans="1:9" s="64" customFormat="1" ht="15" customHeight="1" x14ac:dyDescent="0.2">
      <c r="A864" s="81"/>
      <c r="B864" s="1393" t="s">
        <v>7226</v>
      </c>
      <c r="C864" s="1384" t="s">
        <v>6757</v>
      </c>
      <c r="D864" s="218"/>
      <c r="E864" s="1282"/>
      <c r="F864" s="219"/>
      <c r="G864" s="221" t="s">
        <v>4280</v>
      </c>
      <c r="H864" s="63"/>
      <c r="I864" s="63"/>
    </row>
    <row r="865" spans="1:9" s="64" customFormat="1" ht="15" customHeight="1" x14ac:dyDescent="0.2">
      <c r="A865" s="81"/>
      <c r="B865" s="1284" t="s">
        <v>5149</v>
      </c>
      <c r="C865" s="1285" t="s">
        <v>5147</v>
      </c>
      <c r="D865" s="1304"/>
      <c r="E865" s="1282"/>
      <c r="F865" s="219"/>
      <c r="G865" s="221" t="s">
        <v>4280</v>
      </c>
      <c r="H865" s="63"/>
      <c r="I865" s="63"/>
    </row>
    <row r="866" spans="1:9" s="64" customFormat="1" ht="15" customHeight="1" x14ac:dyDescent="0.2">
      <c r="A866" s="81"/>
      <c r="B866" s="1284" t="s">
        <v>5454</v>
      </c>
      <c r="C866" s="1285" t="s">
        <v>5231</v>
      </c>
      <c r="D866" s="1304"/>
      <c r="E866" s="1282"/>
      <c r="F866" s="219"/>
      <c r="G866" s="221" t="s">
        <v>4280</v>
      </c>
      <c r="H866" s="63"/>
      <c r="I866" s="63"/>
    </row>
    <row r="867" spans="1:9" s="64" customFormat="1" ht="15" customHeight="1" x14ac:dyDescent="0.2">
      <c r="A867" s="81"/>
      <c r="B867" s="1284" t="s">
        <v>6060</v>
      </c>
      <c r="C867" s="1285" t="s">
        <v>5887</v>
      </c>
      <c r="D867" s="1304"/>
      <c r="E867" s="1282"/>
      <c r="F867" s="219"/>
      <c r="G867" s="221" t="s">
        <v>4280</v>
      </c>
      <c r="H867" s="63"/>
      <c r="I867" s="63"/>
    </row>
    <row r="868" spans="1:9" s="64" customFormat="1" ht="15" customHeight="1" x14ac:dyDescent="0.2">
      <c r="A868" s="81"/>
      <c r="B868" s="1284" t="s">
        <v>6388</v>
      </c>
      <c r="C868" s="1285" t="s">
        <v>6377</v>
      </c>
      <c r="D868" s="218"/>
      <c r="E868" s="1282"/>
      <c r="F868" s="219"/>
      <c r="G868" s="221" t="s">
        <v>4280</v>
      </c>
      <c r="H868" s="63"/>
      <c r="I868" s="63"/>
    </row>
    <row r="869" spans="1:9" s="64" customFormat="1" ht="15" customHeight="1" x14ac:dyDescent="0.2">
      <c r="A869" s="81"/>
      <c r="B869" s="1393" t="s">
        <v>7227</v>
      </c>
      <c r="C869" s="1384" t="s">
        <v>6758</v>
      </c>
      <c r="D869" s="218"/>
      <c r="E869" s="1282"/>
      <c r="F869" s="219"/>
      <c r="G869" s="221" t="s">
        <v>4280</v>
      </c>
      <c r="H869" s="63"/>
      <c r="I869" s="63"/>
    </row>
    <row r="870" spans="1:9" s="64" customFormat="1" ht="15.75" customHeight="1" x14ac:dyDescent="0.2">
      <c r="A870" s="81"/>
      <c r="B870" s="1284" t="s">
        <v>6061</v>
      </c>
      <c r="C870" s="1285" t="s">
        <v>5888</v>
      </c>
      <c r="D870" s="1304"/>
      <c r="E870" s="1282"/>
      <c r="F870" s="219"/>
      <c r="G870" s="221" t="s">
        <v>4280</v>
      </c>
      <c r="H870" s="63"/>
      <c r="I870" s="63"/>
    </row>
    <row r="871" spans="1:9" ht="15" customHeight="1" x14ac:dyDescent="0.2">
      <c r="A871" s="81"/>
      <c r="B871" s="1284" t="s">
        <v>2468</v>
      </c>
      <c r="C871" s="1285" t="s">
        <v>2464</v>
      </c>
      <c r="D871" s="1304"/>
      <c r="E871" s="1282"/>
      <c r="F871" s="219"/>
      <c r="G871" s="220"/>
    </row>
    <row r="872" spans="1:9" ht="15" customHeight="1" x14ac:dyDescent="0.2">
      <c r="A872" s="81"/>
      <c r="B872" s="1284" t="s">
        <v>2469</v>
      </c>
      <c r="C872" s="1285" t="s">
        <v>2465</v>
      </c>
      <c r="D872" s="1304"/>
      <c r="E872" s="1282"/>
      <c r="F872" s="219"/>
      <c r="G872" s="220"/>
    </row>
    <row r="873" spans="1:9" ht="15" customHeight="1" x14ac:dyDescent="0.2">
      <c r="A873" s="81"/>
      <c r="B873" s="1284" t="s">
        <v>2470</v>
      </c>
      <c r="C873" s="1285" t="s">
        <v>2466</v>
      </c>
      <c r="D873" s="1304"/>
      <c r="E873" s="1282"/>
      <c r="F873" s="219"/>
      <c r="G873" s="220"/>
    </row>
    <row r="874" spans="1:9" ht="15" customHeight="1" x14ac:dyDescent="0.2">
      <c r="A874" s="81"/>
      <c r="B874" s="1284" t="s">
        <v>2471</v>
      </c>
      <c r="C874" s="1285" t="s">
        <v>2467</v>
      </c>
      <c r="D874" s="1304"/>
      <c r="E874" s="1282"/>
      <c r="F874" s="219"/>
      <c r="G874" s="220"/>
    </row>
    <row r="875" spans="1:9" ht="15" customHeight="1" x14ac:dyDescent="0.2">
      <c r="A875" s="81"/>
      <c r="B875" s="1284" t="s">
        <v>2496</v>
      </c>
      <c r="C875" s="1285" t="s">
        <v>2472</v>
      </c>
      <c r="D875" s="1304"/>
      <c r="E875" s="1282"/>
      <c r="F875" s="219"/>
    </row>
    <row r="876" spans="1:9" ht="15" customHeight="1" x14ac:dyDescent="0.2">
      <c r="A876" s="81"/>
      <c r="B876" s="1284" t="s">
        <v>2497</v>
      </c>
      <c r="C876" s="1285" t="s">
        <v>2473</v>
      </c>
      <c r="D876" s="1304"/>
      <c r="E876" s="1282"/>
      <c r="F876" s="219"/>
    </row>
    <row r="877" spans="1:9" ht="15" customHeight="1" x14ac:dyDescent="0.2">
      <c r="A877" s="81"/>
      <c r="B877" s="1284" t="s">
        <v>2498</v>
      </c>
      <c r="C877" s="1285" t="s">
        <v>2474</v>
      </c>
      <c r="D877" s="1304"/>
      <c r="E877" s="1282"/>
      <c r="F877" s="219"/>
    </row>
    <row r="878" spans="1:9" ht="15" customHeight="1" x14ac:dyDescent="0.2">
      <c r="A878" s="81"/>
      <c r="B878" s="1284" t="s">
        <v>2499</v>
      </c>
      <c r="C878" s="1285" t="s">
        <v>2475</v>
      </c>
      <c r="D878" s="1304"/>
      <c r="E878" s="1282"/>
      <c r="F878" s="219"/>
    </row>
    <row r="879" spans="1:9" ht="15" customHeight="1" x14ac:dyDescent="0.2">
      <c r="A879" s="81"/>
      <c r="B879" s="1284" t="s">
        <v>2500</v>
      </c>
      <c r="C879" s="1285" t="s">
        <v>2476</v>
      </c>
      <c r="D879" s="1290"/>
      <c r="E879" s="1282"/>
      <c r="F879" s="1287"/>
    </row>
    <row r="880" spans="1:9" ht="15" customHeight="1" x14ac:dyDescent="0.2">
      <c r="A880" s="81"/>
      <c r="B880" s="1284" t="s">
        <v>2501</v>
      </c>
      <c r="C880" s="1285" t="s">
        <v>2477</v>
      </c>
      <c r="D880" s="1290"/>
      <c r="E880" s="1282"/>
      <c r="F880" s="1287"/>
    </row>
    <row r="881" spans="1:7" ht="15" customHeight="1" x14ac:dyDescent="0.2">
      <c r="A881" s="81"/>
      <c r="B881" s="1284" t="s">
        <v>2502</v>
      </c>
      <c r="C881" s="1285" t="s">
        <v>2478</v>
      </c>
      <c r="D881" s="1290"/>
      <c r="E881" s="1282"/>
      <c r="F881" s="1287"/>
    </row>
    <row r="882" spans="1:7" ht="15" customHeight="1" x14ac:dyDescent="0.2">
      <c r="A882" s="81"/>
      <c r="B882" s="1284" t="s">
        <v>2503</v>
      </c>
      <c r="C882" s="1285" t="s">
        <v>2479</v>
      </c>
      <c r="D882" s="1290"/>
      <c r="E882" s="1282"/>
      <c r="F882" s="1287"/>
    </row>
    <row r="883" spans="1:7" ht="15" customHeight="1" x14ac:dyDescent="0.2">
      <c r="A883" s="81"/>
      <c r="B883" s="1284" t="s">
        <v>2504</v>
      </c>
      <c r="C883" s="1285" t="s">
        <v>2480</v>
      </c>
      <c r="D883" s="1290"/>
      <c r="E883" s="1282"/>
      <c r="F883" s="1287"/>
    </row>
    <row r="884" spans="1:7" ht="15" customHeight="1" x14ac:dyDescent="0.2">
      <c r="A884" s="81"/>
      <c r="B884" s="1284" t="s">
        <v>2505</v>
      </c>
      <c r="C884" s="1285" t="s">
        <v>2481</v>
      </c>
      <c r="D884" s="1290"/>
      <c r="E884" s="1282"/>
      <c r="F884" s="1287"/>
    </row>
    <row r="885" spans="1:7" ht="15" customHeight="1" x14ac:dyDescent="0.2">
      <c r="A885" s="81"/>
      <c r="B885" s="1284" t="s">
        <v>2506</v>
      </c>
      <c r="C885" s="1285" t="s">
        <v>2482</v>
      </c>
      <c r="D885" s="1290"/>
      <c r="E885" s="1282"/>
      <c r="F885" s="1287"/>
    </row>
    <row r="886" spans="1:7" ht="15" customHeight="1" x14ac:dyDescent="0.2">
      <c r="A886" s="81"/>
      <c r="B886" s="1284" t="s">
        <v>2507</v>
      </c>
      <c r="C886" s="1285" t="s">
        <v>2483</v>
      </c>
      <c r="D886" s="1290"/>
      <c r="E886" s="1282"/>
      <c r="F886" s="1287"/>
      <c r="G886" s="220"/>
    </row>
    <row r="887" spans="1:7" ht="15" customHeight="1" x14ac:dyDescent="0.2">
      <c r="A887" s="81"/>
      <c r="B887" s="1284" t="s">
        <v>2508</v>
      </c>
      <c r="C887" s="1285" t="s">
        <v>2484</v>
      </c>
      <c r="D887" s="1290"/>
      <c r="E887" s="1282"/>
      <c r="F887" s="1287"/>
      <c r="G887" s="220"/>
    </row>
    <row r="888" spans="1:7" ht="15" customHeight="1" x14ac:dyDescent="0.2">
      <c r="A888" s="81"/>
      <c r="B888" s="1284" t="s">
        <v>2509</v>
      </c>
      <c r="C888" s="1285" t="s">
        <v>2485</v>
      </c>
      <c r="D888" s="1290"/>
      <c r="E888" s="1282"/>
      <c r="F888" s="1287"/>
      <c r="G888" s="220"/>
    </row>
    <row r="889" spans="1:7" ht="15" customHeight="1" x14ac:dyDescent="0.2">
      <c r="A889" s="81"/>
      <c r="B889" s="1284" t="s">
        <v>2510</v>
      </c>
      <c r="C889" s="1285" t="s">
        <v>2486</v>
      </c>
      <c r="D889" s="1290"/>
      <c r="E889" s="1282"/>
      <c r="F889" s="1287"/>
      <c r="G889" s="221" t="s">
        <v>1637</v>
      </c>
    </row>
    <row r="890" spans="1:7" ht="15" customHeight="1" x14ac:dyDescent="0.2">
      <c r="A890" s="81"/>
      <c r="B890" s="1284" t="s">
        <v>2511</v>
      </c>
      <c r="C890" s="1285" t="s">
        <v>2487</v>
      </c>
      <c r="D890" s="1290"/>
      <c r="E890" s="1282"/>
      <c r="F890" s="1287"/>
      <c r="G890" s="221" t="s">
        <v>4280</v>
      </c>
    </row>
    <row r="891" spans="1:7" ht="15" customHeight="1" x14ac:dyDescent="0.2">
      <c r="A891" s="81"/>
      <c r="B891" s="1284" t="s">
        <v>2512</v>
      </c>
      <c r="C891" s="1285" t="s">
        <v>2488</v>
      </c>
      <c r="D891" s="1290"/>
      <c r="E891" s="1282"/>
      <c r="F891" s="1287"/>
      <c r="G891" s="221" t="s">
        <v>4280</v>
      </c>
    </row>
    <row r="892" spans="1:7" ht="15" customHeight="1" x14ac:dyDescent="0.2">
      <c r="A892" s="81"/>
      <c r="B892" s="1284" t="s">
        <v>2513</v>
      </c>
      <c r="C892" s="1285" t="s">
        <v>2489</v>
      </c>
      <c r="D892" s="1290"/>
      <c r="E892" s="1282"/>
      <c r="F892" s="1287"/>
      <c r="G892" s="221" t="s">
        <v>4280</v>
      </c>
    </row>
    <row r="893" spans="1:7" ht="15" customHeight="1" x14ac:dyDescent="0.2">
      <c r="A893" s="82"/>
      <c r="B893" s="1284" t="s">
        <v>2514</v>
      </c>
      <c r="C893" s="1285" t="s">
        <v>2490</v>
      </c>
      <c r="D893" s="1290"/>
      <c r="E893" s="1282"/>
      <c r="F893" s="1287"/>
      <c r="G893" s="221" t="s">
        <v>4280</v>
      </c>
    </row>
    <row r="894" spans="1:7" s="67" customFormat="1" ht="15" customHeight="1" x14ac:dyDescent="0.2">
      <c r="A894" s="82"/>
      <c r="B894" s="1284" t="s">
        <v>2515</v>
      </c>
      <c r="C894" s="1285" t="s">
        <v>2491</v>
      </c>
      <c r="D894" s="1290"/>
      <c r="E894" s="1282"/>
      <c r="F894" s="1287"/>
      <c r="G894" s="221" t="s">
        <v>4280</v>
      </c>
    </row>
    <row r="895" spans="1:7" ht="15" customHeight="1" x14ac:dyDescent="0.2">
      <c r="A895" s="81"/>
      <c r="B895" s="1284" t="s">
        <v>2516</v>
      </c>
      <c r="C895" s="1285" t="s">
        <v>2492</v>
      </c>
      <c r="D895" s="1290"/>
      <c r="E895" s="1282"/>
      <c r="F895" s="1287"/>
      <c r="G895" s="221" t="s">
        <v>4280</v>
      </c>
    </row>
    <row r="896" spans="1:7" ht="15" customHeight="1" x14ac:dyDescent="0.2">
      <c r="A896" s="81"/>
      <c r="B896" s="1284" t="s">
        <v>2517</v>
      </c>
      <c r="C896" s="1285" t="s">
        <v>2493</v>
      </c>
      <c r="D896" s="1290"/>
      <c r="E896" s="1282"/>
      <c r="F896" s="1287"/>
      <c r="G896" s="221" t="s">
        <v>4280</v>
      </c>
    </row>
    <row r="897" spans="1:7" ht="15" customHeight="1" x14ac:dyDescent="0.2">
      <c r="A897" s="81"/>
      <c r="B897" s="1284" t="s">
        <v>2518</v>
      </c>
      <c r="C897" s="1285" t="s">
        <v>2494</v>
      </c>
      <c r="D897" s="1290"/>
      <c r="E897" s="1282"/>
      <c r="F897" s="1287"/>
      <c r="G897" s="221" t="s">
        <v>4280</v>
      </c>
    </row>
    <row r="898" spans="1:7" ht="15" customHeight="1" x14ac:dyDescent="0.2">
      <c r="A898" s="81"/>
      <c r="B898" s="1284" t="s">
        <v>2519</v>
      </c>
      <c r="C898" s="1285" t="s">
        <v>2495</v>
      </c>
      <c r="D898" s="1290"/>
      <c r="E898" s="1282"/>
      <c r="F898" s="1287"/>
      <c r="G898" s="221" t="s">
        <v>4280</v>
      </c>
    </row>
    <row r="899" spans="1:7" ht="15" customHeight="1" x14ac:dyDescent="0.2">
      <c r="A899" s="81"/>
      <c r="B899" s="1284" t="s">
        <v>5135</v>
      </c>
      <c r="C899" s="1285" t="s">
        <v>5134</v>
      </c>
      <c r="D899" s="1290"/>
      <c r="E899" s="1282"/>
      <c r="F899" s="1287"/>
      <c r="G899" s="221" t="s">
        <v>4280</v>
      </c>
    </row>
    <row r="900" spans="1:7" ht="15" customHeight="1" x14ac:dyDescent="0.2">
      <c r="A900" s="82"/>
      <c r="B900" s="1284" t="s">
        <v>5453</v>
      </c>
      <c r="C900" s="1285" t="s">
        <v>5232</v>
      </c>
      <c r="D900" s="1290"/>
      <c r="E900" s="1282"/>
      <c r="F900" s="1287"/>
      <c r="G900" s="221" t="s">
        <v>4280</v>
      </c>
    </row>
    <row r="901" spans="1:7" s="67" customFormat="1" ht="15" customHeight="1" x14ac:dyDescent="0.2">
      <c r="A901" s="82"/>
      <c r="B901" s="1284" t="s">
        <v>6062</v>
      </c>
      <c r="C901" s="1285" t="s">
        <v>5889</v>
      </c>
      <c r="D901" s="1290"/>
      <c r="E901" s="1282"/>
      <c r="F901" s="1287"/>
      <c r="G901" s="221" t="s">
        <v>4280</v>
      </c>
    </row>
    <row r="902" spans="1:7" s="67" customFormat="1" ht="15" customHeight="1" x14ac:dyDescent="0.2">
      <c r="A902" s="81"/>
      <c r="B902" s="1284" t="s">
        <v>6389</v>
      </c>
      <c r="C902" s="1285" t="s">
        <v>6379</v>
      </c>
      <c r="D902" s="1286"/>
      <c r="E902" s="1282"/>
      <c r="F902" s="1287"/>
      <c r="G902" s="221" t="s">
        <v>4280</v>
      </c>
    </row>
    <row r="903" spans="1:7" s="67" customFormat="1" ht="15" customHeight="1" x14ac:dyDescent="0.2">
      <c r="A903" s="81"/>
      <c r="B903" s="1393" t="s">
        <v>7228</v>
      </c>
      <c r="C903" s="1384" t="s">
        <v>6759</v>
      </c>
      <c r="D903" s="1286"/>
      <c r="E903" s="1282"/>
      <c r="F903" s="1287"/>
      <c r="G903" s="221" t="s">
        <v>4280</v>
      </c>
    </row>
    <row r="904" spans="1:7" ht="15" customHeight="1" x14ac:dyDescent="0.2">
      <c r="A904" s="81"/>
      <c r="B904" s="1284" t="s">
        <v>2524</v>
      </c>
      <c r="C904" s="1285" t="s">
        <v>2520</v>
      </c>
      <c r="D904" s="1290"/>
      <c r="E904" s="1282"/>
      <c r="F904" s="1287"/>
      <c r="G904" s="221" t="s">
        <v>4280</v>
      </c>
    </row>
    <row r="905" spans="1:7" ht="15" customHeight="1" x14ac:dyDescent="0.2">
      <c r="A905" s="81"/>
      <c r="B905" s="1284" t="s">
        <v>2525</v>
      </c>
      <c r="C905" s="1285" t="s">
        <v>2521</v>
      </c>
      <c r="D905" s="1290"/>
      <c r="E905" s="1282"/>
      <c r="F905" s="1287"/>
      <c r="G905" s="221" t="s">
        <v>4280</v>
      </c>
    </row>
    <row r="906" spans="1:7" ht="15" customHeight="1" x14ac:dyDescent="0.2">
      <c r="A906" s="81"/>
      <c r="B906" s="1284" t="s">
        <v>2526</v>
      </c>
      <c r="C906" s="1285" t="s">
        <v>2522</v>
      </c>
      <c r="D906" s="1290"/>
      <c r="E906" s="1282"/>
      <c r="F906" s="1287"/>
      <c r="G906" s="221" t="s">
        <v>4280</v>
      </c>
    </row>
    <row r="907" spans="1:7" ht="15" customHeight="1" x14ac:dyDescent="0.2">
      <c r="A907" s="81"/>
      <c r="B907" s="1284" t="s">
        <v>2527</v>
      </c>
      <c r="C907" s="1285" t="s">
        <v>2523</v>
      </c>
      <c r="D907" s="1290"/>
      <c r="E907" s="1282"/>
      <c r="F907" s="1287"/>
      <c r="G907" s="221" t="s">
        <v>4280</v>
      </c>
    </row>
    <row r="908" spans="1:7" ht="15" customHeight="1" x14ac:dyDescent="0.2">
      <c r="A908" s="81"/>
      <c r="B908" s="1284" t="s">
        <v>2528</v>
      </c>
      <c r="C908" s="1285" t="s">
        <v>4282</v>
      </c>
      <c r="D908" s="1290"/>
      <c r="E908" s="1282"/>
      <c r="F908" s="1287"/>
      <c r="G908" s="221" t="s">
        <v>4280</v>
      </c>
    </row>
    <row r="909" spans="1:7" ht="15" customHeight="1" x14ac:dyDescent="0.2">
      <c r="A909" s="81"/>
      <c r="B909" s="1284" t="s">
        <v>5154</v>
      </c>
      <c r="C909" s="1285" t="s">
        <v>5155</v>
      </c>
      <c r="D909" s="1290"/>
      <c r="E909" s="1282"/>
      <c r="F909" s="1287"/>
      <c r="G909" s="221" t="s">
        <v>4280</v>
      </c>
    </row>
    <row r="910" spans="1:7" ht="15" customHeight="1" x14ac:dyDescent="0.2">
      <c r="A910" s="81"/>
      <c r="B910" s="1284" t="s">
        <v>5452</v>
      </c>
      <c r="C910" s="1285" t="s">
        <v>5233</v>
      </c>
      <c r="D910" s="1290"/>
      <c r="E910" s="1282"/>
      <c r="F910" s="1287"/>
      <c r="G910" s="221" t="s">
        <v>4280</v>
      </c>
    </row>
    <row r="911" spans="1:7" ht="15" customHeight="1" x14ac:dyDescent="0.2">
      <c r="A911" s="81"/>
      <c r="B911" s="1284" t="s">
        <v>6063</v>
      </c>
      <c r="C911" s="1285" t="s">
        <v>5890</v>
      </c>
      <c r="D911" s="1290"/>
      <c r="E911" s="1282"/>
      <c r="F911" s="1287"/>
      <c r="G911" s="221" t="s">
        <v>4280</v>
      </c>
    </row>
    <row r="912" spans="1:7" ht="15" customHeight="1" x14ac:dyDescent="0.2">
      <c r="A912" s="81"/>
      <c r="B912" s="1284" t="s">
        <v>6390</v>
      </c>
      <c r="C912" s="1285" t="s">
        <v>6380</v>
      </c>
      <c r="D912" s="1286"/>
      <c r="E912" s="1282"/>
      <c r="F912" s="1287"/>
      <c r="G912" s="221" t="s">
        <v>4280</v>
      </c>
    </row>
    <row r="913" spans="1:7" ht="15" customHeight="1" x14ac:dyDescent="0.2">
      <c r="A913" s="81"/>
      <c r="B913" s="1393" t="s">
        <v>7229</v>
      </c>
      <c r="C913" s="1384" t="s">
        <v>6760</v>
      </c>
      <c r="D913" s="1286"/>
      <c r="E913" s="1282"/>
      <c r="F913" s="1287"/>
      <c r="G913" s="221" t="s">
        <v>4280</v>
      </c>
    </row>
    <row r="914" spans="1:7" ht="15" customHeight="1" x14ac:dyDescent="0.2">
      <c r="A914" s="81"/>
      <c r="B914" s="1284" t="s">
        <v>2544</v>
      </c>
      <c r="C914" s="1285" t="s">
        <v>2529</v>
      </c>
      <c r="D914" s="1290"/>
      <c r="E914" s="1282"/>
      <c r="F914" s="1287"/>
    </row>
    <row r="915" spans="1:7" ht="15" customHeight="1" x14ac:dyDescent="0.2">
      <c r="A915" s="81"/>
      <c r="B915" s="1284" t="s">
        <v>2545</v>
      </c>
      <c r="C915" s="1285" t="s">
        <v>2530</v>
      </c>
      <c r="D915" s="1290"/>
      <c r="E915" s="1282"/>
      <c r="F915" s="1287"/>
    </row>
    <row r="916" spans="1:7" ht="15" customHeight="1" x14ac:dyDescent="0.2">
      <c r="A916" s="81"/>
      <c r="B916" s="1284" t="s">
        <v>2546</v>
      </c>
      <c r="C916" s="1285" t="s">
        <v>2531</v>
      </c>
      <c r="D916" s="1290"/>
      <c r="E916" s="1282"/>
      <c r="F916" s="1287"/>
      <c r="G916" s="220"/>
    </row>
    <row r="917" spans="1:7" ht="15" customHeight="1" x14ac:dyDescent="0.2">
      <c r="A917" s="81"/>
      <c r="B917" s="1284" t="s">
        <v>2547</v>
      </c>
      <c r="C917" s="1285" t="s">
        <v>2532</v>
      </c>
      <c r="D917" s="1290"/>
      <c r="E917" s="1282"/>
      <c r="F917" s="1287"/>
      <c r="G917" s="220"/>
    </row>
    <row r="918" spans="1:7" ht="15" customHeight="1" x14ac:dyDescent="0.2">
      <c r="A918" s="81"/>
      <c r="B918" s="1284" t="s">
        <v>2548</v>
      </c>
      <c r="C918" s="1285" t="s">
        <v>2533</v>
      </c>
      <c r="D918" s="1290"/>
      <c r="E918" s="1282"/>
      <c r="F918" s="1287"/>
      <c r="G918" s="220"/>
    </row>
    <row r="919" spans="1:7" ht="15" customHeight="1" x14ac:dyDescent="0.2">
      <c r="A919" s="81"/>
      <c r="B919" s="1284" t="s">
        <v>2549</v>
      </c>
      <c r="C919" s="1285" t="s">
        <v>2534</v>
      </c>
      <c r="D919" s="1290"/>
      <c r="E919" s="1282"/>
      <c r="F919" s="1287"/>
      <c r="G919" s="221" t="s">
        <v>1637</v>
      </c>
    </row>
    <row r="920" spans="1:7" ht="15" customHeight="1" x14ac:dyDescent="0.2">
      <c r="A920" s="81"/>
      <c r="B920" s="1284" t="s">
        <v>2550</v>
      </c>
      <c r="C920" s="1285" t="s">
        <v>2535</v>
      </c>
      <c r="D920" s="1290"/>
      <c r="E920" s="1282"/>
      <c r="F920" s="1287"/>
      <c r="G920" s="221" t="s">
        <v>4280</v>
      </c>
    </row>
    <row r="921" spans="1:7" ht="15" customHeight="1" x14ac:dyDescent="0.2">
      <c r="A921" s="82"/>
      <c r="B921" s="1284" t="s">
        <v>2551</v>
      </c>
      <c r="C921" s="1285" t="s">
        <v>2536</v>
      </c>
      <c r="D921" s="1290"/>
      <c r="E921" s="1282"/>
      <c r="F921" s="1287"/>
      <c r="G921" s="221" t="s">
        <v>4280</v>
      </c>
    </row>
    <row r="922" spans="1:7" s="67" customFormat="1" ht="15" customHeight="1" x14ac:dyDescent="0.2">
      <c r="A922" s="82"/>
      <c r="B922" s="1284" t="s">
        <v>2552</v>
      </c>
      <c r="C922" s="1285" t="s">
        <v>2537</v>
      </c>
      <c r="D922" s="1290"/>
      <c r="E922" s="1282"/>
      <c r="F922" s="1287"/>
      <c r="G922" s="221" t="s">
        <v>4280</v>
      </c>
    </row>
    <row r="923" spans="1:7" ht="15" customHeight="1" x14ac:dyDescent="0.2">
      <c r="A923" s="81"/>
      <c r="B923" s="1284" t="s">
        <v>2553</v>
      </c>
      <c r="C923" s="1285" t="s">
        <v>2538</v>
      </c>
      <c r="D923" s="1290"/>
      <c r="E923" s="1282"/>
      <c r="F923" s="1287"/>
      <c r="G923" s="221" t="s">
        <v>4280</v>
      </c>
    </row>
    <row r="924" spans="1:7" ht="15" customHeight="1" x14ac:dyDescent="0.2">
      <c r="A924" s="81"/>
      <c r="B924" s="1284" t="s">
        <v>2554</v>
      </c>
      <c r="C924" s="1285" t="s">
        <v>2539</v>
      </c>
      <c r="D924" s="1290"/>
      <c r="E924" s="1282"/>
      <c r="F924" s="1287"/>
      <c r="G924" s="221" t="s">
        <v>4280</v>
      </c>
    </row>
    <row r="925" spans="1:7" ht="15" customHeight="1" x14ac:dyDescent="0.2">
      <c r="A925" s="81"/>
      <c r="B925" s="1284" t="s">
        <v>2555</v>
      </c>
      <c r="C925" s="1285" t="s">
        <v>2540</v>
      </c>
      <c r="D925" s="1290"/>
      <c r="E925" s="1282"/>
      <c r="F925" s="1287"/>
      <c r="G925" s="221" t="s">
        <v>4280</v>
      </c>
    </row>
    <row r="926" spans="1:7" ht="15" customHeight="1" x14ac:dyDescent="0.2">
      <c r="A926" s="81"/>
      <c r="B926" s="1284" t="s">
        <v>2556</v>
      </c>
      <c r="C926" s="1285" t="s">
        <v>2541</v>
      </c>
      <c r="D926" s="1290"/>
      <c r="E926" s="1282"/>
      <c r="F926" s="1287"/>
      <c r="G926" s="221" t="s">
        <v>4280</v>
      </c>
    </row>
    <row r="927" spans="1:7" ht="15" customHeight="1" x14ac:dyDescent="0.2">
      <c r="A927" s="81"/>
      <c r="B927" s="1284" t="s">
        <v>2557</v>
      </c>
      <c r="C927" s="1285" t="s">
        <v>2542</v>
      </c>
      <c r="D927" s="1290"/>
      <c r="E927" s="1282"/>
      <c r="F927" s="1287"/>
      <c r="G927" s="221" t="s">
        <v>4280</v>
      </c>
    </row>
    <row r="928" spans="1:7" ht="15" customHeight="1" x14ac:dyDescent="0.2">
      <c r="A928" s="81"/>
      <c r="B928" s="1284" t="s">
        <v>4614</v>
      </c>
      <c r="C928" s="1285" t="s">
        <v>2543</v>
      </c>
      <c r="D928" s="1290"/>
      <c r="E928" s="1282"/>
      <c r="F928" s="1287"/>
      <c r="G928" s="221" t="s">
        <v>4280</v>
      </c>
    </row>
    <row r="929" spans="1:7" ht="15" customHeight="1" x14ac:dyDescent="0.2">
      <c r="A929" s="81"/>
      <c r="B929" s="1284" t="s">
        <v>5150</v>
      </c>
      <c r="C929" s="1285" t="s">
        <v>5153</v>
      </c>
      <c r="D929" s="1290"/>
      <c r="E929" s="1282"/>
      <c r="F929" s="1287"/>
      <c r="G929" s="221" t="s">
        <v>4280</v>
      </c>
    </row>
    <row r="930" spans="1:7" ht="15" customHeight="1" x14ac:dyDescent="0.2">
      <c r="A930" s="81"/>
      <c r="B930" s="1284" t="s">
        <v>5451</v>
      </c>
      <c r="C930" s="1285" t="s">
        <v>5234</v>
      </c>
      <c r="D930" s="1290"/>
      <c r="E930" s="1282"/>
      <c r="F930" s="1287"/>
      <c r="G930" s="221" t="s">
        <v>4280</v>
      </c>
    </row>
    <row r="931" spans="1:7" ht="15" customHeight="1" x14ac:dyDescent="0.2">
      <c r="A931" s="81"/>
      <c r="B931" s="1284" t="s">
        <v>6064</v>
      </c>
      <c r="C931" s="1285" t="s">
        <v>5891</v>
      </c>
      <c r="D931" s="1290"/>
      <c r="E931" s="1282"/>
      <c r="F931" s="1287"/>
      <c r="G931" s="221" t="s">
        <v>4280</v>
      </c>
    </row>
    <row r="932" spans="1:7" s="67" customFormat="1" ht="15" customHeight="1" x14ac:dyDescent="0.2">
      <c r="A932" s="81"/>
      <c r="B932" s="1284" t="s">
        <v>6391</v>
      </c>
      <c r="C932" s="1285" t="s">
        <v>6381</v>
      </c>
      <c r="D932" s="1286"/>
      <c r="E932" s="1282"/>
      <c r="F932" s="1287"/>
      <c r="G932" s="221" t="s">
        <v>4280</v>
      </c>
    </row>
    <row r="933" spans="1:7" s="67" customFormat="1" ht="15" customHeight="1" x14ac:dyDescent="0.2">
      <c r="A933" s="81"/>
      <c r="B933" s="1393" t="s">
        <v>7230</v>
      </c>
      <c r="C933" s="1384" t="s">
        <v>6761</v>
      </c>
      <c r="D933" s="1286"/>
      <c r="E933" s="1282"/>
      <c r="F933" s="1287"/>
      <c r="G933" s="221" t="s">
        <v>4280</v>
      </c>
    </row>
    <row r="934" spans="1:7" ht="15" customHeight="1" x14ac:dyDescent="0.2">
      <c r="A934" s="81"/>
      <c r="B934" s="1284" t="s">
        <v>2574</v>
      </c>
      <c r="C934" s="1285" t="s">
        <v>2559</v>
      </c>
      <c r="D934" s="1290"/>
      <c r="E934" s="1282"/>
      <c r="F934" s="1287"/>
    </row>
    <row r="935" spans="1:7" ht="15" customHeight="1" x14ac:dyDescent="0.2">
      <c r="A935" s="81"/>
      <c r="B935" s="1284" t="s">
        <v>2575</v>
      </c>
      <c r="C935" s="1285" t="s">
        <v>2560</v>
      </c>
      <c r="D935" s="1290"/>
      <c r="E935" s="1282"/>
      <c r="F935" s="1287"/>
    </row>
    <row r="936" spans="1:7" ht="15" customHeight="1" x14ac:dyDescent="0.2">
      <c r="A936" s="81"/>
      <c r="B936" s="1284" t="s">
        <v>2576</v>
      </c>
      <c r="C936" s="1285" t="s">
        <v>2561</v>
      </c>
      <c r="D936" s="1290"/>
      <c r="E936" s="1282"/>
      <c r="F936" s="1287"/>
      <c r="G936" s="220"/>
    </row>
    <row r="937" spans="1:7" ht="15" customHeight="1" x14ac:dyDescent="0.2">
      <c r="A937" s="81"/>
      <c r="B937" s="1284" t="s">
        <v>2577</v>
      </c>
      <c r="C937" s="1285" t="s">
        <v>2562</v>
      </c>
      <c r="D937" s="1290"/>
      <c r="E937" s="1282"/>
      <c r="F937" s="1287"/>
      <c r="G937" s="220"/>
    </row>
    <row r="938" spans="1:7" ht="15" customHeight="1" x14ac:dyDescent="0.2">
      <c r="A938" s="81"/>
      <c r="B938" s="1284" t="s">
        <v>2578</v>
      </c>
      <c r="C938" s="1285" t="s">
        <v>2563</v>
      </c>
      <c r="D938" s="1290"/>
      <c r="E938" s="1282"/>
      <c r="F938" s="1287"/>
      <c r="G938" s="220"/>
    </row>
    <row r="939" spans="1:7" ht="15" customHeight="1" x14ac:dyDescent="0.2">
      <c r="A939" s="81"/>
      <c r="B939" s="1284" t="s">
        <v>2579</v>
      </c>
      <c r="C939" s="1285" t="s">
        <v>2564</v>
      </c>
      <c r="D939" s="1290"/>
      <c r="E939" s="1282"/>
      <c r="F939" s="1287"/>
      <c r="G939" s="221" t="s">
        <v>1637</v>
      </c>
    </row>
    <row r="940" spans="1:7" ht="15" customHeight="1" x14ac:dyDescent="0.2">
      <c r="A940" s="82"/>
      <c r="B940" s="1284" t="s">
        <v>2580</v>
      </c>
      <c r="C940" s="1285" t="s">
        <v>2565</v>
      </c>
      <c r="D940" s="1290"/>
      <c r="E940" s="1282"/>
      <c r="F940" s="1287"/>
      <c r="G940" s="221" t="s">
        <v>4280</v>
      </c>
    </row>
    <row r="941" spans="1:7" s="67" customFormat="1" ht="15" customHeight="1" x14ac:dyDescent="0.2">
      <c r="A941" s="82"/>
      <c r="B941" s="1284" t="s">
        <v>2581</v>
      </c>
      <c r="C941" s="1285" t="s">
        <v>2566</v>
      </c>
      <c r="D941" s="1290"/>
      <c r="E941" s="1282"/>
      <c r="F941" s="1287"/>
      <c r="G941" s="221" t="s">
        <v>4280</v>
      </c>
    </row>
    <row r="942" spans="1:7" s="67" customFormat="1" ht="15" customHeight="1" x14ac:dyDescent="0.2">
      <c r="A942" s="82"/>
      <c r="B942" s="1284" t="s">
        <v>2582</v>
      </c>
      <c r="C942" s="1285" t="s">
        <v>2567</v>
      </c>
      <c r="D942" s="1290"/>
      <c r="E942" s="1282"/>
      <c r="F942" s="1287"/>
      <c r="G942" s="221" t="s">
        <v>4280</v>
      </c>
    </row>
    <row r="943" spans="1:7" s="67" customFormat="1" ht="15" customHeight="1" x14ac:dyDescent="0.2">
      <c r="A943" s="82"/>
      <c r="B943" s="1284" t="s">
        <v>2583</v>
      </c>
      <c r="C943" s="1285" t="s">
        <v>2568</v>
      </c>
      <c r="D943" s="1290"/>
      <c r="E943" s="1282"/>
      <c r="F943" s="1287"/>
      <c r="G943" s="221" t="s">
        <v>4280</v>
      </c>
    </row>
    <row r="944" spans="1:7" s="67" customFormat="1" ht="15" customHeight="1" x14ac:dyDescent="0.2">
      <c r="A944" s="82"/>
      <c r="B944" s="1284" t="s">
        <v>2584</v>
      </c>
      <c r="C944" s="1285" t="s">
        <v>2569</v>
      </c>
      <c r="D944" s="1290"/>
      <c r="E944" s="1282"/>
      <c r="F944" s="1287"/>
      <c r="G944" s="221" t="s">
        <v>4280</v>
      </c>
    </row>
    <row r="945" spans="1:7" s="67" customFormat="1" ht="15" customHeight="1" x14ac:dyDescent="0.2">
      <c r="A945" s="82"/>
      <c r="B945" s="1284" t="s">
        <v>2585</v>
      </c>
      <c r="C945" s="1285" t="s">
        <v>2570</v>
      </c>
      <c r="D945" s="1290"/>
      <c r="E945" s="1282"/>
      <c r="F945" s="1287"/>
      <c r="G945" s="221" t="s">
        <v>4280</v>
      </c>
    </row>
    <row r="946" spans="1:7" s="67" customFormat="1" ht="15" customHeight="1" x14ac:dyDescent="0.2">
      <c r="A946" s="82"/>
      <c r="B946" s="1284" t="s">
        <v>2586</v>
      </c>
      <c r="C946" s="1285" t="s">
        <v>2571</v>
      </c>
      <c r="D946" s="1290"/>
      <c r="E946" s="1282"/>
      <c r="F946" s="1287"/>
      <c r="G946" s="221" t="s">
        <v>4280</v>
      </c>
    </row>
    <row r="947" spans="1:7" s="67" customFormat="1" ht="15" customHeight="1" x14ac:dyDescent="0.2">
      <c r="A947" s="82"/>
      <c r="B947" s="1284" t="s">
        <v>2558</v>
      </c>
      <c r="C947" s="1285" t="s">
        <v>2572</v>
      </c>
      <c r="D947" s="1290"/>
      <c r="E947" s="1282"/>
      <c r="F947" s="1287"/>
      <c r="G947" s="221" t="s">
        <v>4280</v>
      </c>
    </row>
    <row r="948" spans="1:7" s="67" customFormat="1" ht="15" customHeight="1" x14ac:dyDescent="0.2">
      <c r="A948" s="82"/>
      <c r="B948" s="1284" t="s">
        <v>2587</v>
      </c>
      <c r="C948" s="1285" t="s">
        <v>2573</v>
      </c>
      <c r="D948" s="1290"/>
      <c r="E948" s="1282"/>
      <c r="F948" s="1287"/>
      <c r="G948" s="221" t="s">
        <v>4280</v>
      </c>
    </row>
    <row r="949" spans="1:7" s="67" customFormat="1" ht="15" customHeight="1" x14ac:dyDescent="0.2">
      <c r="A949" s="82"/>
      <c r="B949" s="1284" t="s">
        <v>5151</v>
      </c>
      <c r="C949" s="1285" t="s">
        <v>5152</v>
      </c>
      <c r="D949" s="1290"/>
      <c r="E949" s="1282"/>
      <c r="F949" s="1287"/>
      <c r="G949" s="221" t="s">
        <v>4280</v>
      </c>
    </row>
    <row r="950" spans="1:7" s="67" customFormat="1" ht="15" customHeight="1" x14ac:dyDescent="0.2">
      <c r="A950" s="82"/>
      <c r="B950" s="1284" t="s">
        <v>5450</v>
      </c>
      <c r="C950" s="1285" t="s">
        <v>5235</v>
      </c>
      <c r="D950" s="1290"/>
      <c r="E950" s="1282"/>
      <c r="F950" s="1287"/>
      <c r="G950" s="221" t="s">
        <v>4280</v>
      </c>
    </row>
    <row r="951" spans="1:7" s="67" customFormat="1" ht="15" customHeight="1" x14ac:dyDescent="0.2">
      <c r="A951" s="82"/>
      <c r="B951" s="1284" t="s">
        <v>6065</v>
      </c>
      <c r="C951" s="1285" t="s">
        <v>5892</v>
      </c>
      <c r="D951" s="1290"/>
      <c r="E951" s="1282"/>
      <c r="F951" s="1287"/>
      <c r="G951" s="221" t="s">
        <v>4280</v>
      </c>
    </row>
    <row r="952" spans="1:7" s="67" customFormat="1" ht="15" customHeight="1" x14ac:dyDescent="0.2">
      <c r="A952" s="81"/>
      <c r="B952" s="1284" t="s">
        <v>6392</v>
      </c>
      <c r="C952" s="1285" t="s">
        <v>6382</v>
      </c>
      <c r="D952" s="1286"/>
      <c r="E952" s="1282"/>
      <c r="F952" s="1287"/>
      <c r="G952" s="221" t="s">
        <v>4280</v>
      </c>
    </row>
    <row r="953" spans="1:7" s="67" customFormat="1" ht="15" customHeight="1" x14ac:dyDescent="0.2">
      <c r="A953" s="81"/>
      <c r="B953" s="1393" t="s">
        <v>7231</v>
      </c>
      <c r="C953" s="1384" t="s">
        <v>6762</v>
      </c>
      <c r="D953" s="1286"/>
      <c r="E953" s="1282"/>
      <c r="F953" s="1287"/>
      <c r="G953" s="221" t="s">
        <v>4280</v>
      </c>
    </row>
    <row r="954" spans="1:7" ht="15" customHeight="1" x14ac:dyDescent="0.2">
      <c r="A954" s="80" t="s">
        <v>4287</v>
      </c>
      <c r="B954" s="1288" t="s">
        <v>2591</v>
      </c>
      <c r="C954" s="1299" t="s">
        <v>2588</v>
      </c>
      <c r="D954" s="1286"/>
      <c r="E954" s="1282"/>
      <c r="F954" s="1287"/>
      <c r="G954" s="220"/>
    </row>
    <row r="955" spans="1:7" ht="15" customHeight="1" x14ac:dyDescent="0.2">
      <c r="A955" s="81"/>
      <c r="B955" s="1284" t="s">
        <v>2592</v>
      </c>
      <c r="C955" s="1285" t="s">
        <v>2589</v>
      </c>
      <c r="D955" s="1286"/>
      <c r="E955" s="1282"/>
      <c r="F955" s="1287"/>
      <c r="G955" s="220"/>
    </row>
    <row r="956" spans="1:7" ht="15" customHeight="1" x14ac:dyDescent="0.2">
      <c r="A956" s="81"/>
      <c r="B956" s="1284" t="s">
        <v>2593</v>
      </c>
      <c r="C956" s="1285" t="s">
        <v>2590</v>
      </c>
      <c r="D956" s="1286"/>
      <c r="E956" s="1282"/>
      <c r="F956" s="1287"/>
      <c r="G956" s="220"/>
    </row>
    <row r="957" spans="1:7" ht="15" customHeight="1" x14ac:dyDescent="0.2">
      <c r="A957" s="81"/>
      <c r="B957" s="1284" t="s">
        <v>2594</v>
      </c>
      <c r="C957" s="1285" t="s">
        <v>2663</v>
      </c>
      <c r="D957" s="1286"/>
      <c r="E957" s="1282"/>
      <c r="F957" s="1287"/>
      <c r="G957" s="220"/>
    </row>
    <row r="958" spans="1:7" ht="15" customHeight="1" x14ac:dyDescent="0.2">
      <c r="A958" s="81"/>
      <c r="B958" s="1284" t="s">
        <v>2596</v>
      </c>
      <c r="C958" s="1285" t="s">
        <v>2595</v>
      </c>
      <c r="D958" s="1286"/>
      <c r="E958" s="1282"/>
      <c r="F958" s="1287"/>
      <c r="G958" s="220"/>
    </row>
    <row r="959" spans="1:7" ht="15" customHeight="1" x14ac:dyDescent="0.2">
      <c r="A959" s="81"/>
      <c r="B959" s="1284" t="s">
        <v>2599</v>
      </c>
      <c r="C959" s="1285" t="s">
        <v>2597</v>
      </c>
      <c r="D959" s="1286"/>
      <c r="E959" s="1282"/>
      <c r="F959" s="1287"/>
      <c r="G959" s="220"/>
    </row>
    <row r="960" spans="1:7" ht="15" customHeight="1" x14ac:dyDescent="0.2">
      <c r="A960" s="81"/>
      <c r="B960" s="1284" t="s">
        <v>2600</v>
      </c>
      <c r="C960" s="1285" t="s">
        <v>2598</v>
      </c>
      <c r="D960" s="1286"/>
      <c r="E960" s="1282"/>
      <c r="F960" s="1287"/>
      <c r="G960" s="220"/>
    </row>
    <row r="961" spans="1:7" ht="15" customHeight="1" x14ac:dyDescent="0.2">
      <c r="A961" s="81"/>
      <c r="B961" s="1284" t="s">
        <v>2601</v>
      </c>
      <c r="C961" s="1285" t="s">
        <v>2659</v>
      </c>
      <c r="D961" s="1286"/>
      <c r="E961" s="1282"/>
      <c r="F961" s="1287"/>
      <c r="G961" s="220"/>
    </row>
    <row r="962" spans="1:7" ht="15" customHeight="1" x14ac:dyDescent="0.2">
      <c r="A962" s="81"/>
      <c r="B962" s="1284" t="s">
        <v>2602</v>
      </c>
      <c r="C962" s="1285" t="s">
        <v>2603</v>
      </c>
      <c r="D962" s="1286"/>
      <c r="E962" s="1282"/>
      <c r="F962" s="1287"/>
      <c r="G962" s="220"/>
    </row>
    <row r="963" spans="1:7" ht="15" customHeight="1" x14ac:dyDescent="0.2">
      <c r="A963" s="81"/>
      <c r="B963" s="1284" t="s">
        <v>2607</v>
      </c>
      <c r="C963" s="1285" t="s">
        <v>2604</v>
      </c>
      <c r="D963" s="1286"/>
      <c r="E963" s="1282"/>
      <c r="F963" s="1287"/>
      <c r="G963" s="220"/>
    </row>
    <row r="964" spans="1:7" ht="15" customHeight="1" x14ac:dyDescent="0.2">
      <c r="A964" s="81"/>
      <c r="B964" s="1284" t="s">
        <v>2608</v>
      </c>
      <c r="C964" s="1285" t="s">
        <v>2605</v>
      </c>
      <c r="D964" s="1286"/>
      <c r="E964" s="1282"/>
      <c r="F964" s="1287"/>
      <c r="G964" s="220"/>
    </row>
    <row r="965" spans="1:7" ht="15" customHeight="1" x14ac:dyDescent="0.2">
      <c r="A965" s="81"/>
      <c r="B965" s="1284" t="s">
        <v>2609</v>
      </c>
      <c r="C965" s="1285" t="s">
        <v>2660</v>
      </c>
      <c r="D965" s="1286"/>
      <c r="E965" s="1282"/>
      <c r="F965" s="1287"/>
      <c r="G965" s="220"/>
    </row>
    <row r="966" spans="1:7" ht="15" customHeight="1" x14ac:dyDescent="0.2">
      <c r="A966" s="81"/>
      <c r="B966" s="1284" t="s">
        <v>2610</v>
      </c>
      <c r="C966" s="1285" t="s">
        <v>2606</v>
      </c>
      <c r="D966" s="1286"/>
      <c r="E966" s="1282"/>
      <c r="F966" s="1287"/>
      <c r="G966" s="220"/>
    </row>
    <row r="967" spans="1:7" ht="15" customHeight="1" x14ac:dyDescent="0.2">
      <c r="A967" s="81"/>
      <c r="B967" s="1284" t="s">
        <v>2617</v>
      </c>
      <c r="C967" s="1285" t="s">
        <v>2611</v>
      </c>
      <c r="D967" s="1286"/>
      <c r="E967" s="1282"/>
      <c r="F967" s="1287"/>
      <c r="G967" s="221" t="s">
        <v>1637</v>
      </c>
    </row>
    <row r="968" spans="1:7" ht="15" customHeight="1" x14ac:dyDescent="0.2">
      <c r="A968" s="81"/>
      <c r="B968" s="1284" t="s">
        <v>2618</v>
      </c>
      <c r="C968" s="1285" t="s">
        <v>2612</v>
      </c>
      <c r="D968" s="1286"/>
      <c r="E968" s="1282"/>
      <c r="F968" s="1287"/>
      <c r="G968" s="221" t="s">
        <v>4280</v>
      </c>
    </row>
    <row r="969" spans="1:7" ht="15" customHeight="1" x14ac:dyDescent="0.2">
      <c r="A969" s="81"/>
      <c r="B969" s="1284" t="s">
        <v>2619</v>
      </c>
      <c r="C969" s="1285" t="s">
        <v>2661</v>
      </c>
      <c r="D969" s="1286"/>
      <c r="E969" s="1282"/>
      <c r="F969" s="1287"/>
      <c r="G969" s="221" t="s">
        <v>4280</v>
      </c>
    </row>
    <row r="970" spans="1:7" ht="15" customHeight="1" x14ac:dyDescent="0.2">
      <c r="A970" s="81"/>
      <c r="B970" s="1284" t="s">
        <v>2620</v>
      </c>
      <c r="C970" s="1285" t="s">
        <v>2613</v>
      </c>
      <c r="D970" s="1286"/>
      <c r="E970" s="1282"/>
      <c r="F970" s="1287"/>
      <c r="G970" s="221" t="s">
        <v>4280</v>
      </c>
    </row>
    <row r="971" spans="1:7" ht="15" customHeight="1" x14ac:dyDescent="0.2">
      <c r="A971" s="81"/>
      <c r="B971" s="1284" t="s">
        <v>2621</v>
      </c>
      <c r="C971" s="1285" t="s">
        <v>2614</v>
      </c>
      <c r="D971" s="1286"/>
      <c r="E971" s="1282"/>
      <c r="F971" s="1287"/>
      <c r="G971" s="221" t="s">
        <v>4280</v>
      </c>
    </row>
    <row r="972" spans="1:7" ht="15" customHeight="1" x14ac:dyDescent="0.2">
      <c r="A972" s="81"/>
      <c r="B972" s="1284" t="s">
        <v>2622</v>
      </c>
      <c r="C972" s="1285" t="s">
        <v>2615</v>
      </c>
      <c r="D972" s="1286"/>
      <c r="E972" s="1282"/>
      <c r="F972" s="1287"/>
      <c r="G972" s="221" t="s">
        <v>4280</v>
      </c>
    </row>
    <row r="973" spans="1:7" ht="15" customHeight="1" x14ac:dyDescent="0.2">
      <c r="A973" s="81"/>
      <c r="B973" s="1284" t="s">
        <v>2623</v>
      </c>
      <c r="C973" s="1285" t="s">
        <v>2662</v>
      </c>
      <c r="D973" s="1286"/>
      <c r="E973" s="1282"/>
      <c r="F973" s="1287"/>
      <c r="G973" s="221" t="s">
        <v>4280</v>
      </c>
    </row>
    <row r="974" spans="1:7" ht="15" customHeight="1" x14ac:dyDescent="0.2">
      <c r="A974" s="81"/>
      <c r="B974" s="1284" t="s">
        <v>2624</v>
      </c>
      <c r="C974" s="1285" t="s">
        <v>2616</v>
      </c>
      <c r="D974" s="1286"/>
      <c r="E974" s="1282"/>
      <c r="F974" s="1287"/>
      <c r="G974" s="221" t="s">
        <v>4280</v>
      </c>
    </row>
    <row r="975" spans="1:7" ht="15" customHeight="1" x14ac:dyDescent="0.2">
      <c r="A975" s="81"/>
      <c r="B975" s="1284" t="s">
        <v>2626</v>
      </c>
      <c r="C975" s="1285" t="s">
        <v>2625</v>
      </c>
      <c r="D975" s="1286"/>
      <c r="E975" s="1282"/>
      <c r="F975" s="1287"/>
      <c r="G975" s="221" t="s">
        <v>4280</v>
      </c>
    </row>
    <row r="976" spans="1:7" ht="15" customHeight="1" x14ac:dyDescent="0.2">
      <c r="A976" s="81"/>
      <c r="B976" s="1284" t="s">
        <v>2630</v>
      </c>
      <c r="C976" s="1285" t="s">
        <v>2627</v>
      </c>
      <c r="D976" s="1286"/>
      <c r="E976" s="1282"/>
      <c r="F976" s="1287"/>
      <c r="G976" s="221" t="s">
        <v>4280</v>
      </c>
    </row>
    <row r="977" spans="1:7" ht="15" customHeight="1" x14ac:dyDescent="0.2">
      <c r="A977" s="81"/>
      <c r="B977" s="1284" t="s">
        <v>2631</v>
      </c>
      <c r="C977" s="1285" t="s">
        <v>2628</v>
      </c>
      <c r="D977" s="1286"/>
      <c r="E977" s="1282"/>
      <c r="F977" s="1287"/>
      <c r="G977" s="221" t="s">
        <v>4280</v>
      </c>
    </row>
    <row r="978" spans="1:7" ht="15" customHeight="1" x14ac:dyDescent="0.2">
      <c r="A978" s="81"/>
      <c r="B978" s="1284" t="s">
        <v>2632</v>
      </c>
      <c r="C978" s="1285" t="s">
        <v>2658</v>
      </c>
      <c r="D978" s="1286"/>
      <c r="E978" s="1282"/>
      <c r="F978" s="1287"/>
      <c r="G978" s="221" t="s">
        <v>4280</v>
      </c>
    </row>
    <row r="979" spans="1:7" ht="15" customHeight="1" x14ac:dyDescent="0.2">
      <c r="A979" s="81"/>
      <c r="B979" s="1284" t="s">
        <v>2633</v>
      </c>
      <c r="C979" s="1285" t="s">
        <v>2629</v>
      </c>
      <c r="D979" s="1286"/>
      <c r="E979" s="1282"/>
      <c r="F979" s="1287"/>
      <c r="G979" s="221" t="s">
        <v>4280</v>
      </c>
    </row>
    <row r="980" spans="1:7" ht="15" customHeight="1" x14ac:dyDescent="0.2">
      <c r="A980" s="81"/>
      <c r="B980" s="1284" t="s">
        <v>2635</v>
      </c>
      <c r="C980" s="1285" t="s">
        <v>2634</v>
      </c>
      <c r="D980" s="1286"/>
      <c r="E980" s="1282"/>
      <c r="F980" s="1287"/>
      <c r="G980" s="221" t="s">
        <v>4280</v>
      </c>
    </row>
    <row r="981" spans="1:7" ht="15" customHeight="1" x14ac:dyDescent="0.2">
      <c r="A981" s="81"/>
      <c r="B981" s="1284" t="s">
        <v>2640</v>
      </c>
      <c r="C981" s="1285" t="s">
        <v>2636</v>
      </c>
      <c r="D981" s="1286"/>
      <c r="E981" s="1282"/>
      <c r="F981" s="1287"/>
      <c r="G981" s="221" t="s">
        <v>4280</v>
      </c>
    </row>
    <row r="982" spans="1:7" ht="15" customHeight="1" x14ac:dyDescent="0.2">
      <c r="A982" s="81"/>
      <c r="B982" s="1284" t="s">
        <v>2641</v>
      </c>
      <c r="C982" s="1285" t="s">
        <v>2637</v>
      </c>
      <c r="D982" s="1286"/>
      <c r="E982" s="1282"/>
      <c r="F982" s="1287"/>
      <c r="G982" s="221" t="s">
        <v>4280</v>
      </c>
    </row>
    <row r="983" spans="1:7" ht="15" customHeight="1" x14ac:dyDescent="0.2">
      <c r="A983" s="81"/>
      <c r="B983" s="1284" t="s">
        <v>2642</v>
      </c>
      <c r="C983" s="1285" t="s">
        <v>2650</v>
      </c>
      <c r="D983" s="1286"/>
      <c r="E983" s="1282"/>
      <c r="F983" s="1287"/>
      <c r="G983" s="221" t="s">
        <v>4280</v>
      </c>
    </row>
    <row r="984" spans="1:7" ht="15" customHeight="1" x14ac:dyDescent="0.2">
      <c r="A984" s="81"/>
      <c r="B984" s="1284" t="s">
        <v>2643</v>
      </c>
      <c r="C984" s="1285" t="s">
        <v>2638</v>
      </c>
      <c r="D984" s="1286"/>
      <c r="E984" s="1282"/>
      <c r="F984" s="1287"/>
      <c r="G984" s="221" t="s">
        <v>4280</v>
      </c>
    </row>
    <row r="985" spans="1:7" ht="15" customHeight="1" x14ac:dyDescent="0.2">
      <c r="A985" s="81"/>
      <c r="B985" s="1284" t="s">
        <v>2644</v>
      </c>
      <c r="C985" s="1285" t="s">
        <v>2639</v>
      </c>
      <c r="D985" s="1286"/>
      <c r="E985" s="1282"/>
      <c r="F985" s="1287"/>
      <c r="G985" s="221" t="s">
        <v>4280</v>
      </c>
    </row>
    <row r="986" spans="1:7" ht="15" customHeight="1" x14ac:dyDescent="0.2">
      <c r="A986" s="81"/>
      <c r="B986" s="1284" t="s">
        <v>2652</v>
      </c>
      <c r="C986" s="1285" t="s">
        <v>2645</v>
      </c>
      <c r="D986" s="1286"/>
      <c r="E986" s="1282"/>
      <c r="F986" s="1287"/>
      <c r="G986" s="221" t="s">
        <v>4280</v>
      </c>
    </row>
    <row r="987" spans="1:7" ht="15" customHeight="1" x14ac:dyDescent="0.2">
      <c r="A987" s="81"/>
      <c r="B987" s="1284" t="s">
        <v>2653</v>
      </c>
      <c r="C987" s="1285" t="s">
        <v>2646</v>
      </c>
      <c r="D987" s="1286"/>
      <c r="E987" s="1282"/>
      <c r="F987" s="1287"/>
      <c r="G987" s="221" t="s">
        <v>4280</v>
      </c>
    </row>
    <row r="988" spans="1:7" ht="15" customHeight="1" x14ac:dyDescent="0.2">
      <c r="A988" s="81"/>
      <c r="B988" s="1284" t="s">
        <v>2654</v>
      </c>
      <c r="C988" s="1285" t="s">
        <v>2651</v>
      </c>
      <c r="D988" s="1286"/>
      <c r="E988" s="1282"/>
      <c r="F988" s="1287"/>
      <c r="G988" s="221" t="s">
        <v>4280</v>
      </c>
    </row>
    <row r="989" spans="1:7" ht="15" customHeight="1" x14ac:dyDescent="0.2">
      <c r="A989" s="81"/>
      <c r="B989" s="1284" t="s">
        <v>2655</v>
      </c>
      <c r="C989" s="1285" t="s">
        <v>2649</v>
      </c>
      <c r="D989" s="1286"/>
      <c r="E989" s="1282"/>
      <c r="F989" s="1287"/>
      <c r="G989" s="221" t="s">
        <v>4280</v>
      </c>
    </row>
    <row r="990" spans="1:7" ht="15" customHeight="1" x14ac:dyDescent="0.2">
      <c r="A990" s="81"/>
      <c r="B990" s="1284" t="s">
        <v>2656</v>
      </c>
      <c r="C990" s="1285" t="s">
        <v>2647</v>
      </c>
      <c r="D990" s="1286"/>
      <c r="E990" s="1282"/>
      <c r="F990" s="1287"/>
      <c r="G990" s="221" t="s">
        <v>4280</v>
      </c>
    </row>
    <row r="991" spans="1:7" ht="15" customHeight="1" x14ac:dyDescent="0.2">
      <c r="A991" s="81"/>
      <c r="B991" s="1284" t="s">
        <v>2657</v>
      </c>
      <c r="C991" s="1285" t="s">
        <v>2648</v>
      </c>
      <c r="D991" s="1286"/>
      <c r="E991" s="1282"/>
      <c r="F991" s="1287"/>
      <c r="G991" s="221" t="s">
        <v>4280</v>
      </c>
    </row>
    <row r="992" spans="1:7" ht="15" customHeight="1" x14ac:dyDescent="0.2">
      <c r="A992" s="81"/>
      <c r="B992" s="1284" t="s">
        <v>2669</v>
      </c>
      <c r="C992" s="1285" t="s">
        <v>2664</v>
      </c>
      <c r="D992" s="1286"/>
      <c r="E992" s="1282"/>
      <c r="F992" s="1287"/>
      <c r="G992" s="221" t="s">
        <v>4280</v>
      </c>
    </row>
    <row r="993" spans="1:7" ht="15" customHeight="1" x14ac:dyDescent="0.2">
      <c r="A993" s="81"/>
      <c r="B993" s="1284" t="s">
        <v>2670</v>
      </c>
      <c r="C993" s="1285" t="s">
        <v>2665</v>
      </c>
      <c r="D993" s="1286"/>
      <c r="E993" s="1282"/>
      <c r="F993" s="1287"/>
      <c r="G993" s="221" t="s">
        <v>4280</v>
      </c>
    </row>
    <row r="994" spans="1:7" ht="15" customHeight="1" x14ac:dyDescent="0.2">
      <c r="A994" s="81"/>
      <c r="B994" s="1284" t="s">
        <v>2671</v>
      </c>
      <c r="C994" s="1285" t="s">
        <v>2666</v>
      </c>
      <c r="D994" s="1286"/>
      <c r="E994" s="1282"/>
      <c r="F994" s="1287"/>
      <c r="G994" s="221" t="s">
        <v>4280</v>
      </c>
    </row>
    <row r="995" spans="1:7" ht="15" customHeight="1" x14ac:dyDescent="0.2">
      <c r="A995" s="81"/>
      <c r="B995" s="1284" t="s">
        <v>2672</v>
      </c>
      <c r="C995" s="1285" t="s">
        <v>2667</v>
      </c>
      <c r="D995" s="1286"/>
      <c r="E995" s="1282"/>
      <c r="F995" s="1287"/>
      <c r="G995" s="221" t="s">
        <v>4280</v>
      </c>
    </row>
    <row r="996" spans="1:7" ht="15" customHeight="1" x14ac:dyDescent="0.2">
      <c r="A996" s="81"/>
      <c r="B996" s="1284" t="s">
        <v>2673</v>
      </c>
      <c r="C996" s="1285" t="s">
        <v>2668</v>
      </c>
      <c r="D996" s="1286"/>
      <c r="E996" s="1282"/>
      <c r="F996" s="1287"/>
      <c r="G996" s="221" t="s">
        <v>4280</v>
      </c>
    </row>
    <row r="997" spans="1:7" ht="15" customHeight="1" x14ac:dyDescent="0.2">
      <c r="A997" s="81"/>
      <c r="B997" s="1284" t="s">
        <v>4619</v>
      </c>
      <c r="C997" s="1285" t="s">
        <v>4621</v>
      </c>
      <c r="D997" s="1286"/>
      <c r="E997" s="1282"/>
      <c r="F997" s="1287"/>
      <c r="G997" s="221" t="s">
        <v>4280</v>
      </c>
    </row>
    <row r="998" spans="1:7" ht="15" customHeight="1" x14ac:dyDescent="0.2">
      <c r="A998" s="81"/>
      <c r="B998" s="1284" t="s">
        <v>4620</v>
      </c>
      <c r="C998" s="1285" t="s">
        <v>4622</v>
      </c>
      <c r="D998" s="1286"/>
      <c r="E998" s="1282"/>
      <c r="F998" s="1287"/>
      <c r="G998" s="221" t="s">
        <v>4280</v>
      </c>
    </row>
    <row r="999" spans="1:7" ht="15" customHeight="1" x14ac:dyDescent="0.2">
      <c r="A999" s="81"/>
      <c r="B999" s="1284" t="s">
        <v>2674</v>
      </c>
      <c r="C999" s="1285" t="s">
        <v>2676</v>
      </c>
      <c r="D999" s="1286"/>
      <c r="E999" s="1282"/>
      <c r="F999" s="1287"/>
      <c r="G999" s="221" t="s">
        <v>4280</v>
      </c>
    </row>
    <row r="1000" spans="1:7" ht="15" customHeight="1" x14ac:dyDescent="0.2">
      <c r="A1000" s="81"/>
      <c r="B1000" s="1284" t="s">
        <v>2675</v>
      </c>
      <c r="C1000" s="1285" t="s">
        <v>2677</v>
      </c>
      <c r="D1000" s="1286"/>
      <c r="E1000" s="1282"/>
      <c r="F1000" s="1287"/>
      <c r="G1000" s="221" t="s">
        <v>4280</v>
      </c>
    </row>
    <row r="1001" spans="1:7" ht="15" customHeight="1" x14ac:dyDescent="0.2">
      <c r="A1001" s="81"/>
      <c r="B1001" s="1284" t="s">
        <v>2682</v>
      </c>
      <c r="C1001" s="1285" t="s">
        <v>2678</v>
      </c>
      <c r="D1001" s="1286"/>
      <c r="E1001" s="1282"/>
      <c r="F1001" s="1287"/>
      <c r="G1001" s="221" t="s">
        <v>4280</v>
      </c>
    </row>
    <row r="1002" spans="1:7" ht="15" customHeight="1" x14ac:dyDescent="0.2">
      <c r="A1002" s="81"/>
      <c r="B1002" s="1284" t="s">
        <v>2683</v>
      </c>
      <c r="C1002" s="1285" t="s">
        <v>2679</v>
      </c>
      <c r="D1002" s="1286"/>
      <c r="E1002" s="1282"/>
      <c r="F1002" s="1287"/>
      <c r="G1002" s="221" t="s">
        <v>4280</v>
      </c>
    </row>
    <row r="1003" spans="1:7" ht="15" customHeight="1" x14ac:dyDescent="0.2">
      <c r="A1003" s="81"/>
      <c r="B1003" s="1284" t="s">
        <v>2684</v>
      </c>
      <c r="C1003" s="1285" t="s">
        <v>2680</v>
      </c>
      <c r="D1003" s="1286"/>
      <c r="E1003" s="1282"/>
      <c r="F1003" s="1287"/>
      <c r="G1003" s="221" t="s">
        <v>4280</v>
      </c>
    </row>
    <row r="1004" spans="1:7" ht="15" customHeight="1" x14ac:dyDescent="0.2">
      <c r="A1004" s="81"/>
      <c r="B1004" s="1284" t="s">
        <v>2685</v>
      </c>
      <c r="C1004" s="1285" t="s">
        <v>2681</v>
      </c>
      <c r="D1004" s="1286"/>
      <c r="E1004" s="1282"/>
      <c r="F1004" s="1287"/>
      <c r="G1004" s="221" t="s">
        <v>4280</v>
      </c>
    </row>
    <row r="1005" spans="1:7" ht="15" customHeight="1" x14ac:dyDescent="0.2">
      <c r="A1005" s="81"/>
      <c r="B1005" s="1284" t="s">
        <v>2687</v>
      </c>
      <c r="C1005" s="1285" t="s">
        <v>2686</v>
      </c>
      <c r="D1005" s="1286"/>
      <c r="E1005" s="1282"/>
      <c r="F1005" s="1287"/>
      <c r="G1005" s="221" t="s">
        <v>4280</v>
      </c>
    </row>
    <row r="1006" spans="1:7" ht="15" customHeight="1" x14ac:dyDescent="0.2">
      <c r="A1006" s="81"/>
      <c r="B1006" s="1284" t="s">
        <v>2693</v>
      </c>
      <c r="C1006" s="1285" t="s">
        <v>2688</v>
      </c>
      <c r="D1006" s="1286"/>
      <c r="E1006" s="1282"/>
      <c r="F1006" s="1287"/>
      <c r="G1006" s="221" t="s">
        <v>4280</v>
      </c>
    </row>
    <row r="1007" spans="1:7" ht="15" customHeight="1" x14ac:dyDescent="0.2">
      <c r="A1007" s="81"/>
      <c r="B1007" s="1284" t="s">
        <v>2694</v>
      </c>
      <c r="C1007" s="1285" t="s">
        <v>2689</v>
      </c>
      <c r="D1007" s="1286"/>
      <c r="E1007" s="1282"/>
      <c r="F1007" s="1287"/>
      <c r="G1007" s="221" t="s">
        <v>4280</v>
      </c>
    </row>
    <row r="1008" spans="1:7" ht="15" customHeight="1" x14ac:dyDescent="0.2">
      <c r="A1008" s="81"/>
      <c r="B1008" s="1284" t="s">
        <v>2695</v>
      </c>
      <c r="C1008" s="1285" t="s">
        <v>2690</v>
      </c>
      <c r="D1008" s="1286"/>
      <c r="E1008" s="1282"/>
      <c r="F1008" s="1287"/>
      <c r="G1008" s="221" t="s">
        <v>4280</v>
      </c>
    </row>
    <row r="1009" spans="1:7" ht="15" customHeight="1" x14ac:dyDescent="0.2">
      <c r="A1009" s="81"/>
      <c r="B1009" s="1284" t="s">
        <v>2696</v>
      </c>
      <c r="C1009" s="1285" t="s">
        <v>2691</v>
      </c>
      <c r="D1009" s="1286"/>
      <c r="E1009" s="1282"/>
      <c r="F1009" s="1287"/>
      <c r="G1009" s="221" t="s">
        <v>4280</v>
      </c>
    </row>
    <row r="1010" spans="1:7" ht="15" customHeight="1" x14ac:dyDescent="0.2">
      <c r="A1010" s="81"/>
      <c r="B1010" s="1284" t="s">
        <v>2697</v>
      </c>
      <c r="C1010" s="1285" t="s">
        <v>2692</v>
      </c>
      <c r="D1010" s="1286"/>
      <c r="E1010" s="1282"/>
      <c r="F1010" s="1287"/>
      <c r="G1010" s="221" t="s">
        <v>4280</v>
      </c>
    </row>
    <row r="1011" spans="1:7" ht="15" customHeight="1" x14ac:dyDescent="0.2">
      <c r="A1011" s="81"/>
      <c r="B1011" s="1284" t="s">
        <v>2700</v>
      </c>
      <c r="C1011" s="1285" t="s">
        <v>2698</v>
      </c>
      <c r="D1011" s="1286"/>
      <c r="E1011" s="1282"/>
      <c r="F1011" s="1287"/>
      <c r="G1011" s="221" t="s">
        <v>4280</v>
      </c>
    </row>
    <row r="1012" spans="1:7" ht="15" customHeight="1" x14ac:dyDescent="0.2">
      <c r="A1012" s="81"/>
      <c r="B1012" s="1284" t="s">
        <v>2701</v>
      </c>
      <c r="C1012" s="1285" t="s">
        <v>2699</v>
      </c>
      <c r="D1012" s="1286"/>
      <c r="E1012" s="1282"/>
      <c r="F1012" s="1287"/>
      <c r="G1012" s="221" t="s">
        <v>4280</v>
      </c>
    </row>
    <row r="1013" spans="1:7" ht="15" customHeight="1" x14ac:dyDescent="0.2">
      <c r="A1013" s="81"/>
      <c r="B1013" s="1284" t="s">
        <v>2706</v>
      </c>
      <c r="C1013" s="1285" t="s">
        <v>2702</v>
      </c>
      <c r="D1013" s="1286"/>
      <c r="E1013" s="1282"/>
      <c r="F1013" s="1287"/>
      <c r="G1013" s="221" t="s">
        <v>4280</v>
      </c>
    </row>
    <row r="1014" spans="1:7" ht="15" customHeight="1" x14ac:dyDescent="0.2">
      <c r="A1014" s="81"/>
      <c r="B1014" s="1284" t="s">
        <v>2707</v>
      </c>
      <c r="C1014" s="1285" t="s">
        <v>2703</v>
      </c>
      <c r="D1014" s="1286"/>
      <c r="E1014" s="1282"/>
      <c r="F1014" s="1287"/>
      <c r="G1014" s="221" t="s">
        <v>4280</v>
      </c>
    </row>
    <row r="1015" spans="1:7" ht="15" customHeight="1" x14ac:dyDescent="0.2">
      <c r="A1015" s="81"/>
      <c r="B1015" s="1284" t="s">
        <v>2708</v>
      </c>
      <c r="C1015" s="1285" t="s">
        <v>2704</v>
      </c>
      <c r="D1015" s="1286"/>
      <c r="E1015" s="1282"/>
      <c r="F1015" s="1287"/>
      <c r="G1015" s="221" t="s">
        <v>4280</v>
      </c>
    </row>
    <row r="1016" spans="1:7" ht="15" customHeight="1" x14ac:dyDescent="0.2">
      <c r="A1016" s="81"/>
      <c r="B1016" s="1284" t="s">
        <v>2709</v>
      </c>
      <c r="C1016" s="1285" t="s">
        <v>2705</v>
      </c>
      <c r="D1016" s="1286"/>
      <c r="E1016" s="1282"/>
      <c r="F1016" s="1287"/>
      <c r="G1016" s="221" t="s">
        <v>4280</v>
      </c>
    </row>
    <row r="1017" spans="1:7" ht="15" customHeight="1" x14ac:dyDescent="0.2">
      <c r="A1017" s="81"/>
      <c r="B1017" s="1284" t="s">
        <v>2712</v>
      </c>
      <c r="C1017" s="1285" t="s">
        <v>2710</v>
      </c>
      <c r="D1017" s="1286"/>
      <c r="E1017" s="1282"/>
      <c r="F1017" s="1287"/>
      <c r="G1017" s="221" t="s">
        <v>4280</v>
      </c>
    </row>
    <row r="1018" spans="1:7" ht="15" customHeight="1" x14ac:dyDescent="0.2">
      <c r="A1018" s="81"/>
      <c r="B1018" s="1284" t="s">
        <v>2713</v>
      </c>
      <c r="C1018" s="1285" t="s">
        <v>2711</v>
      </c>
      <c r="D1018" s="1286"/>
      <c r="E1018" s="1282"/>
      <c r="F1018" s="1287"/>
      <c r="G1018" s="221" t="s">
        <v>4280</v>
      </c>
    </row>
    <row r="1019" spans="1:7" ht="15" customHeight="1" x14ac:dyDescent="0.2">
      <c r="A1019" s="81"/>
      <c r="B1019" s="1284" t="s">
        <v>2720</v>
      </c>
      <c r="C1019" s="1285" t="s">
        <v>2714</v>
      </c>
      <c r="D1019" s="1286"/>
      <c r="E1019" s="1282"/>
      <c r="F1019" s="1287"/>
      <c r="G1019" s="221" t="s">
        <v>4280</v>
      </c>
    </row>
    <row r="1020" spans="1:7" ht="15" customHeight="1" x14ac:dyDescent="0.2">
      <c r="A1020" s="81"/>
      <c r="B1020" s="1284" t="s">
        <v>2721</v>
      </c>
      <c r="C1020" s="1285" t="s">
        <v>2715</v>
      </c>
      <c r="D1020" s="1286"/>
      <c r="E1020" s="1282"/>
      <c r="F1020" s="1287"/>
      <c r="G1020" s="221" t="s">
        <v>4280</v>
      </c>
    </row>
    <row r="1021" spans="1:7" ht="15" customHeight="1" x14ac:dyDescent="0.2">
      <c r="A1021" s="81"/>
      <c r="B1021" s="1284" t="s">
        <v>2722</v>
      </c>
      <c r="C1021" s="1285" t="s">
        <v>2716</v>
      </c>
      <c r="D1021" s="1286"/>
      <c r="E1021" s="1282"/>
      <c r="F1021" s="1287"/>
      <c r="G1021" s="221" t="s">
        <v>4280</v>
      </c>
    </row>
    <row r="1022" spans="1:7" ht="15" customHeight="1" x14ac:dyDescent="0.2">
      <c r="A1022" s="81"/>
      <c r="B1022" s="1284" t="s">
        <v>2723</v>
      </c>
      <c r="C1022" s="1285" t="s">
        <v>2717</v>
      </c>
      <c r="D1022" s="1286"/>
      <c r="E1022" s="1282"/>
      <c r="F1022" s="1287"/>
      <c r="G1022" s="221" t="s">
        <v>4280</v>
      </c>
    </row>
    <row r="1023" spans="1:7" ht="15" customHeight="1" x14ac:dyDescent="0.2">
      <c r="A1023" s="81"/>
      <c r="B1023" s="1284" t="s">
        <v>2724</v>
      </c>
      <c r="C1023" s="1285" t="s">
        <v>2718</v>
      </c>
      <c r="D1023" s="1286"/>
      <c r="E1023" s="1282"/>
      <c r="F1023" s="1287"/>
      <c r="G1023" s="221" t="s">
        <v>4280</v>
      </c>
    </row>
    <row r="1024" spans="1:7" ht="15" customHeight="1" x14ac:dyDescent="0.2">
      <c r="A1024" s="81"/>
      <c r="B1024" s="1284" t="s">
        <v>2725</v>
      </c>
      <c r="C1024" s="1285" t="s">
        <v>2719</v>
      </c>
      <c r="D1024" s="1286"/>
      <c r="E1024" s="1282"/>
      <c r="F1024" s="1287"/>
      <c r="G1024" s="221" t="s">
        <v>4280</v>
      </c>
    </row>
    <row r="1025" spans="1:7" ht="15" customHeight="1" x14ac:dyDescent="0.2">
      <c r="A1025" s="81"/>
      <c r="B1025" s="1284" t="s">
        <v>2732</v>
      </c>
      <c r="C1025" s="1285" t="s">
        <v>2726</v>
      </c>
      <c r="D1025" s="1286"/>
      <c r="E1025" s="1282"/>
      <c r="F1025" s="1287"/>
      <c r="G1025" s="221" t="s">
        <v>4280</v>
      </c>
    </row>
    <row r="1026" spans="1:7" ht="15" customHeight="1" x14ac:dyDescent="0.2">
      <c r="A1026" s="81"/>
      <c r="B1026" s="1284" t="s">
        <v>2733</v>
      </c>
      <c r="C1026" s="1285" t="s">
        <v>2727</v>
      </c>
      <c r="D1026" s="1286"/>
      <c r="E1026" s="1282"/>
      <c r="F1026" s="1287"/>
      <c r="G1026" s="221" t="s">
        <v>4280</v>
      </c>
    </row>
    <row r="1027" spans="1:7" ht="15" customHeight="1" x14ac:dyDescent="0.2">
      <c r="A1027" s="81"/>
      <c r="B1027" s="1284" t="s">
        <v>2734</v>
      </c>
      <c r="C1027" s="1285" t="s">
        <v>2728</v>
      </c>
      <c r="D1027" s="1286"/>
      <c r="E1027" s="1282"/>
      <c r="F1027" s="1287"/>
      <c r="G1027" s="221" t="s">
        <v>4280</v>
      </c>
    </row>
    <row r="1028" spans="1:7" ht="15" customHeight="1" x14ac:dyDescent="0.2">
      <c r="A1028" s="81"/>
      <c r="B1028" s="1284" t="s">
        <v>2735</v>
      </c>
      <c r="C1028" s="1285" t="s">
        <v>2729</v>
      </c>
      <c r="D1028" s="1286"/>
      <c r="E1028" s="1282"/>
      <c r="F1028" s="1287"/>
      <c r="G1028" s="221" t="s">
        <v>4280</v>
      </c>
    </row>
    <row r="1029" spans="1:7" ht="15" customHeight="1" x14ac:dyDescent="0.2">
      <c r="A1029" s="81"/>
      <c r="B1029" s="1284" t="s">
        <v>2736</v>
      </c>
      <c r="C1029" s="1285" t="s">
        <v>2730</v>
      </c>
      <c r="D1029" s="1286"/>
      <c r="E1029" s="1282"/>
      <c r="F1029" s="1287"/>
      <c r="G1029" s="221" t="s">
        <v>4280</v>
      </c>
    </row>
    <row r="1030" spans="1:7" ht="15" customHeight="1" x14ac:dyDescent="0.2">
      <c r="A1030" s="81"/>
      <c r="B1030" s="1284" t="s">
        <v>2737</v>
      </c>
      <c r="C1030" s="1285" t="s">
        <v>2731</v>
      </c>
      <c r="D1030" s="1286"/>
      <c r="E1030" s="1282"/>
      <c r="F1030" s="1287"/>
      <c r="G1030" s="221" t="s">
        <v>4280</v>
      </c>
    </row>
    <row r="1031" spans="1:7" ht="15" customHeight="1" x14ac:dyDescent="0.2">
      <c r="A1031" s="81"/>
      <c r="B1031" s="1284" t="s">
        <v>2744</v>
      </c>
      <c r="C1031" s="1285" t="s">
        <v>2738</v>
      </c>
      <c r="D1031" s="1286"/>
      <c r="E1031" s="1282"/>
      <c r="F1031" s="1287"/>
      <c r="G1031" s="221" t="s">
        <v>4280</v>
      </c>
    </row>
    <row r="1032" spans="1:7" ht="15" customHeight="1" x14ac:dyDescent="0.2">
      <c r="A1032" s="81"/>
      <c r="B1032" s="1284" t="s">
        <v>2745</v>
      </c>
      <c r="C1032" s="1285" t="s">
        <v>2739</v>
      </c>
      <c r="D1032" s="1286"/>
      <c r="E1032" s="1282"/>
      <c r="F1032" s="1287"/>
      <c r="G1032" s="221" t="s">
        <v>4280</v>
      </c>
    </row>
    <row r="1033" spans="1:7" ht="15" customHeight="1" x14ac:dyDescent="0.2">
      <c r="A1033" s="81"/>
      <c r="B1033" s="1284" t="s">
        <v>2746</v>
      </c>
      <c r="C1033" s="1285" t="s">
        <v>2740</v>
      </c>
      <c r="D1033" s="1286"/>
      <c r="E1033" s="1282"/>
      <c r="F1033" s="1287"/>
      <c r="G1033" s="221" t="s">
        <v>4280</v>
      </c>
    </row>
    <row r="1034" spans="1:7" ht="15" customHeight="1" x14ac:dyDescent="0.2">
      <c r="A1034" s="81"/>
      <c r="B1034" s="1284" t="s">
        <v>2747</v>
      </c>
      <c r="C1034" s="1285" t="s">
        <v>2741</v>
      </c>
      <c r="D1034" s="1286"/>
      <c r="E1034" s="1282"/>
      <c r="F1034" s="1287"/>
      <c r="G1034" s="221" t="s">
        <v>4280</v>
      </c>
    </row>
    <row r="1035" spans="1:7" ht="15" customHeight="1" x14ac:dyDescent="0.2">
      <c r="A1035" s="81"/>
      <c r="B1035" s="1284" t="s">
        <v>2748</v>
      </c>
      <c r="C1035" s="1285" t="s">
        <v>2742</v>
      </c>
      <c r="D1035" s="1286"/>
      <c r="E1035" s="1282"/>
      <c r="F1035" s="1287"/>
      <c r="G1035" s="221" t="s">
        <v>4280</v>
      </c>
    </row>
    <row r="1036" spans="1:7" ht="15" customHeight="1" x14ac:dyDescent="0.2">
      <c r="A1036" s="81"/>
      <c r="B1036" s="1284" t="s">
        <v>2749</v>
      </c>
      <c r="C1036" s="1285" t="s">
        <v>2743</v>
      </c>
      <c r="D1036" s="1286"/>
      <c r="E1036" s="1282"/>
      <c r="F1036" s="1287"/>
      <c r="G1036" s="221" t="s">
        <v>4280</v>
      </c>
    </row>
    <row r="1037" spans="1:7" ht="15" customHeight="1" x14ac:dyDescent="0.2">
      <c r="A1037" s="81"/>
      <c r="B1037" s="1284" t="s">
        <v>2756</v>
      </c>
      <c r="C1037" s="1285" t="s">
        <v>2750</v>
      </c>
      <c r="D1037" s="1286"/>
      <c r="E1037" s="1282"/>
      <c r="F1037" s="1287"/>
      <c r="G1037" s="221" t="s">
        <v>4280</v>
      </c>
    </row>
    <row r="1038" spans="1:7" ht="15" customHeight="1" x14ac:dyDescent="0.2">
      <c r="A1038" s="81"/>
      <c r="B1038" s="1284" t="s">
        <v>2757</v>
      </c>
      <c r="C1038" s="1285" t="s">
        <v>2751</v>
      </c>
      <c r="D1038" s="1286"/>
      <c r="E1038" s="1282"/>
      <c r="F1038" s="1287"/>
      <c r="G1038" s="221" t="s">
        <v>4280</v>
      </c>
    </row>
    <row r="1039" spans="1:7" ht="15" customHeight="1" x14ac:dyDescent="0.2">
      <c r="A1039" s="81"/>
      <c r="B1039" s="1284" t="s">
        <v>2758</v>
      </c>
      <c r="C1039" s="1285" t="s">
        <v>2752</v>
      </c>
      <c r="D1039" s="1286"/>
      <c r="E1039" s="1282"/>
      <c r="F1039" s="1287"/>
      <c r="G1039" s="221" t="s">
        <v>4280</v>
      </c>
    </row>
    <row r="1040" spans="1:7" ht="15" customHeight="1" x14ac:dyDescent="0.2">
      <c r="A1040" s="81"/>
      <c r="B1040" s="1284" t="s">
        <v>2759</v>
      </c>
      <c r="C1040" s="1285" t="s">
        <v>2753</v>
      </c>
      <c r="D1040" s="1286"/>
      <c r="E1040" s="1282"/>
      <c r="F1040" s="1287"/>
      <c r="G1040" s="221" t="s">
        <v>4280</v>
      </c>
    </row>
    <row r="1041" spans="1:7" ht="15" customHeight="1" x14ac:dyDescent="0.2">
      <c r="A1041" s="81"/>
      <c r="B1041" s="1284" t="s">
        <v>2760</v>
      </c>
      <c r="C1041" s="1285" t="s">
        <v>2754</v>
      </c>
      <c r="D1041" s="1286"/>
      <c r="E1041" s="1282"/>
      <c r="F1041" s="1287"/>
      <c r="G1041" s="221" t="s">
        <v>4280</v>
      </c>
    </row>
    <row r="1042" spans="1:7" ht="15" customHeight="1" x14ac:dyDescent="0.2">
      <c r="A1042" s="81"/>
      <c r="B1042" s="1284" t="s">
        <v>2761</v>
      </c>
      <c r="C1042" s="1285" t="s">
        <v>2755</v>
      </c>
      <c r="D1042" s="1286"/>
      <c r="E1042" s="1282"/>
      <c r="F1042" s="1287"/>
      <c r="G1042" s="221" t="s">
        <v>4280</v>
      </c>
    </row>
    <row r="1043" spans="1:7" ht="15" customHeight="1" x14ac:dyDescent="0.2">
      <c r="A1043" s="81"/>
      <c r="B1043" s="1284" t="s">
        <v>2762</v>
      </c>
      <c r="C1043" s="1285" t="s">
        <v>2764</v>
      </c>
      <c r="D1043" s="1286"/>
      <c r="E1043" s="1282"/>
      <c r="F1043" s="1287"/>
      <c r="G1043" s="221" t="s">
        <v>4280</v>
      </c>
    </row>
    <row r="1044" spans="1:7" ht="15" customHeight="1" x14ac:dyDescent="0.2">
      <c r="A1044" s="81"/>
      <c r="B1044" s="1284" t="s">
        <v>2763</v>
      </c>
      <c r="C1044" s="1285" t="s">
        <v>2765</v>
      </c>
      <c r="D1044" s="1286"/>
      <c r="E1044" s="1282"/>
      <c r="F1044" s="1287"/>
      <c r="G1044" s="221" t="s">
        <v>4280</v>
      </c>
    </row>
    <row r="1045" spans="1:7" ht="15" customHeight="1" x14ac:dyDescent="0.2">
      <c r="A1045" s="81"/>
      <c r="B1045" s="1284" t="s">
        <v>2769</v>
      </c>
      <c r="C1045" s="1285" t="s">
        <v>2766</v>
      </c>
      <c r="D1045" s="1286"/>
      <c r="E1045" s="1282"/>
      <c r="F1045" s="1287"/>
      <c r="G1045" s="221" t="s">
        <v>4280</v>
      </c>
    </row>
    <row r="1046" spans="1:7" ht="15" customHeight="1" x14ac:dyDescent="0.2">
      <c r="A1046" s="81"/>
      <c r="B1046" s="1284" t="s">
        <v>2770</v>
      </c>
      <c r="C1046" s="1285" t="s">
        <v>2767</v>
      </c>
      <c r="D1046" s="1286"/>
      <c r="E1046" s="1282"/>
      <c r="F1046" s="1287"/>
      <c r="G1046" s="221" t="s">
        <v>4280</v>
      </c>
    </row>
    <row r="1047" spans="1:7" ht="15" customHeight="1" x14ac:dyDescent="0.2">
      <c r="A1047" s="81"/>
      <c r="B1047" s="1284" t="s">
        <v>2771</v>
      </c>
      <c r="C1047" s="1285" t="s">
        <v>2768</v>
      </c>
      <c r="D1047" s="1286"/>
      <c r="E1047" s="1282"/>
      <c r="F1047" s="1287"/>
      <c r="G1047" s="221" t="s">
        <v>4280</v>
      </c>
    </row>
    <row r="1048" spans="1:7" ht="15" customHeight="1" x14ac:dyDescent="0.2">
      <c r="A1048" s="81"/>
      <c r="B1048" s="1284" t="s">
        <v>2774</v>
      </c>
      <c r="C1048" s="1285" t="s">
        <v>2772</v>
      </c>
      <c r="D1048" s="1286"/>
      <c r="E1048" s="1282"/>
      <c r="F1048" s="1287"/>
      <c r="G1048" s="221" t="s">
        <v>4280</v>
      </c>
    </row>
    <row r="1049" spans="1:7" ht="15" customHeight="1" x14ac:dyDescent="0.2">
      <c r="A1049" s="81"/>
      <c r="B1049" s="1284" t="s">
        <v>2775</v>
      </c>
      <c r="C1049" s="1285" t="s">
        <v>2773</v>
      </c>
      <c r="D1049" s="1286"/>
      <c r="E1049" s="1282"/>
      <c r="F1049" s="1287"/>
      <c r="G1049" s="221" t="s">
        <v>4280</v>
      </c>
    </row>
    <row r="1050" spans="1:7" ht="15" customHeight="1" x14ac:dyDescent="0.2">
      <c r="A1050" s="81"/>
      <c r="B1050" s="1284" t="s">
        <v>2776</v>
      </c>
      <c r="C1050" s="1285" t="s">
        <v>2778</v>
      </c>
      <c r="D1050" s="1286"/>
      <c r="E1050" s="1282"/>
      <c r="F1050" s="1287"/>
      <c r="G1050" s="221" t="s">
        <v>4280</v>
      </c>
    </row>
    <row r="1051" spans="1:7" ht="15" customHeight="1" x14ac:dyDescent="0.2">
      <c r="A1051" s="81"/>
      <c r="B1051" s="1284" t="s">
        <v>2777</v>
      </c>
      <c r="C1051" s="1285" t="s">
        <v>2779</v>
      </c>
      <c r="D1051" s="1286"/>
      <c r="E1051" s="1282"/>
      <c r="F1051" s="1287"/>
      <c r="G1051" s="221" t="s">
        <v>4280</v>
      </c>
    </row>
    <row r="1052" spans="1:7" ht="15" customHeight="1" x14ac:dyDescent="0.2">
      <c r="A1052" s="81"/>
      <c r="B1052" s="1284" t="s">
        <v>4703</v>
      </c>
      <c r="C1052" s="1285" t="s">
        <v>4710</v>
      </c>
      <c r="D1052" s="1286"/>
      <c r="E1052" s="1282"/>
      <c r="F1052" s="1287"/>
      <c r="G1052" s="221" t="s">
        <v>4280</v>
      </c>
    </row>
    <row r="1053" spans="1:7" ht="15" customHeight="1" x14ac:dyDescent="0.2">
      <c r="A1053" s="81"/>
      <c r="B1053" s="1284" t="s">
        <v>4704</v>
      </c>
      <c r="C1053" s="1285" t="s">
        <v>4711</v>
      </c>
      <c r="D1053" s="1286"/>
      <c r="E1053" s="1282"/>
      <c r="F1053" s="1287"/>
      <c r="G1053" s="221" t="s">
        <v>4280</v>
      </c>
    </row>
    <row r="1054" spans="1:7" ht="15" customHeight="1" x14ac:dyDescent="0.2">
      <c r="A1054" s="81"/>
      <c r="B1054" s="1284" t="s">
        <v>4705</v>
      </c>
      <c r="C1054" s="1285" t="s">
        <v>4712</v>
      </c>
      <c r="D1054" s="1286"/>
      <c r="E1054" s="1282"/>
      <c r="F1054" s="1287"/>
      <c r="G1054" s="221" t="s">
        <v>4280</v>
      </c>
    </row>
    <row r="1055" spans="1:7" ht="15" customHeight="1" x14ac:dyDescent="0.2">
      <c r="A1055" s="81"/>
      <c r="B1055" s="1284" t="s">
        <v>4706</v>
      </c>
      <c r="C1055" s="1285" t="s">
        <v>4726</v>
      </c>
      <c r="D1055" s="1286"/>
      <c r="E1055" s="1282"/>
      <c r="F1055" s="1287"/>
      <c r="G1055" s="221" t="s">
        <v>4280</v>
      </c>
    </row>
    <row r="1056" spans="1:7" ht="15" customHeight="1" x14ac:dyDescent="0.2">
      <c r="A1056" s="81"/>
      <c r="B1056" s="1284" t="s">
        <v>4707</v>
      </c>
      <c r="C1056" s="1285" t="s">
        <v>4722</v>
      </c>
      <c r="D1056" s="1286"/>
      <c r="E1056" s="1282"/>
      <c r="F1056" s="1287"/>
      <c r="G1056" s="221" t="s">
        <v>4280</v>
      </c>
    </row>
    <row r="1057" spans="1:7" ht="15" customHeight="1" x14ac:dyDescent="0.2">
      <c r="A1057" s="81"/>
      <c r="B1057" s="1284" t="s">
        <v>4708</v>
      </c>
      <c r="C1057" s="1285" t="s">
        <v>4713</v>
      </c>
      <c r="D1057" s="1286"/>
      <c r="E1057" s="1282"/>
      <c r="F1057" s="1287"/>
      <c r="G1057" s="221" t="s">
        <v>4280</v>
      </c>
    </row>
    <row r="1058" spans="1:7" ht="15" customHeight="1" x14ac:dyDescent="0.2">
      <c r="A1058" s="81"/>
      <c r="B1058" s="1284" t="s">
        <v>4709</v>
      </c>
      <c r="C1058" s="1285" t="s">
        <v>4714</v>
      </c>
      <c r="D1058" s="1286"/>
      <c r="E1058" s="1282"/>
      <c r="F1058" s="1287"/>
      <c r="G1058" s="221" t="s">
        <v>4280</v>
      </c>
    </row>
    <row r="1059" spans="1:7" ht="15" customHeight="1" x14ac:dyDescent="0.2">
      <c r="A1059" s="81"/>
      <c r="B1059" s="1284" t="s">
        <v>5487</v>
      </c>
      <c r="C1059" s="1285" t="s">
        <v>5480</v>
      </c>
      <c r="D1059" s="1286"/>
      <c r="E1059" s="1282"/>
      <c r="F1059" s="1287"/>
      <c r="G1059" s="221" t="s">
        <v>4280</v>
      </c>
    </row>
    <row r="1060" spans="1:7" ht="15" customHeight="1" x14ac:dyDescent="0.2">
      <c r="A1060" s="81"/>
      <c r="B1060" s="1284" t="s">
        <v>5488</v>
      </c>
      <c r="C1060" s="1285" t="s">
        <v>5469</v>
      </c>
      <c r="D1060" s="1286"/>
      <c r="E1060" s="1282"/>
      <c r="F1060" s="1287"/>
      <c r="G1060" s="221" t="s">
        <v>4280</v>
      </c>
    </row>
    <row r="1061" spans="1:7" ht="15" customHeight="1" x14ac:dyDescent="0.2">
      <c r="A1061" s="81"/>
      <c r="B1061" s="1284" t="s">
        <v>5489</v>
      </c>
      <c r="C1061" s="1285" t="s">
        <v>5470</v>
      </c>
      <c r="D1061" s="1286"/>
      <c r="E1061" s="1282"/>
      <c r="F1061" s="1287"/>
      <c r="G1061" s="221" t="s">
        <v>4280</v>
      </c>
    </row>
    <row r="1062" spans="1:7" ht="15" customHeight="1" x14ac:dyDescent="0.2">
      <c r="A1062" s="81"/>
      <c r="B1062" s="1284" t="s">
        <v>5490</v>
      </c>
      <c r="C1062" s="1285" t="s">
        <v>5471</v>
      </c>
      <c r="D1062" s="1286"/>
      <c r="E1062" s="1282"/>
      <c r="F1062" s="1287"/>
      <c r="G1062" s="221" t="s">
        <v>4280</v>
      </c>
    </row>
    <row r="1063" spans="1:7" ht="15" customHeight="1" x14ac:dyDescent="0.2">
      <c r="A1063" s="81"/>
      <c r="B1063" s="1284" t="s">
        <v>5491</v>
      </c>
      <c r="C1063" s="1285" t="s">
        <v>5472</v>
      </c>
      <c r="D1063" s="1286"/>
      <c r="E1063" s="1282"/>
      <c r="F1063" s="1287"/>
      <c r="G1063" s="221" t="s">
        <v>4280</v>
      </c>
    </row>
    <row r="1064" spans="1:7" ht="15" customHeight="1" x14ac:dyDescent="0.2">
      <c r="A1064" s="81"/>
      <c r="B1064" s="1284" t="s">
        <v>5492</v>
      </c>
      <c r="C1064" s="1285" t="s">
        <v>5473</v>
      </c>
      <c r="D1064" s="1286"/>
      <c r="E1064" s="1282"/>
      <c r="F1064" s="1287"/>
      <c r="G1064" s="221" t="s">
        <v>4280</v>
      </c>
    </row>
    <row r="1065" spans="1:7" ht="15" customHeight="1" x14ac:dyDescent="0.2">
      <c r="A1065" s="81"/>
      <c r="B1065" s="1284" t="s">
        <v>5493</v>
      </c>
      <c r="C1065" s="1285" t="s">
        <v>5474</v>
      </c>
      <c r="D1065" s="1286"/>
      <c r="E1065" s="1282"/>
      <c r="F1065" s="1287"/>
      <c r="G1065" s="221" t="s">
        <v>4280</v>
      </c>
    </row>
    <row r="1066" spans="1:7" ht="15" customHeight="1" x14ac:dyDescent="0.2">
      <c r="A1066" s="81"/>
      <c r="B1066" s="1284" t="s">
        <v>5836</v>
      </c>
      <c r="C1066" s="1285" t="s">
        <v>5653</v>
      </c>
      <c r="D1066" s="1286"/>
      <c r="E1066" s="1282"/>
      <c r="F1066" s="1287"/>
      <c r="G1066" s="221" t="s">
        <v>4280</v>
      </c>
    </row>
    <row r="1067" spans="1:7" ht="15" customHeight="1" x14ac:dyDescent="0.2">
      <c r="A1067" s="81"/>
      <c r="B1067" s="1284" t="s">
        <v>5837</v>
      </c>
      <c r="C1067" s="1285" t="s">
        <v>5654</v>
      </c>
      <c r="D1067" s="1286"/>
      <c r="E1067" s="1282"/>
      <c r="F1067" s="1287"/>
      <c r="G1067" s="221" t="s">
        <v>4280</v>
      </c>
    </row>
    <row r="1068" spans="1:7" ht="15" customHeight="1" x14ac:dyDescent="0.2">
      <c r="A1068" s="81"/>
      <c r="B1068" s="1284" t="s">
        <v>5838</v>
      </c>
      <c r="C1068" s="1285" t="s">
        <v>5655</v>
      </c>
      <c r="D1068" s="1286"/>
      <c r="E1068" s="1282"/>
      <c r="F1068" s="1287"/>
      <c r="G1068" s="221" t="s">
        <v>4280</v>
      </c>
    </row>
    <row r="1069" spans="1:7" ht="15" customHeight="1" x14ac:dyDescent="0.2">
      <c r="A1069" s="81"/>
      <c r="B1069" s="1284" t="s">
        <v>5839</v>
      </c>
      <c r="C1069" s="1285" t="s">
        <v>5656</v>
      </c>
      <c r="D1069" s="1286"/>
      <c r="E1069" s="1282"/>
      <c r="F1069" s="1287"/>
      <c r="G1069" s="221" t="s">
        <v>4280</v>
      </c>
    </row>
    <row r="1070" spans="1:7" ht="15" customHeight="1" x14ac:dyDescent="0.2">
      <c r="A1070" s="81"/>
      <c r="B1070" s="1284" t="s">
        <v>5840</v>
      </c>
      <c r="C1070" s="1285" t="s">
        <v>5657</v>
      </c>
      <c r="D1070" s="1286"/>
      <c r="E1070" s="1282"/>
      <c r="F1070" s="1287"/>
      <c r="G1070" s="221" t="s">
        <v>4280</v>
      </c>
    </row>
    <row r="1071" spans="1:7" ht="15" customHeight="1" x14ac:dyDescent="0.2">
      <c r="A1071" s="81"/>
      <c r="B1071" s="1284" t="s">
        <v>5841</v>
      </c>
      <c r="C1071" s="1285" t="s">
        <v>5658</v>
      </c>
      <c r="D1071" s="1286"/>
      <c r="E1071" s="1282"/>
      <c r="F1071" s="1287"/>
      <c r="G1071" s="221" t="s">
        <v>4280</v>
      </c>
    </row>
    <row r="1072" spans="1:7" ht="15" customHeight="1" x14ac:dyDescent="0.2">
      <c r="A1072" s="81"/>
      <c r="B1072" s="1284" t="s">
        <v>5842</v>
      </c>
      <c r="C1072" s="1285" t="s">
        <v>5659</v>
      </c>
      <c r="D1072" s="1286"/>
      <c r="E1072" s="1282"/>
      <c r="F1072" s="1287"/>
      <c r="G1072" s="221" t="s">
        <v>4280</v>
      </c>
    </row>
    <row r="1073" spans="1:7" ht="15" customHeight="1" x14ac:dyDescent="0.2">
      <c r="A1073" s="81"/>
      <c r="B1073" s="1284" t="s">
        <v>5843</v>
      </c>
      <c r="C1073" s="1285" t="s">
        <v>5660</v>
      </c>
      <c r="D1073" s="1286"/>
      <c r="E1073" s="1282"/>
      <c r="F1073" s="1287"/>
      <c r="G1073" s="221" t="s">
        <v>4280</v>
      </c>
    </row>
    <row r="1074" spans="1:7" ht="15" customHeight="1" x14ac:dyDescent="0.2">
      <c r="A1074" s="81"/>
      <c r="B1074" s="1284" t="s">
        <v>6354</v>
      </c>
      <c r="C1074" s="1285" t="s">
        <v>6156</v>
      </c>
      <c r="D1074" s="1286"/>
      <c r="E1074" s="1282"/>
      <c r="F1074" s="1287"/>
      <c r="G1074" s="221" t="s">
        <v>4280</v>
      </c>
    </row>
    <row r="1075" spans="1:7" ht="15" customHeight="1" x14ac:dyDescent="0.2">
      <c r="A1075" s="81"/>
      <c r="B1075" s="1284" t="s">
        <v>6355</v>
      </c>
      <c r="C1075" s="1285" t="s">
        <v>6157</v>
      </c>
      <c r="D1075" s="1286"/>
      <c r="E1075" s="1282"/>
      <c r="F1075" s="1287"/>
      <c r="G1075" s="221" t="s">
        <v>4280</v>
      </c>
    </row>
    <row r="1076" spans="1:7" ht="15" customHeight="1" x14ac:dyDescent="0.2">
      <c r="A1076" s="81"/>
      <c r="B1076" s="1284" t="s">
        <v>6356</v>
      </c>
      <c r="C1076" s="1285" t="s">
        <v>6162</v>
      </c>
      <c r="D1076" s="1286"/>
      <c r="E1076" s="1282"/>
      <c r="F1076" s="1287"/>
      <c r="G1076" s="221" t="s">
        <v>4280</v>
      </c>
    </row>
    <row r="1077" spans="1:7" ht="15" customHeight="1" x14ac:dyDescent="0.2">
      <c r="A1077" s="81"/>
      <c r="B1077" s="1284" t="s">
        <v>6357</v>
      </c>
      <c r="C1077" s="1285" t="s">
        <v>6163</v>
      </c>
      <c r="D1077" s="1286"/>
      <c r="E1077" s="1282"/>
      <c r="F1077" s="1287"/>
      <c r="G1077" s="221" t="s">
        <v>4280</v>
      </c>
    </row>
    <row r="1078" spans="1:7" ht="15" customHeight="1" x14ac:dyDescent="0.2">
      <c r="A1078" s="81"/>
      <c r="B1078" s="1284" t="s">
        <v>6358</v>
      </c>
      <c r="C1078" s="1285" t="s">
        <v>6158</v>
      </c>
      <c r="D1078" s="1286"/>
      <c r="E1078" s="1282"/>
      <c r="F1078" s="1287"/>
      <c r="G1078" s="221" t="s">
        <v>4280</v>
      </c>
    </row>
    <row r="1079" spans="1:7" ht="15" customHeight="1" x14ac:dyDescent="0.2">
      <c r="A1079" s="81"/>
      <c r="B1079" s="1284" t="s">
        <v>6359</v>
      </c>
      <c r="C1079" s="1285" t="s">
        <v>6159</v>
      </c>
      <c r="D1079" s="1286"/>
      <c r="E1079" s="1282"/>
      <c r="F1079" s="1287"/>
      <c r="G1079" s="221" t="s">
        <v>4280</v>
      </c>
    </row>
    <row r="1080" spans="1:7" ht="15" customHeight="1" x14ac:dyDescent="0.2">
      <c r="A1080" s="81"/>
      <c r="B1080" s="1284" t="s">
        <v>6360</v>
      </c>
      <c r="C1080" s="1285" t="s">
        <v>6160</v>
      </c>
      <c r="D1080" s="1286"/>
      <c r="E1080" s="1282"/>
      <c r="F1080" s="1287"/>
      <c r="G1080" s="221" t="s">
        <v>4280</v>
      </c>
    </row>
    <row r="1081" spans="1:7" ht="15" customHeight="1" x14ac:dyDescent="0.2">
      <c r="A1081" s="81"/>
      <c r="B1081" s="1284" t="s">
        <v>6613</v>
      </c>
      <c r="C1081" s="1285" t="s">
        <v>6161</v>
      </c>
      <c r="D1081" s="1286"/>
      <c r="E1081" s="1282"/>
      <c r="F1081" s="1287"/>
      <c r="G1081" s="221" t="s">
        <v>4280</v>
      </c>
    </row>
    <row r="1082" spans="1:7" ht="15" customHeight="1" x14ac:dyDescent="0.2">
      <c r="A1082" s="81"/>
      <c r="B1082" s="1393" t="s">
        <v>7293</v>
      </c>
      <c r="C1082" s="1384" t="s">
        <v>7301</v>
      </c>
      <c r="D1082" s="1460"/>
      <c r="E1082" s="4"/>
      <c r="F1082" s="1461"/>
      <c r="G1082" s="1462" t="s">
        <v>4280</v>
      </c>
    </row>
    <row r="1083" spans="1:7" ht="15" customHeight="1" x14ac:dyDescent="0.2">
      <c r="A1083" s="81"/>
      <c r="B1083" s="1393" t="s">
        <v>7294</v>
      </c>
      <c r="C1083" s="1384" t="s">
        <v>7302</v>
      </c>
      <c r="D1083" s="1460"/>
      <c r="E1083" s="4"/>
      <c r="F1083" s="1461"/>
      <c r="G1083" s="1462" t="s">
        <v>4280</v>
      </c>
    </row>
    <row r="1084" spans="1:7" ht="15" customHeight="1" x14ac:dyDescent="0.2">
      <c r="A1084" s="81"/>
      <c r="B1084" s="1393" t="s">
        <v>7295</v>
      </c>
      <c r="C1084" s="1384" t="s">
        <v>7303</v>
      </c>
      <c r="D1084" s="1460"/>
      <c r="E1084" s="4"/>
      <c r="F1084" s="1461"/>
      <c r="G1084" s="1462" t="s">
        <v>4280</v>
      </c>
    </row>
    <row r="1085" spans="1:7" ht="15" customHeight="1" x14ac:dyDescent="0.2">
      <c r="A1085" s="81"/>
      <c r="B1085" s="1393" t="s">
        <v>7296</v>
      </c>
      <c r="C1085" s="1384" t="s">
        <v>7304</v>
      </c>
      <c r="D1085" s="1460"/>
      <c r="E1085" s="4"/>
      <c r="F1085" s="1461"/>
      <c r="G1085" s="1462" t="s">
        <v>4280</v>
      </c>
    </row>
    <row r="1086" spans="1:7" ht="15" customHeight="1" x14ac:dyDescent="0.2">
      <c r="A1086" s="81"/>
      <c r="B1086" s="1393" t="s">
        <v>7297</v>
      </c>
      <c r="C1086" s="1384" t="s">
        <v>7305</v>
      </c>
      <c r="D1086" s="1460"/>
      <c r="E1086" s="4"/>
      <c r="F1086" s="1461"/>
      <c r="G1086" s="1462" t="s">
        <v>4280</v>
      </c>
    </row>
    <row r="1087" spans="1:7" ht="15" customHeight="1" x14ac:dyDescent="0.2">
      <c r="A1087" s="81"/>
      <c r="B1087" s="1393" t="s">
        <v>7298</v>
      </c>
      <c r="C1087" s="1384" t="s">
        <v>7306</v>
      </c>
      <c r="D1087" s="1460"/>
      <c r="E1087" s="4"/>
      <c r="F1087" s="1461"/>
      <c r="G1087" s="1462" t="s">
        <v>4280</v>
      </c>
    </row>
    <row r="1088" spans="1:7" ht="15" customHeight="1" x14ac:dyDescent="0.2">
      <c r="A1088" s="81"/>
      <c r="B1088" s="1393" t="s">
        <v>7299</v>
      </c>
      <c r="C1088" s="1384" t="s">
        <v>7307</v>
      </c>
      <c r="D1088" s="1460"/>
      <c r="E1088" s="4"/>
      <c r="F1088" s="1461"/>
      <c r="G1088" s="1462" t="s">
        <v>4280</v>
      </c>
    </row>
    <row r="1089" spans="1:7" ht="15" customHeight="1" x14ac:dyDescent="0.2">
      <c r="A1089" s="81"/>
      <c r="B1089" s="1393" t="s">
        <v>7300</v>
      </c>
      <c r="C1089" s="1384" t="s">
        <v>7308</v>
      </c>
      <c r="D1089" s="1460"/>
      <c r="E1089" s="4"/>
      <c r="F1089" s="1461"/>
      <c r="G1089" s="1462" t="s">
        <v>4280</v>
      </c>
    </row>
    <row r="1090" spans="1:7" ht="15" customHeight="1" x14ac:dyDescent="0.2">
      <c r="A1090" s="80" t="s">
        <v>2780</v>
      </c>
      <c r="B1090" s="1288" t="s">
        <v>2781</v>
      </c>
      <c r="C1090" s="1299" t="s">
        <v>2588</v>
      </c>
      <c r="D1090" s="1286"/>
      <c r="E1090" s="1282"/>
      <c r="F1090" s="1287"/>
      <c r="G1090" s="220"/>
    </row>
    <row r="1091" spans="1:7" ht="15" customHeight="1" x14ac:dyDescent="0.2">
      <c r="A1091" s="81"/>
      <c r="B1091" s="1284" t="s">
        <v>2782</v>
      </c>
      <c r="C1091" s="1285" t="s">
        <v>2589</v>
      </c>
      <c r="D1091" s="1286"/>
      <c r="E1091" s="1282"/>
      <c r="F1091" s="1287"/>
      <c r="G1091" s="220"/>
    </row>
    <row r="1092" spans="1:7" ht="15" customHeight="1" x14ac:dyDescent="0.2">
      <c r="A1092" s="81"/>
      <c r="B1092" s="1284" t="s">
        <v>2783</v>
      </c>
      <c r="C1092" s="1285" t="s">
        <v>2590</v>
      </c>
      <c r="D1092" s="1286"/>
      <c r="E1092" s="1282"/>
      <c r="F1092" s="1287"/>
      <c r="G1092" s="220"/>
    </row>
    <row r="1093" spans="1:7" ht="15" customHeight="1" x14ac:dyDescent="0.2">
      <c r="A1093" s="81"/>
      <c r="B1093" s="1284" t="s">
        <v>2784</v>
      </c>
      <c r="C1093" s="1285" t="s">
        <v>2663</v>
      </c>
      <c r="D1093" s="1286"/>
      <c r="E1093" s="1282"/>
      <c r="F1093" s="1287"/>
      <c r="G1093" s="220"/>
    </row>
    <row r="1094" spans="1:7" ht="15" customHeight="1" x14ac:dyDescent="0.2">
      <c r="A1094" s="81"/>
      <c r="B1094" s="1284" t="s">
        <v>2785</v>
      </c>
      <c r="C1094" s="1285" t="s">
        <v>2595</v>
      </c>
      <c r="D1094" s="1286"/>
      <c r="E1094" s="1282"/>
      <c r="F1094" s="1287"/>
      <c r="G1094" s="220"/>
    </row>
    <row r="1095" spans="1:7" ht="15" customHeight="1" x14ac:dyDescent="0.2">
      <c r="A1095" s="81"/>
      <c r="B1095" s="1284" t="s">
        <v>2786</v>
      </c>
      <c r="C1095" s="1285" t="s">
        <v>2597</v>
      </c>
      <c r="D1095" s="1286"/>
      <c r="E1095" s="1282"/>
      <c r="F1095" s="1287"/>
      <c r="G1095" s="220"/>
    </row>
    <row r="1096" spans="1:7" ht="15" customHeight="1" x14ac:dyDescent="0.2">
      <c r="A1096" s="81"/>
      <c r="B1096" s="1284" t="s">
        <v>2787</v>
      </c>
      <c r="C1096" s="1285" t="s">
        <v>2598</v>
      </c>
      <c r="D1096" s="1286"/>
      <c r="E1096" s="1282"/>
      <c r="F1096" s="1287"/>
      <c r="G1096" s="220"/>
    </row>
    <row r="1097" spans="1:7" ht="15" customHeight="1" x14ac:dyDescent="0.2">
      <c r="A1097" s="81"/>
      <c r="B1097" s="1284" t="s">
        <v>2788</v>
      </c>
      <c r="C1097" s="1285" t="s">
        <v>2659</v>
      </c>
      <c r="D1097" s="1286"/>
      <c r="E1097" s="1282"/>
      <c r="F1097" s="1287"/>
      <c r="G1097" s="220"/>
    </row>
    <row r="1098" spans="1:7" ht="15" customHeight="1" x14ac:dyDescent="0.2">
      <c r="A1098" s="81"/>
      <c r="B1098" s="1284" t="s">
        <v>2789</v>
      </c>
      <c r="C1098" s="1285" t="s">
        <v>2603</v>
      </c>
      <c r="D1098" s="1286"/>
      <c r="E1098" s="1282"/>
      <c r="F1098" s="1287"/>
      <c r="G1098" s="220"/>
    </row>
    <row r="1099" spans="1:7" ht="15" customHeight="1" x14ac:dyDescent="0.2">
      <c r="A1099" s="81"/>
      <c r="B1099" s="1284" t="s">
        <v>2790</v>
      </c>
      <c r="C1099" s="1285" t="s">
        <v>2604</v>
      </c>
      <c r="D1099" s="1286"/>
      <c r="E1099" s="1282"/>
      <c r="F1099" s="1287"/>
      <c r="G1099" s="220"/>
    </row>
    <row r="1100" spans="1:7" ht="15" customHeight="1" x14ac:dyDescent="0.2">
      <c r="A1100" s="81"/>
      <c r="B1100" s="1284" t="s">
        <v>2791</v>
      </c>
      <c r="C1100" s="1285" t="s">
        <v>2605</v>
      </c>
      <c r="D1100" s="1286"/>
      <c r="E1100" s="1282"/>
      <c r="F1100" s="1287"/>
      <c r="G1100" s="220"/>
    </row>
    <row r="1101" spans="1:7" ht="15" customHeight="1" x14ac:dyDescent="0.2">
      <c r="A1101" s="81"/>
      <c r="B1101" s="1284" t="s">
        <v>2792</v>
      </c>
      <c r="C1101" s="1285" t="s">
        <v>2660</v>
      </c>
      <c r="D1101" s="1286"/>
      <c r="E1101" s="1282"/>
      <c r="F1101" s="1287"/>
      <c r="G1101" s="220"/>
    </row>
    <row r="1102" spans="1:7" ht="15" customHeight="1" x14ac:dyDescent="0.2">
      <c r="A1102" s="81"/>
      <c r="B1102" s="1284" t="s">
        <v>2793</v>
      </c>
      <c r="C1102" s="1285" t="s">
        <v>2606</v>
      </c>
      <c r="D1102" s="1286"/>
      <c r="E1102" s="1282"/>
      <c r="F1102" s="1287"/>
      <c r="G1102" s="220"/>
    </row>
    <row r="1103" spans="1:7" ht="15" customHeight="1" x14ac:dyDescent="0.2">
      <c r="A1103" s="81"/>
      <c r="B1103" s="1284" t="s">
        <v>2794</v>
      </c>
      <c r="C1103" s="1285" t="s">
        <v>2611</v>
      </c>
      <c r="D1103" s="1286"/>
      <c r="E1103" s="1282"/>
      <c r="F1103" s="1287"/>
      <c r="G1103" s="221" t="s">
        <v>1637</v>
      </c>
    </row>
    <row r="1104" spans="1:7" ht="15" customHeight="1" x14ac:dyDescent="0.2">
      <c r="A1104" s="81"/>
      <c r="B1104" s="1284" t="s">
        <v>2795</v>
      </c>
      <c r="C1104" s="1285" t="s">
        <v>2612</v>
      </c>
      <c r="D1104" s="1286"/>
      <c r="E1104" s="1282"/>
      <c r="F1104" s="1287"/>
      <c r="G1104" s="221" t="s">
        <v>4280</v>
      </c>
    </row>
    <row r="1105" spans="1:7" ht="15" customHeight="1" x14ac:dyDescent="0.2">
      <c r="A1105" s="81"/>
      <c r="B1105" s="1284" t="s">
        <v>2796</v>
      </c>
      <c r="C1105" s="1285" t="s">
        <v>2661</v>
      </c>
      <c r="D1105" s="1286"/>
      <c r="E1105" s="1282"/>
      <c r="F1105" s="1287"/>
      <c r="G1105" s="221" t="s">
        <v>4280</v>
      </c>
    </row>
    <row r="1106" spans="1:7" ht="15" customHeight="1" x14ac:dyDescent="0.2">
      <c r="A1106" s="81"/>
      <c r="B1106" s="1284" t="s">
        <v>2797</v>
      </c>
      <c r="C1106" s="1285" t="s">
        <v>2613</v>
      </c>
      <c r="D1106" s="1286"/>
      <c r="E1106" s="1282"/>
      <c r="F1106" s="1287"/>
      <c r="G1106" s="221" t="s">
        <v>4280</v>
      </c>
    </row>
    <row r="1107" spans="1:7" ht="15" customHeight="1" x14ac:dyDescent="0.2">
      <c r="A1107" s="81"/>
      <c r="B1107" s="1284" t="s">
        <v>2798</v>
      </c>
      <c r="C1107" s="1285" t="s">
        <v>2614</v>
      </c>
      <c r="D1107" s="1286"/>
      <c r="E1107" s="1282"/>
      <c r="F1107" s="1287"/>
      <c r="G1107" s="221" t="s">
        <v>4280</v>
      </c>
    </row>
    <row r="1108" spans="1:7" ht="15" customHeight="1" x14ac:dyDescent="0.2">
      <c r="A1108" s="81"/>
      <c r="B1108" s="1284" t="s">
        <v>2799</v>
      </c>
      <c r="C1108" s="1285" t="s">
        <v>2615</v>
      </c>
      <c r="D1108" s="1286"/>
      <c r="E1108" s="1282"/>
      <c r="F1108" s="1287"/>
      <c r="G1108" s="221" t="s">
        <v>4280</v>
      </c>
    </row>
    <row r="1109" spans="1:7" ht="15" customHeight="1" x14ac:dyDescent="0.2">
      <c r="A1109" s="81"/>
      <c r="B1109" s="1284" t="s">
        <v>2800</v>
      </c>
      <c r="C1109" s="1285" t="s">
        <v>2662</v>
      </c>
      <c r="D1109" s="1286"/>
      <c r="E1109" s="1282"/>
      <c r="F1109" s="1287"/>
      <c r="G1109" s="221" t="s">
        <v>4280</v>
      </c>
    </row>
    <row r="1110" spans="1:7" ht="15" customHeight="1" x14ac:dyDescent="0.2">
      <c r="A1110" s="81"/>
      <c r="B1110" s="1284" t="s">
        <v>2801</v>
      </c>
      <c r="C1110" s="1285" t="s">
        <v>2616</v>
      </c>
      <c r="D1110" s="1286"/>
      <c r="E1110" s="1282"/>
      <c r="F1110" s="1287"/>
      <c r="G1110" s="221" t="s">
        <v>4280</v>
      </c>
    </row>
    <row r="1111" spans="1:7" ht="15" customHeight="1" x14ac:dyDescent="0.2">
      <c r="A1111" s="81"/>
      <c r="B1111" s="1284" t="s">
        <v>2802</v>
      </c>
      <c r="C1111" s="1285" t="s">
        <v>2625</v>
      </c>
      <c r="D1111" s="1286"/>
      <c r="E1111" s="1282"/>
      <c r="F1111" s="1287"/>
      <c r="G1111" s="221" t="s">
        <v>4280</v>
      </c>
    </row>
    <row r="1112" spans="1:7" ht="15" customHeight="1" x14ac:dyDescent="0.2">
      <c r="A1112" s="81"/>
      <c r="B1112" s="1284" t="s">
        <v>2803</v>
      </c>
      <c r="C1112" s="1285" t="s">
        <v>2627</v>
      </c>
      <c r="D1112" s="1286"/>
      <c r="E1112" s="1282"/>
      <c r="F1112" s="1287"/>
      <c r="G1112" s="221" t="s">
        <v>4280</v>
      </c>
    </row>
    <row r="1113" spans="1:7" ht="15" customHeight="1" x14ac:dyDescent="0.2">
      <c r="A1113" s="81"/>
      <c r="B1113" s="1284" t="s">
        <v>2804</v>
      </c>
      <c r="C1113" s="1285" t="s">
        <v>2628</v>
      </c>
      <c r="D1113" s="1286"/>
      <c r="E1113" s="1282"/>
      <c r="F1113" s="1287"/>
      <c r="G1113" s="221" t="s">
        <v>4280</v>
      </c>
    </row>
    <row r="1114" spans="1:7" ht="15" customHeight="1" x14ac:dyDescent="0.2">
      <c r="A1114" s="81"/>
      <c r="B1114" s="1284" t="s">
        <v>2805</v>
      </c>
      <c r="C1114" s="1285" t="s">
        <v>2658</v>
      </c>
      <c r="D1114" s="1286"/>
      <c r="E1114" s="1282"/>
      <c r="F1114" s="1287"/>
      <c r="G1114" s="221" t="s">
        <v>4280</v>
      </c>
    </row>
    <row r="1115" spans="1:7" ht="15" customHeight="1" x14ac:dyDescent="0.2">
      <c r="A1115" s="81"/>
      <c r="B1115" s="1284" t="s">
        <v>2806</v>
      </c>
      <c r="C1115" s="1285" t="s">
        <v>2629</v>
      </c>
      <c r="D1115" s="1286"/>
      <c r="E1115" s="1282"/>
      <c r="F1115" s="1287"/>
      <c r="G1115" s="221" t="s">
        <v>4280</v>
      </c>
    </row>
    <row r="1116" spans="1:7" ht="15" customHeight="1" x14ac:dyDescent="0.2">
      <c r="A1116" s="81"/>
      <c r="B1116" s="1284" t="s">
        <v>2807</v>
      </c>
      <c r="C1116" s="1285" t="s">
        <v>2634</v>
      </c>
      <c r="D1116" s="1286"/>
      <c r="E1116" s="1282"/>
      <c r="F1116" s="1287"/>
      <c r="G1116" s="221" t="s">
        <v>4280</v>
      </c>
    </row>
    <row r="1117" spans="1:7" ht="15" customHeight="1" x14ac:dyDescent="0.2">
      <c r="A1117" s="81"/>
      <c r="B1117" s="1284" t="s">
        <v>2808</v>
      </c>
      <c r="C1117" s="1285" t="s">
        <v>2636</v>
      </c>
      <c r="D1117" s="1286"/>
      <c r="E1117" s="1282"/>
      <c r="F1117" s="1287"/>
      <c r="G1117" s="221" t="s">
        <v>4280</v>
      </c>
    </row>
    <row r="1118" spans="1:7" ht="15" customHeight="1" x14ac:dyDescent="0.2">
      <c r="A1118" s="81"/>
      <c r="B1118" s="1284" t="s">
        <v>2809</v>
      </c>
      <c r="C1118" s="1285" t="s">
        <v>2637</v>
      </c>
      <c r="D1118" s="1286"/>
      <c r="E1118" s="1282"/>
      <c r="F1118" s="1287"/>
      <c r="G1118" s="221" t="s">
        <v>4280</v>
      </c>
    </row>
    <row r="1119" spans="1:7" ht="15" customHeight="1" x14ac:dyDescent="0.2">
      <c r="A1119" s="81"/>
      <c r="B1119" s="1284" t="s">
        <v>2810</v>
      </c>
      <c r="C1119" s="1285" t="s">
        <v>2650</v>
      </c>
      <c r="D1119" s="1286"/>
      <c r="E1119" s="1282"/>
      <c r="F1119" s="1287"/>
      <c r="G1119" s="221" t="s">
        <v>4280</v>
      </c>
    </row>
    <row r="1120" spans="1:7" ht="15" customHeight="1" x14ac:dyDescent="0.2">
      <c r="A1120" s="81"/>
      <c r="B1120" s="1284" t="s">
        <v>2811</v>
      </c>
      <c r="C1120" s="1285" t="s">
        <v>2638</v>
      </c>
      <c r="D1120" s="1286"/>
      <c r="E1120" s="1282"/>
      <c r="F1120" s="1287"/>
      <c r="G1120" s="221" t="s">
        <v>4280</v>
      </c>
    </row>
    <row r="1121" spans="1:7" ht="15" customHeight="1" x14ac:dyDescent="0.2">
      <c r="A1121" s="81"/>
      <c r="B1121" s="1284" t="s">
        <v>2812</v>
      </c>
      <c r="C1121" s="1285" t="s">
        <v>2639</v>
      </c>
      <c r="D1121" s="1286"/>
      <c r="E1121" s="1282"/>
      <c r="F1121" s="1287"/>
      <c r="G1121" s="221" t="s">
        <v>4280</v>
      </c>
    </row>
    <row r="1122" spans="1:7" ht="15" customHeight="1" x14ac:dyDescent="0.2">
      <c r="A1122" s="81"/>
      <c r="B1122" s="1284" t="s">
        <v>2813</v>
      </c>
      <c r="C1122" s="1285" t="s">
        <v>2645</v>
      </c>
      <c r="D1122" s="1286"/>
      <c r="E1122" s="1282"/>
      <c r="F1122" s="1287"/>
      <c r="G1122" s="221" t="s">
        <v>4280</v>
      </c>
    </row>
    <row r="1123" spans="1:7" ht="15" customHeight="1" x14ac:dyDescent="0.2">
      <c r="A1123" s="81"/>
      <c r="B1123" s="1284" t="s">
        <v>2814</v>
      </c>
      <c r="C1123" s="1285" t="s">
        <v>2646</v>
      </c>
      <c r="D1123" s="1286"/>
      <c r="E1123" s="1282"/>
      <c r="F1123" s="1287"/>
      <c r="G1123" s="221" t="s">
        <v>4280</v>
      </c>
    </row>
    <row r="1124" spans="1:7" ht="15" customHeight="1" x14ac:dyDescent="0.2">
      <c r="A1124" s="81"/>
      <c r="B1124" s="1284" t="s">
        <v>2815</v>
      </c>
      <c r="C1124" s="1285" t="s">
        <v>2651</v>
      </c>
      <c r="D1124" s="1286"/>
      <c r="E1124" s="1282"/>
      <c r="F1124" s="1287"/>
      <c r="G1124" s="221" t="s">
        <v>4280</v>
      </c>
    </row>
    <row r="1125" spans="1:7" ht="15" customHeight="1" x14ac:dyDescent="0.2">
      <c r="A1125" s="81"/>
      <c r="B1125" s="1284" t="s">
        <v>2816</v>
      </c>
      <c r="C1125" s="1285" t="s">
        <v>2817</v>
      </c>
      <c r="D1125" s="1286"/>
      <c r="E1125" s="1282"/>
      <c r="F1125" s="1287"/>
      <c r="G1125" s="221" t="s">
        <v>4280</v>
      </c>
    </row>
    <row r="1126" spans="1:7" ht="15" customHeight="1" x14ac:dyDescent="0.2">
      <c r="A1126" s="81"/>
      <c r="B1126" s="1284" t="s">
        <v>2818</v>
      </c>
      <c r="C1126" s="1285" t="s">
        <v>2649</v>
      </c>
      <c r="D1126" s="1286"/>
      <c r="E1126" s="1282"/>
      <c r="F1126" s="1287"/>
      <c r="G1126" s="221" t="s">
        <v>4280</v>
      </c>
    </row>
    <row r="1127" spans="1:7" ht="15" customHeight="1" x14ac:dyDescent="0.2">
      <c r="A1127" s="81"/>
      <c r="B1127" s="1284" t="s">
        <v>2819</v>
      </c>
      <c r="C1127" s="1285" t="s">
        <v>2647</v>
      </c>
      <c r="D1127" s="1286"/>
      <c r="E1127" s="1282"/>
      <c r="F1127" s="1287"/>
      <c r="G1127" s="221" t="s">
        <v>4280</v>
      </c>
    </row>
    <row r="1128" spans="1:7" ht="15" customHeight="1" x14ac:dyDescent="0.2">
      <c r="A1128" s="81"/>
      <c r="B1128" s="1284" t="s">
        <v>2820</v>
      </c>
      <c r="C1128" s="1285" t="s">
        <v>2648</v>
      </c>
      <c r="D1128" s="1286"/>
      <c r="E1128" s="1282"/>
      <c r="F1128" s="1287"/>
      <c r="G1128" s="221" t="s">
        <v>4280</v>
      </c>
    </row>
    <row r="1129" spans="1:7" ht="15" customHeight="1" x14ac:dyDescent="0.2">
      <c r="A1129" s="81"/>
      <c r="B1129" s="1284" t="s">
        <v>2823</v>
      </c>
      <c r="C1129" s="1285" t="s">
        <v>2664</v>
      </c>
      <c r="D1129" s="1286"/>
      <c r="E1129" s="1282"/>
      <c r="F1129" s="1287"/>
      <c r="G1129" s="221" t="s">
        <v>4280</v>
      </c>
    </row>
    <row r="1130" spans="1:7" ht="15" customHeight="1" x14ac:dyDescent="0.2">
      <c r="A1130" s="81"/>
      <c r="B1130" s="1284" t="s">
        <v>2824</v>
      </c>
      <c r="C1130" s="1285" t="s">
        <v>2665</v>
      </c>
      <c r="D1130" s="1286"/>
      <c r="E1130" s="1282"/>
      <c r="F1130" s="1287"/>
      <c r="G1130" s="221" t="s">
        <v>4280</v>
      </c>
    </row>
    <row r="1131" spans="1:7" ht="15" customHeight="1" x14ac:dyDescent="0.2">
      <c r="A1131" s="81"/>
      <c r="B1131" s="1284" t="s">
        <v>2825</v>
      </c>
      <c r="C1131" s="1285" t="s">
        <v>2666</v>
      </c>
      <c r="D1131" s="1286"/>
      <c r="E1131" s="1282"/>
      <c r="F1131" s="1287"/>
      <c r="G1131" s="221" t="s">
        <v>4280</v>
      </c>
    </row>
    <row r="1132" spans="1:7" ht="15" customHeight="1" x14ac:dyDescent="0.2">
      <c r="A1132" s="81"/>
      <c r="B1132" s="1284" t="s">
        <v>2826</v>
      </c>
      <c r="C1132" s="1285" t="s">
        <v>2821</v>
      </c>
      <c r="D1132" s="1286"/>
      <c r="E1132" s="1282"/>
      <c r="F1132" s="1287"/>
      <c r="G1132" s="221" t="s">
        <v>4280</v>
      </c>
    </row>
    <row r="1133" spans="1:7" ht="15" customHeight="1" x14ac:dyDescent="0.2">
      <c r="A1133" s="81"/>
      <c r="B1133" s="1284" t="s">
        <v>2827</v>
      </c>
      <c r="C1133" s="1285" t="s">
        <v>2667</v>
      </c>
      <c r="D1133" s="1286"/>
      <c r="E1133" s="1282"/>
      <c r="F1133" s="1287"/>
      <c r="G1133" s="221" t="s">
        <v>4280</v>
      </c>
    </row>
    <row r="1134" spans="1:7" ht="15" customHeight="1" x14ac:dyDescent="0.2">
      <c r="A1134" s="81"/>
      <c r="B1134" s="1284" t="s">
        <v>2828</v>
      </c>
      <c r="C1134" s="1285" t="s">
        <v>2668</v>
      </c>
      <c r="D1134" s="1286"/>
      <c r="E1134" s="1282"/>
      <c r="F1134" s="1287"/>
      <c r="G1134" s="221" t="s">
        <v>4280</v>
      </c>
    </row>
    <row r="1135" spans="1:7" ht="15" customHeight="1" x14ac:dyDescent="0.2">
      <c r="A1135" s="81"/>
      <c r="B1135" s="1284" t="s">
        <v>2829</v>
      </c>
      <c r="C1135" s="1285" t="s">
        <v>2822</v>
      </c>
      <c r="D1135" s="1286"/>
      <c r="E1135" s="1282"/>
      <c r="F1135" s="1287"/>
      <c r="G1135" s="221" t="s">
        <v>4280</v>
      </c>
    </row>
    <row r="1136" spans="1:7" ht="15" customHeight="1" x14ac:dyDescent="0.2">
      <c r="A1136" s="81"/>
      <c r="B1136" s="1284" t="s">
        <v>4285</v>
      </c>
      <c r="C1136" s="1285" t="s">
        <v>4283</v>
      </c>
      <c r="D1136" s="1286"/>
      <c r="E1136" s="1282"/>
      <c r="F1136" s="1287"/>
      <c r="G1136" s="221" t="s">
        <v>4280</v>
      </c>
    </row>
    <row r="1137" spans="1:7" ht="15" customHeight="1" x14ac:dyDescent="0.2">
      <c r="A1137" s="81"/>
      <c r="B1137" s="1284" t="s">
        <v>4286</v>
      </c>
      <c r="C1137" s="1285" t="s">
        <v>4284</v>
      </c>
      <c r="D1137" s="1286"/>
      <c r="E1137" s="1282"/>
      <c r="F1137" s="1287"/>
      <c r="G1137" s="221" t="s">
        <v>4280</v>
      </c>
    </row>
    <row r="1138" spans="1:7" ht="15" customHeight="1" x14ac:dyDescent="0.2">
      <c r="A1138" s="81"/>
      <c r="B1138" s="1284" t="s">
        <v>2830</v>
      </c>
      <c r="C1138" s="1285" t="s">
        <v>2676</v>
      </c>
      <c r="D1138" s="1286"/>
      <c r="E1138" s="1282"/>
      <c r="F1138" s="1287"/>
      <c r="G1138" s="221" t="s">
        <v>4280</v>
      </c>
    </row>
    <row r="1139" spans="1:7" ht="15" customHeight="1" x14ac:dyDescent="0.2">
      <c r="A1139" s="81"/>
      <c r="B1139" s="1284" t="s">
        <v>2831</v>
      </c>
      <c r="C1139" s="1285" t="s">
        <v>2677</v>
      </c>
      <c r="D1139" s="1286"/>
      <c r="E1139" s="1282"/>
      <c r="F1139" s="1287"/>
      <c r="G1139" s="221" t="s">
        <v>4280</v>
      </c>
    </row>
    <row r="1140" spans="1:7" ht="15" customHeight="1" x14ac:dyDescent="0.2">
      <c r="A1140" s="81"/>
      <c r="B1140" s="1284" t="s">
        <v>2832</v>
      </c>
      <c r="C1140" s="1285" t="s">
        <v>2678</v>
      </c>
      <c r="D1140" s="1286"/>
      <c r="E1140" s="1282"/>
      <c r="F1140" s="1287"/>
      <c r="G1140" s="221" t="s">
        <v>4280</v>
      </c>
    </row>
    <row r="1141" spans="1:7" ht="15" customHeight="1" x14ac:dyDescent="0.2">
      <c r="A1141" s="81"/>
      <c r="B1141" s="1284" t="s">
        <v>2833</v>
      </c>
      <c r="C1141" s="1285" t="s">
        <v>2679</v>
      </c>
      <c r="D1141" s="1286"/>
      <c r="E1141" s="1282"/>
      <c r="F1141" s="1287"/>
      <c r="G1141" s="221" t="s">
        <v>4280</v>
      </c>
    </row>
    <row r="1142" spans="1:7" ht="15" customHeight="1" x14ac:dyDescent="0.2">
      <c r="A1142" s="81"/>
      <c r="B1142" s="1284" t="s">
        <v>2834</v>
      </c>
      <c r="C1142" s="1285" t="s">
        <v>2680</v>
      </c>
      <c r="D1142" s="1286"/>
      <c r="E1142" s="1282"/>
      <c r="F1142" s="1287"/>
      <c r="G1142" s="221" t="s">
        <v>4280</v>
      </c>
    </row>
    <row r="1143" spans="1:7" ht="15" customHeight="1" x14ac:dyDescent="0.2">
      <c r="A1143" s="81"/>
      <c r="B1143" s="1284" t="s">
        <v>2835</v>
      </c>
      <c r="C1143" s="1285" t="s">
        <v>2681</v>
      </c>
      <c r="D1143" s="1286"/>
      <c r="E1143" s="1282"/>
      <c r="F1143" s="1287"/>
      <c r="G1143" s="221" t="s">
        <v>4280</v>
      </c>
    </row>
    <row r="1144" spans="1:7" ht="15" customHeight="1" x14ac:dyDescent="0.2">
      <c r="A1144" s="81"/>
      <c r="B1144" s="1284" t="s">
        <v>2837</v>
      </c>
      <c r="C1144" s="1285" t="s">
        <v>2688</v>
      </c>
      <c r="D1144" s="1286"/>
      <c r="E1144" s="1282"/>
      <c r="F1144" s="1287"/>
      <c r="G1144" s="221" t="s">
        <v>4280</v>
      </c>
    </row>
    <row r="1145" spans="1:7" ht="15" customHeight="1" x14ac:dyDescent="0.2">
      <c r="A1145" s="81"/>
      <c r="B1145" s="1284" t="s">
        <v>2838</v>
      </c>
      <c r="C1145" s="1285" t="s">
        <v>2689</v>
      </c>
      <c r="D1145" s="1286"/>
      <c r="E1145" s="1282"/>
      <c r="F1145" s="1287"/>
      <c r="G1145" s="221" t="s">
        <v>4280</v>
      </c>
    </row>
    <row r="1146" spans="1:7" ht="15" customHeight="1" x14ac:dyDescent="0.2">
      <c r="A1146" s="81"/>
      <c r="B1146" s="1284" t="s">
        <v>2839</v>
      </c>
      <c r="C1146" s="1285" t="s">
        <v>2690</v>
      </c>
      <c r="D1146" s="1286"/>
      <c r="E1146" s="1282"/>
      <c r="F1146" s="1287"/>
      <c r="G1146" s="221" t="s">
        <v>4280</v>
      </c>
    </row>
    <row r="1147" spans="1:7" ht="15" customHeight="1" x14ac:dyDescent="0.2">
      <c r="A1147" s="81"/>
      <c r="B1147" s="1284" t="s">
        <v>2840</v>
      </c>
      <c r="C1147" s="1285" t="s">
        <v>2836</v>
      </c>
      <c r="D1147" s="1286"/>
      <c r="E1147" s="1282"/>
      <c r="F1147" s="1287"/>
      <c r="G1147" s="221" t="s">
        <v>4280</v>
      </c>
    </row>
    <row r="1148" spans="1:7" ht="15" customHeight="1" x14ac:dyDescent="0.2">
      <c r="A1148" s="81"/>
      <c r="B1148" s="1284" t="s">
        <v>2841</v>
      </c>
      <c r="C1148" s="1285" t="s">
        <v>2691</v>
      </c>
      <c r="D1148" s="1286"/>
      <c r="E1148" s="1282"/>
      <c r="F1148" s="1287"/>
      <c r="G1148" s="221" t="s">
        <v>4280</v>
      </c>
    </row>
    <row r="1149" spans="1:7" ht="15" customHeight="1" x14ac:dyDescent="0.2">
      <c r="A1149" s="81"/>
      <c r="B1149" s="1284" t="s">
        <v>2842</v>
      </c>
      <c r="C1149" s="1285" t="s">
        <v>2692</v>
      </c>
      <c r="D1149" s="1286"/>
      <c r="E1149" s="1282"/>
      <c r="F1149" s="1287"/>
      <c r="G1149" s="221" t="s">
        <v>4280</v>
      </c>
    </row>
    <row r="1150" spans="1:7" ht="15" customHeight="1" x14ac:dyDescent="0.2">
      <c r="A1150" s="81"/>
      <c r="B1150" s="1284" t="s">
        <v>2843</v>
      </c>
      <c r="C1150" s="1285" t="s">
        <v>2698</v>
      </c>
      <c r="D1150" s="1286"/>
      <c r="E1150" s="1282"/>
      <c r="F1150" s="1287"/>
      <c r="G1150" s="221" t="s">
        <v>4280</v>
      </c>
    </row>
    <row r="1151" spans="1:7" ht="15" customHeight="1" x14ac:dyDescent="0.2">
      <c r="A1151" s="81"/>
      <c r="B1151" s="1284" t="s">
        <v>2844</v>
      </c>
      <c r="C1151" s="1285" t="s">
        <v>2699</v>
      </c>
      <c r="D1151" s="1286"/>
      <c r="E1151" s="1282"/>
      <c r="F1151" s="1287"/>
      <c r="G1151" s="221" t="s">
        <v>4280</v>
      </c>
    </row>
    <row r="1152" spans="1:7" ht="15" customHeight="1" x14ac:dyDescent="0.2">
      <c r="A1152" s="81"/>
      <c r="B1152" s="1284" t="s">
        <v>2846</v>
      </c>
      <c r="C1152" s="1285" t="s">
        <v>2702</v>
      </c>
      <c r="D1152" s="1286"/>
      <c r="E1152" s="1282"/>
      <c r="F1152" s="1287"/>
      <c r="G1152" s="221" t="s">
        <v>4280</v>
      </c>
    </row>
    <row r="1153" spans="1:7" ht="15" customHeight="1" x14ac:dyDescent="0.2">
      <c r="A1153" s="81"/>
      <c r="B1153" s="1284" t="s">
        <v>2847</v>
      </c>
      <c r="C1153" s="1285" t="s">
        <v>2703</v>
      </c>
      <c r="D1153" s="1286"/>
      <c r="E1153" s="1282"/>
      <c r="F1153" s="1287"/>
      <c r="G1153" s="221" t="s">
        <v>4280</v>
      </c>
    </row>
    <row r="1154" spans="1:7" ht="15" customHeight="1" x14ac:dyDescent="0.2">
      <c r="A1154" s="81"/>
      <c r="B1154" s="1284" t="s">
        <v>2848</v>
      </c>
      <c r="C1154" s="1285" t="s">
        <v>2704</v>
      </c>
      <c r="D1154" s="1286"/>
      <c r="E1154" s="1282"/>
      <c r="F1154" s="1287"/>
      <c r="G1154" s="221" t="s">
        <v>4280</v>
      </c>
    </row>
    <row r="1155" spans="1:7" ht="15" customHeight="1" x14ac:dyDescent="0.2">
      <c r="A1155" s="81"/>
      <c r="B1155" s="1284" t="s">
        <v>2849</v>
      </c>
      <c r="C1155" s="1285" t="s">
        <v>2845</v>
      </c>
      <c r="D1155" s="1286"/>
      <c r="E1155" s="1282"/>
      <c r="F1155" s="1287"/>
      <c r="G1155" s="221" t="s">
        <v>4280</v>
      </c>
    </row>
    <row r="1156" spans="1:7" ht="15" customHeight="1" x14ac:dyDescent="0.2">
      <c r="A1156" s="81"/>
      <c r="B1156" s="1284" t="s">
        <v>2850</v>
      </c>
      <c r="C1156" s="1285" t="s">
        <v>2705</v>
      </c>
      <c r="D1156" s="1286"/>
      <c r="E1156" s="1282"/>
      <c r="F1156" s="1287"/>
      <c r="G1156" s="221" t="s">
        <v>4280</v>
      </c>
    </row>
    <row r="1157" spans="1:7" ht="15" customHeight="1" x14ac:dyDescent="0.2">
      <c r="A1157" s="81"/>
      <c r="B1157" s="1284" t="s">
        <v>2851</v>
      </c>
      <c r="C1157" s="1285" t="s">
        <v>2710</v>
      </c>
      <c r="D1157" s="1286"/>
      <c r="E1157" s="1282"/>
      <c r="F1157" s="1287"/>
      <c r="G1157" s="221" t="s">
        <v>4280</v>
      </c>
    </row>
    <row r="1158" spans="1:7" ht="15" customHeight="1" x14ac:dyDescent="0.2">
      <c r="A1158" s="81"/>
      <c r="B1158" s="1284" t="s">
        <v>2852</v>
      </c>
      <c r="C1158" s="1285" t="s">
        <v>2711</v>
      </c>
      <c r="D1158" s="1286"/>
      <c r="E1158" s="1282"/>
      <c r="F1158" s="1287"/>
      <c r="G1158" s="221" t="s">
        <v>4280</v>
      </c>
    </row>
    <row r="1159" spans="1:7" ht="15" customHeight="1" x14ac:dyDescent="0.2">
      <c r="A1159" s="81"/>
      <c r="B1159" s="1284" t="s">
        <v>2854</v>
      </c>
      <c r="C1159" s="1285" t="s">
        <v>2714</v>
      </c>
      <c r="D1159" s="1286"/>
      <c r="E1159" s="1282"/>
      <c r="F1159" s="1287"/>
      <c r="G1159" s="221" t="s">
        <v>4280</v>
      </c>
    </row>
    <row r="1160" spans="1:7" ht="15" customHeight="1" x14ac:dyDescent="0.2">
      <c r="A1160" s="81"/>
      <c r="B1160" s="1284" t="s">
        <v>2855</v>
      </c>
      <c r="C1160" s="1285" t="s">
        <v>2715</v>
      </c>
      <c r="D1160" s="1286"/>
      <c r="E1160" s="1282"/>
      <c r="F1160" s="1287"/>
      <c r="G1160" s="221" t="s">
        <v>4280</v>
      </c>
    </row>
    <row r="1161" spans="1:7" ht="15" customHeight="1" x14ac:dyDescent="0.2">
      <c r="A1161" s="81"/>
      <c r="B1161" s="1284" t="s">
        <v>2856</v>
      </c>
      <c r="C1161" s="1285" t="s">
        <v>2716</v>
      </c>
      <c r="D1161" s="1286"/>
      <c r="E1161" s="1282"/>
      <c r="F1161" s="1287"/>
      <c r="G1161" s="221" t="s">
        <v>4280</v>
      </c>
    </row>
    <row r="1162" spans="1:7" ht="15" customHeight="1" x14ac:dyDescent="0.2">
      <c r="A1162" s="81"/>
      <c r="B1162" s="1284" t="s">
        <v>2857</v>
      </c>
      <c r="C1162" s="1285" t="s">
        <v>2853</v>
      </c>
      <c r="D1162" s="1286"/>
      <c r="E1162" s="1282"/>
      <c r="F1162" s="1287"/>
      <c r="G1162" s="221" t="s">
        <v>4280</v>
      </c>
    </row>
    <row r="1163" spans="1:7" ht="15" customHeight="1" x14ac:dyDescent="0.2">
      <c r="A1163" s="81"/>
      <c r="B1163" s="1284" t="s">
        <v>2858</v>
      </c>
      <c r="C1163" s="1285" t="s">
        <v>2717</v>
      </c>
      <c r="D1163" s="1286"/>
      <c r="E1163" s="1282"/>
      <c r="F1163" s="1287"/>
      <c r="G1163" s="221" t="s">
        <v>4280</v>
      </c>
    </row>
    <row r="1164" spans="1:7" ht="15" customHeight="1" x14ac:dyDescent="0.2">
      <c r="A1164" s="81"/>
      <c r="B1164" s="1284" t="s">
        <v>2859</v>
      </c>
      <c r="C1164" s="1285" t="s">
        <v>2718</v>
      </c>
      <c r="D1164" s="1286"/>
      <c r="E1164" s="1282"/>
      <c r="F1164" s="1287"/>
      <c r="G1164" s="221" t="s">
        <v>4280</v>
      </c>
    </row>
    <row r="1165" spans="1:7" ht="15" customHeight="1" x14ac:dyDescent="0.2">
      <c r="A1165" s="81"/>
      <c r="B1165" s="1284" t="s">
        <v>2860</v>
      </c>
      <c r="C1165" s="1285" t="s">
        <v>2719</v>
      </c>
      <c r="D1165" s="1286"/>
      <c r="E1165" s="1282"/>
      <c r="F1165" s="1287"/>
      <c r="G1165" s="221" t="s">
        <v>4280</v>
      </c>
    </row>
    <row r="1166" spans="1:7" ht="15" customHeight="1" x14ac:dyDescent="0.2">
      <c r="A1166" s="81"/>
      <c r="B1166" s="1284" t="s">
        <v>2862</v>
      </c>
      <c r="C1166" s="1285" t="s">
        <v>2726</v>
      </c>
      <c r="D1166" s="1286"/>
      <c r="E1166" s="1282"/>
      <c r="F1166" s="1287"/>
      <c r="G1166" s="221" t="s">
        <v>4280</v>
      </c>
    </row>
    <row r="1167" spans="1:7" ht="15" customHeight="1" x14ac:dyDescent="0.2">
      <c r="A1167" s="81"/>
      <c r="B1167" s="1284" t="s">
        <v>2863</v>
      </c>
      <c r="C1167" s="1285" t="s">
        <v>2727</v>
      </c>
      <c r="D1167" s="1286"/>
      <c r="E1167" s="1282"/>
      <c r="F1167" s="1287"/>
      <c r="G1167" s="221" t="s">
        <v>4280</v>
      </c>
    </row>
    <row r="1168" spans="1:7" ht="15" customHeight="1" x14ac:dyDescent="0.2">
      <c r="A1168" s="81"/>
      <c r="B1168" s="1284" t="s">
        <v>2864</v>
      </c>
      <c r="C1168" s="1285" t="s">
        <v>2728</v>
      </c>
      <c r="D1168" s="1286"/>
      <c r="E1168" s="1282"/>
      <c r="F1168" s="1287"/>
      <c r="G1168" s="221" t="s">
        <v>4280</v>
      </c>
    </row>
    <row r="1169" spans="1:7" ht="15" customHeight="1" x14ac:dyDescent="0.2">
      <c r="A1169" s="81"/>
      <c r="B1169" s="1284" t="s">
        <v>2865</v>
      </c>
      <c r="C1169" s="1285" t="s">
        <v>2861</v>
      </c>
      <c r="D1169" s="1286"/>
      <c r="E1169" s="1282"/>
      <c r="F1169" s="1287"/>
      <c r="G1169" s="221" t="s">
        <v>4280</v>
      </c>
    </row>
    <row r="1170" spans="1:7" ht="15" customHeight="1" x14ac:dyDescent="0.2">
      <c r="A1170" s="81"/>
      <c r="B1170" s="1284" t="s">
        <v>2866</v>
      </c>
      <c r="C1170" s="1285" t="s">
        <v>2729</v>
      </c>
      <c r="D1170" s="1286"/>
      <c r="E1170" s="1282"/>
      <c r="F1170" s="1287"/>
      <c r="G1170" s="221" t="s">
        <v>4280</v>
      </c>
    </row>
    <row r="1171" spans="1:7" ht="15" customHeight="1" x14ac:dyDescent="0.2">
      <c r="A1171" s="81"/>
      <c r="B1171" s="1284" t="s">
        <v>2867</v>
      </c>
      <c r="C1171" s="1285" t="s">
        <v>2730</v>
      </c>
      <c r="D1171" s="1286"/>
      <c r="E1171" s="1282"/>
      <c r="F1171" s="1287"/>
      <c r="G1171" s="221" t="s">
        <v>4280</v>
      </c>
    </row>
    <row r="1172" spans="1:7" ht="15" customHeight="1" x14ac:dyDescent="0.2">
      <c r="A1172" s="81"/>
      <c r="B1172" s="1284" t="s">
        <v>2868</v>
      </c>
      <c r="C1172" s="1285" t="s">
        <v>2731</v>
      </c>
      <c r="D1172" s="1286"/>
      <c r="E1172" s="1282"/>
      <c r="F1172" s="1287"/>
      <c r="G1172" s="221" t="s">
        <v>4280</v>
      </c>
    </row>
    <row r="1173" spans="1:7" ht="15" customHeight="1" x14ac:dyDescent="0.2">
      <c r="A1173" s="81"/>
      <c r="B1173" s="1284" t="s">
        <v>2870</v>
      </c>
      <c r="C1173" s="1285" t="s">
        <v>2738</v>
      </c>
      <c r="D1173" s="1286"/>
      <c r="E1173" s="1282"/>
      <c r="F1173" s="1287"/>
      <c r="G1173" s="221" t="s">
        <v>4280</v>
      </c>
    </row>
    <row r="1174" spans="1:7" ht="15" customHeight="1" x14ac:dyDescent="0.2">
      <c r="A1174" s="81"/>
      <c r="B1174" s="1284" t="s">
        <v>2871</v>
      </c>
      <c r="C1174" s="1285" t="s">
        <v>2739</v>
      </c>
      <c r="D1174" s="1286"/>
      <c r="E1174" s="1282"/>
      <c r="F1174" s="1287"/>
      <c r="G1174" s="221" t="s">
        <v>4280</v>
      </c>
    </row>
    <row r="1175" spans="1:7" ht="15" customHeight="1" x14ac:dyDescent="0.2">
      <c r="A1175" s="81"/>
      <c r="B1175" s="1284" t="s">
        <v>2872</v>
      </c>
      <c r="C1175" s="1285" t="s">
        <v>2740</v>
      </c>
      <c r="D1175" s="1286"/>
      <c r="E1175" s="1282"/>
      <c r="F1175" s="1287"/>
      <c r="G1175" s="221" t="s">
        <v>4280</v>
      </c>
    </row>
    <row r="1176" spans="1:7" ht="15" customHeight="1" x14ac:dyDescent="0.2">
      <c r="A1176" s="81"/>
      <c r="B1176" s="1284" t="s">
        <v>2873</v>
      </c>
      <c r="C1176" s="1285" t="s">
        <v>2869</v>
      </c>
      <c r="D1176" s="1286"/>
      <c r="E1176" s="1282"/>
      <c r="F1176" s="1287"/>
      <c r="G1176" s="221" t="s">
        <v>4280</v>
      </c>
    </row>
    <row r="1177" spans="1:7" ht="15" customHeight="1" x14ac:dyDescent="0.2">
      <c r="A1177" s="81"/>
      <c r="B1177" s="1284" t="s">
        <v>2874</v>
      </c>
      <c r="C1177" s="1285" t="s">
        <v>2741</v>
      </c>
      <c r="D1177" s="1286"/>
      <c r="E1177" s="1282"/>
      <c r="F1177" s="1287"/>
      <c r="G1177" s="221" t="s">
        <v>4280</v>
      </c>
    </row>
    <row r="1178" spans="1:7" ht="15" customHeight="1" x14ac:dyDescent="0.2">
      <c r="A1178" s="81"/>
      <c r="B1178" s="1284" t="s">
        <v>2875</v>
      </c>
      <c r="C1178" s="1285" t="s">
        <v>2742</v>
      </c>
      <c r="D1178" s="1286"/>
      <c r="E1178" s="1282"/>
      <c r="F1178" s="1287"/>
      <c r="G1178" s="221" t="s">
        <v>4280</v>
      </c>
    </row>
    <row r="1179" spans="1:7" ht="15" customHeight="1" x14ac:dyDescent="0.2">
      <c r="A1179" s="81"/>
      <c r="B1179" s="1284" t="s">
        <v>2876</v>
      </c>
      <c r="C1179" s="1285" t="s">
        <v>2743</v>
      </c>
      <c r="D1179" s="1286"/>
      <c r="E1179" s="1282"/>
      <c r="F1179" s="1287"/>
      <c r="G1179" s="221" t="s">
        <v>4280</v>
      </c>
    </row>
    <row r="1180" spans="1:7" ht="15" customHeight="1" x14ac:dyDescent="0.2">
      <c r="A1180" s="81"/>
      <c r="B1180" s="1284" t="s">
        <v>2878</v>
      </c>
      <c r="C1180" s="1285" t="s">
        <v>2750</v>
      </c>
      <c r="D1180" s="1286"/>
      <c r="E1180" s="1282"/>
      <c r="F1180" s="1287"/>
      <c r="G1180" s="221" t="s">
        <v>4280</v>
      </c>
    </row>
    <row r="1181" spans="1:7" ht="15" customHeight="1" x14ac:dyDescent="0.2">
      <c r="A1181" s="81"/>
      <c r="B1181" s="1284" t="s">
        <v>2879</v>
      </c>
      <c r="C1181" s="1285" t="s">
        <v>2751</v>
      </c>
      <c r="D1181" s="1286"/>
      <c r="E1181" s="1282"/>
      <c r="F1181" s="1287"/>
      <c r="G1181" s="221" t="s">
        <v>4280</v>
      </c>
    </row>
    <row r="1182" spans="1:7" ht="15" customHeight="1" x14ac:dyDescent="0.2">
      <c r="A1182" s="81"/>
      <c r="B1182" s="1284" t="s">
        <v>2880</v>
      </c>
      <c r="C1182" s="1285" t="s">
        <v>2752</v>
      </c>
      <c r="D1182" s="1286"/>
      <c r="E1182" s="1282"/>
      <c r="F1182" s="1287"/>
      <c r="G1182" s="221" t="s">
        <v>4280</v>
      </c>
    </row>
    <row r="1183" spans="1:7" ht="15" customHeight="1" x14ac:dyDescent="0.2">
      <c r="A1183" s="81"/>
      <c r="B1183" s="1284" t="s">
        <v>2881</v>
      </c>
      <c r="C1183" s="1285" t="s">
        <v>2877</v>
      </c>
      <c r="D1183" s="1286"/>
      <c r="E1183" s="1282"/>
      <c r="F1183" s="1287"/>
      <c r="G1183" s="221" t="s">
        <v>4280</v>
      </c>
    </row>
    <row r="1184" spans="1:7" ht="15" customHeight="1" x14ac:dyDescent="0.2">
      <c r="A1184" s="81"/>
      <c r="B1184" s="1284" t="s">
        <v>2882</v>
      </c>
      <c r="C1184" s="1285" t="s">
        <v>2753</v>
      </c>
      <c r="D1184" s="1286"/>
      <c r="E1184" s="1282"/>
      <c r="F1184" s="1287"/>
      <c r="G1184" s="221" t="s">
        <v>4280</v>
      </c>
    </row>
    <row r="1185" spans="1:7" ht="15" customHeight="1" x14ac:dyDescent="0.2">
      <c r="A1185" s="81"/>
      <c r="B1185" s="1284" t="s">
        <v>2883</v>
      </c>
      <c r="C1185" s="1285" t="s">
        <v>2754</v>
      </c>
      <c r="D1185" s="1286"/>
      <c r="E1185" s="1282"/>
      <c r="F1185" s="1287"/>
      <c r="G1185" s="221" t="s">
        <v>4280</v>
      </c>
    </row>
    <row r="1186" spans="1:7" ht="15" customHeight="1" x14ac:dyDescent="0.2">
      <c r="A1186" s="81"/>
      <c r="B1186" s="1284" t="s">
        <v>2884</v>
      </c>
      <c r="C1186" s="1285" t="s">
        <v>2755</v>
      </c>
      <c r="D1186" s="1286"/>
      <c r="E1186" s="1282"/>
      <c r="F1186" s="1287"/>
      <c r="G1186" s="221" t="s">
        <v>4280</v>
      </c>
    </row>
    <row r="1187" spans="1:7" ht="15" customHeight="1" x14ac:dyDescent="0.2">
      <c r="A1187" s="81"/>
      <c r="B1187" s="1284" t="s">
        <v>2885</v>
      </c>
      <c r="C1187" s="1285" t="s">
        <v>2764</v>
      </c>
      <c r="D1187" s="1286"/>
      <c r="E1187" s="1282"/>
      <c r="F1187" s="1287"/>
      <c r="G1187" s="221" t="s">
        <v>4280</v>
      </c>
    </row>
    <row r="1188" spans="1:7" ht="15" customHeight="1" x14ac:dyDescent="0.2">
      <c r="A1188" s="81"/>
      <c r="B1188" s="1284" t="s">
        <v>2886</v>
      </c>
      <c r="C1188" s="1285" t="s">
        <v>2765</v>
      </c>
      <c r="D1188" s="1286"/>
      <c r="E1188" s="1282"/>
      <c r="F1188" s="1287"/>
      <c r="G1188" s="221" t="s">
        <v>4280</v>
      </c>
    </row>
    <row r="1189" spans="1:7" ht="15" customHeight="1" x14ac:dyDescent="0.2">
      <c r="A1189" s="81"/>
      <c r="B1189" s="1284" t="s">
        <v>2887</v>
      </c>
      <c r="C1189" s="1285" t="s">
        <v>2766</v>
      </c>
      <c r="D1189" s="1286"/>
      <c r="E1189" s="1282"/>
      <c r="F1189" s="1287"/>
      <c r="G1189" s="221" t="s">
        <v>4280</v>
      </c>
    </row>
    <row r="1190" spans="1:7" ht="15" customHeight="1" x14ac:dyDescent="0.2">
      <c r="A1190" s="81"/>
      <c r="B1190" s="1284" t="s">
        <v>2888</v>
      </c>
      <c r="C1190" s="1285" t="s">
        <v>2767</v>
      </c>
      <c r="D1190" s="1286"/>
      <c r="E1190" s="1282"/>
      <c r="F1190" s="1287"/>
      <c r="G1190" s="221" t="s">
        <v>4280</v>
      </c>
    </row>
    <row r="1191" spans="1:7" ht="15" customHeight="1" x14ac:dyDescent="0.2">
      <c r="A1191" s="81"/>
      <c r="B1191" s="1284" t="s">
        <v>2889</v>
      </c>
      <c r="C1191" s="1285" t="s">
        <v>2768</v>
      </c>
      <c r="D1191" s="1286"/>
      <c r="E1191" s="1282"/>
      <c r="F1191" s="1287"/>
      <c r="G1191" s="221" t="s">
        <v>4280</v>
      </c>
    </row>
    <row r="1192" spans="1:7" ht="15" customHeight="1" x14ac:dyDescent="0.2">
      <c r="A1192" s="81"/>
      <c r="B1192" s="1284" t="s">
        <v>2890</v>
      </c>
      <c r="C1192" s="1285" t="s">
        <v>2772</v>
      </c>
      <c r="D1192" s="1286"/>
      <c r="E1192" s="1282"/>
      <c r="F1192" s="1287"/>
      <c r="G1192" s="221" t="s">
        <v>4280</v>
      </c>
    </row>
    <row r="1193" spans="1:7" ht="15" customHeight="1" x14ac:dyDescent="0.2">
      <c r="A1193" s="81"/>
      <c r="B1193" s="1284" t="s">
        <v>2891</v>
      </c>
      <c r="C1193" s="1285" t="s">
        <v>2773</v>
      </c>
      <c r="D1193" s="1286"/>
      <c r="E1193" s="1282"/>
      <c r="F1193" s="1287"/>
      <c r="G1193" s="221" t="s">
        <v>4280</v>
      </c>
    </row>
    <row r="1194" spans="1:7" ht="15" customHeight="1" x14ac:dyDescent="0.2">
      <c r="A1194" s="81"/>
      <c r="B1194" s="1284" t="s">
        <v>2892</v>
      </c>
      <c r="C1194" s="1285" t="s">
        <v>2778</v>
      </c>
      <c r="D1194" s="1286"/>
      <c r="E1194" s="1282"/>
      <c r="F1194" s="1287"/>
      <c r="G1194" s="221" t="s">
        <v>4280</v>
      </c>
    </row>
    <row r="1195" spans="1:7" ht="15" customHeight="1" x14ac:dyDescent="0.2">
      <c r="A1195" s="81"/>
      <c r="B1195" s="1284" t="s">
        <v>2893</v>
      </c>
      <c r="C1195" s="1285" t="s">
        <v>2779</v>
      </c>
      <c r="D1195" s="1286"/>
      <c r="E1195" s="1282"/>
      <c r="F1195" s="1287"/>
      <c r="G1195" s="221" t="s">
        <v>4280</v>
      </c>
    </row>
    <row r="1196" spans="1:7" ht="15" customHeight="1" x14ac:dyDescent="0.2">
      <c r="A1196" s="81"/>
      <c r="B1196" s="1284" t="s">
        <v>4728</v>
      </c>
      <c r="C1196" s="1285" t="s">
        <v>4735</v>
      </c>
      <c r="D1196" s="1286"/>
      <c r="E1196" s="1282"/>
      <c r="F1196" s="1287"/>
      <c r="G1196" s="221" t="s">
        <v>4280</v>
      </c>
    </row>
    <row r="1197" spans="1:7" ht="15" customHeight="1" x14ac:dyDescent="0.2">
      <c r="A1197" s="81"/>
      <c r="B1197" s="1284" t="s">
        <v>4729</v>
      </c>
      <c r="C1197" s="1285" t="s">
        <v>4736</v>
      </c>
      <c r="D1197" s="1286"/>
      <c r="E1197" s="1282"/>
      <c r="F1197" s="1287"/>
      <c r="G1197" s="221" t="s">
        <v>4280</v>
      </c>
    </row>
    <row r="1198" spans="1:7" ht="15" customHeight="1" x14ac:dyDescent="0.2">
      <c r="A1198" s="81"/>
      <c r="B1198" s="1284" t="s">
        <v>4730</v>
      </c>
      <c r="C1198" s="1285" t="s">
        <v>4737</v>
      </c>
      <c r="D1198" s="1286"/>
      <c r="E1198" s="1282"/>
      <c r="F1198" s="1287"/>
      <c r="G1198" s="221" t="s">
        <v>4280</v>
      </c>
    </row>
    <row r="1199" spans="1:7" ht="15" customHeight="1" x14ac:dyDescent="0.2">
      <c r="A1199" s="81"/>
      <c r="B1199" s="1284" t="s">
        <v>4731</v>
      </c>
      <c r="C1199" s="1285" t="s">
        <v>4740</v>
      </c>
      <c r="D1199" s="1286"/>
      <c r="E1199" s="1282"/>
      <c r="F1199" s="1287"/>
      <c r="G1199" s="221" t="s">
        <v>4280</v>
      </c>
    </row>
    <row r="1200" spans="1:7" ht="15" customHeight="1" x14ac:dyDescent="0.2">
      <c r="A1200" s="81"/>
      <c r="B1200" s="1284" t="s">
        <v>4732</v>
      </c>
      <c r="C1200" s="1285" t="s">
        <v>4741</v>
      </c>
      <c r="D1200" s="1286"/>
      <c r="E1200" s="1282"/>
      <c r="F1200" s="1287"/>
      <c r="G1200" s="221" t="s">
        <v>4280</v>
      </c>
    </row>
    <row r="1201" spans="1:7" ht="15" customHeight="1" x14ac:dyDescent="0.2">
      <c r="A1201" s="81"/>
      <c r="B1201" s="1284" t="s">
        <v>4733</v>
      </c>
      <c r="C1201" s="1285" t="s">
        <v>4738</v>
      </c>
      <c r="D1201" s="1286"/>
      <c r="E1201" s="1282"/>
      <c r="F1201" s="1287"/>
      <c r="G1201" s="221" t="s">
        <v>4280</v>
      </c>
    </row>
    <row r="1202" spans="1:7" ht="15" customHeight="1" x14ac:dyDescent="0.2">
      <c r="A1202" s="81"/>
      <c r="B1202" s="1284" t="s">
        <v>4734</v>
      </c>
      <c r="C1202" s="1285" t="s">
        <v>4739</v>
      </c>
      <c r="D1202" s="1286"/>
      <c r="E1202" s="1282"/>
      <c r="F1202" s="1287"/>
      <c r="G1202" s="221" t="s">
        <v>4280</v>
      </c>
    </row>
    <row r="1203" spans="1:7" ht="15" customHeight="1" x14ac:dyDescent="0.2">
      <c r="A1203" s="81"/>
      <c r="B1203" s="1284" t="s">
        <v>5494</v>
      </c>
      <c r="C1203" s="1285" t="s">
        <v>5475</v>
      </c>
      <c r="D1203" s="1286"/>
      <c r="E1203" s="1282"/>
      <c r="F1203" s="1287"/>
      <c r="G1203" s="221" t="s">
        <v>4280</v>
      </c>
    </row>
    <row r="1204" spans="1:7" ht="15" customHeight="1" x14ac:dyDescent="0.2">
      <c r="A1204" s="81"/>
      <c r="B1204" s="1284" t="s">
        <v>5495</v>
      </c>
      <c r="C1204" s="1285" t="s">
        <v>5476</v>
      </c>
      <c r="D1204" s="1286"/>
      <c r="E1204" s="1282"/>
      <c r="F1204" s="1287"/>
      <c r="G1204" s="221" t="s">
        <v>4280</v>
      </c>
    </row>
    <row r="1205" spans="1:7" ht="15" customHeight="1" x14ac:dyDescent="0.2">
      <c r="A1205" s="81"/>
      <c r="B1205" s="1284" t="s">
        <v>5496</v>
      </c>
      <c r="C1205" s="1285" t="s">
        <v>5477</v>
      </c>
      <c r="D1205" s="1286"/>
      <c r="E1205" s="1282"/>
      <c r="F1205" s="1287"/>
      <c r="G1205" s="221" t="s">
        <v>4280</v>
      </c>
    </row>
    <row r="1206" spans="1:7" ht="15" customHeight="1" x14ac:dyDescent="0.2">
      <c r="A1206" s="81"/>
      <c r="B1206" s="1284" t="s">
        <v>5500</v>
      </c>
      <c r="C1206" s="1285" t="s">
        <v>5502</v>
      </c>
      <c r="D1206" s="1286"/>
      <c r="E1206" s="1282"/>
      <c r="F1206" s="1287"/>
      <c r="G1206" s="221" t="s">
        <v>4280</v>
      </c>
    </row>
    <row r="1207" spans="1:7" ht="15" customHeight="1" x14ac:dyDescent="0.2">
      <c r="A1207" s="81"/>
      <c r="B1207" s="1284" t="s">
        <v>5501</v>
      </c>
      <c r="C1207" s="1285" t="s">
        <v>5503</v>
      </c>
      <c r="D1207" s="1286"/>
      <c r="E1207" s="1282"/>
      <c r="F1207" s="1287"/>
      <c r="G1207" s="221" t="s">
        <v>4280</v>
      </c>
    </row>
    <row r="1208" spans="1:7" ht="15" customHeight="1" x14ac:dyDescent="0.2">
      <c r="A1208" s="81"/>
      <c r="B1208" s="1284" t="s">
        <v>5497</v>
      </c>
      <c r="C1208" s="1285" t="s">
        <v>5478</v>
      </c>
      <c r="D1208" s="1286"/>
      <c r="E1208" s="1282"/>
      <c r="F1208" s="1287"/>
      <c r="G1208" s="221" t="s">
        <v>4280</v>
      </c>
    </row>
    <row r="1209" spans="1:7" ht="15" customHeight="1" x14ac:dyDescent="0.2">
      <c r="A1209" s="81"/>
      <c r="B1209" s="1284" t="s">
        <v>5498</v>
      </c>
      <c r="C1209" s="1285" t="s">
        <v>5479</v>
      </c>
      <c r="D1209" s="1286"/>
      <c r="E1209" s="1282"/>
      <c r="F1209" s="1287"/>
      <c r="G1209" s="221" t="s">
        <v>4280</v>
      </c>
    </row>
    <row r="1210" spans="1:7" ht="15" customHeight="1" x14ac:dyDescent="0.2">
      <c r="A1210" s="81"/>
      <c r="B1210" s="1284" t="s">
        <v>5844</v>
      </c>
      <c r="C1210" s="1285" t="s">
        <v>5653</v>
      </c>
      <c r="D1210" s="1286"/>
      <c r="E1210" s="1282"/>
      <c r="F1210" s="1287"/>
      <c r="G1210" s="221" t="s">
        <v>4280</v>
      </c>
    </row>
    <row r="1211" spans="1:7" ht="15" customHeight="1" x14ac:dyDescent="0.2">
      <c r="A1211" s="81"/>
      <c r="B1211" s="1284" t="s">
        <v>5845</v>
      </c>
      <c r="C1211" s="1285" t="s">
        <v>5654</v>
      </c>
      <c r="D1211" s="1286"/>
      <c r="E1211" s="1282"/>
      <c r="F1211" s="1287"/>
      <c r="G1211" s="221" t="s">
        <v>4280</v>
      </c>
    </row>
    <row r="1212" spans="1:7" ht="15" customHeight="1" x14ac:dyDescent="0.2">
      <c r="A1212" s="81"/>
      <c r="B1212" s="1284" t="s">
        <v>5846</v>
      </c>
      <c r="C1212" s="1285" t="s">
        <v>5655</v>
      </c>
      <c r="D1212" s="1286"/>
      <c r="E1212" s="1282"/>
      <c r="F1212" s="1287"/>
      <c r="G1212" s="221" t="s">
        <v>4280</v>
      </c>
    </row>
    <row r="1213" spans="1:7" ht="15" customHeight="1" x14ac:dyDescent="0.2">
      <c r="A1213" s="81"/>
      <c r="B1213" s="1284" t="s">
        <v>5847</v>
      </c>
      <c r="C1213" s="1285" t="s">
        <v>5656</v>
      </c>
      <c r="D1213" s="1286"/>
      <c r="E1213" s="1282"/>
      <c r="F1213" s="1287"/>
      <c r="G1213" s="221" t="s">
        <v>4280</v>
      </c>
    </row>
    <row r="1214" spans="1:7" ht="15" customHeight="1" x14ac:dyDescent="0.2">
      <c r="A1214" s="81"/>
      <c r="B1214" s="1284" t="s">
        <v>5848</v>
      </c>
      <c r="C1214" s="1285" t="s">
        <v>5657</v>
      </c>
      <c r="D1214" s="1286"/>
      <c r="E1214" s="1282"/>
      <c r="F1214" s="1287"/>
      <c r="G1214" s="221" t="s">
        <v>4280</v>
      </c>
    </row>
    <row r="1215" spans="1:7" ht="15" customHeight="1" x14ac:dyDescent="0.2">
      <c r="A1215" s="81"/>
      <c r="B1215" s="1284" t="s">
        <v>5849</v>
      </c>
      <c r="C1215" s="1285" t="s">
        <v>5658</v>
      </c>
      <c r="D1215" s="1286"/>
      <c r="E1215" s="1282"/>
      <c r="F1215" s="1287"/>
      <c r="G1215" s="221" t="s">
        <v>4280</v>
      </c>
    </row>
    <row r="1216" spans="1:7" ht="15" customHeight="1" x14ac:dyDescent="0.2">
      <c r="A1216" s="81"/>
      <c r="B1216" s="1284" t="s">
        <v>5850</v>
      </c>
      <c r="C1216" s="1285" t="s">
        <v>5659</v>
      </c>
      <c r="D1216" s="1286"/>
      <c r="E1216" s="1282"/>
      <c r="F1216" s="1287"/>
      <c r="G1216" s="221" t="s">
        <v>4280</v>
      </c>
    </row>
    <row r="1217" spans="1:7" ht="15" customHeight="1" x14ac:dyDescent="0.2">
      <c r="A1217" s="81"/>
      <c r="B1217" s="1284" t="s">
        <v>5851</v>
      </c>
      <c r="C1217" s="1285" t="s">
        <v>5660</v>
      </c>
      <c r="D1217" s="1286"/>
      <c r="E1217" s="1282"/>
      <c r="F1217" s="1287"/>
      <c r="G1217" s="221" t="s">
        <v>4280</v>
      </c>
    </row>
    <row r="1218" spans="1:7" ht="15" customHeight="1" x14ac:dyDescent="0.2">
      <c r="A1218" s="81"/>
      <c r="B1218" s="1284" t="s">
        <v>6361</v>
      </c>
      <c r="C1218" s="1285" t="s">
        <v>6156</v>
      </c>
      <c r="D1218" s="1286"/>
      <c r="E1218" s="1282"/>
      <c r="F1218" s="1287"/>
      <c r="G1218" s="221" t="s">
        <v>4280</v>
      </c>
    </row>
    <row r="1219" spans="1:7" ht="15" customHeight="1" x14ac:dyDescent="0.2">
      <c r="A1219" s="81"/>
      <c r="B1219" s="1284" t="s">
        <v>6362</v>
      </c>
      <c r="C1219" s="1285" t="s">
        <v>6157</v>
      </c>
      <c r="D1219" s="1286"/>
      <c r="E1219" s="1282"/>
      <c r="F1219" s="1287"/>
      <c r="G1219" s="221" t="s">
        <v>4280</v>
      </c>
    </row>
    <row r="1220" spans="1:7" ht="15" customHeight="1" x14ac:dyDescent="0.2">
      <c r="A1220" s="81"/>
      <c r="B1220" s="1284" t="s">
        <v>6363</v>
      </c>
      <c r="C1220" s="1285" t="s">
        <v>6162</v>
      </c>
      <c r="D1220" s="1286"/>
      <c r="E1220" s="1282"/>
      <c r="F1220" s="1287"/>
      <c r="G1220" s="221" t="s">
        <v>4280</v>
      </c>
    </row>
    <row r="1221" spans="1:7" ht="15" customHeight="1" x14ac:dyDescent="0.2">
      <c r="A1221" s="81"/>
      <c r="B1221" s="1284" t="s">
        <v>6364</v>
      </c>
      <c r="C1221" s="1285" t="s">
        <v>6163</v>
      </c>
      <c r="D1221" s="1286"/>
      <c r="E1221" s="1282"/>
      <c r="F1221" s="1287"/>
      <c r="G1221" s="221" t="s">
        <v>4280</v>
      </c>
    </row>
    <row r="1222" spans="1:7" ht="15" customHeight="1" x14ac:dyDescent="0.2">
      <c r="A1222" s="81"/>
      <c r="B1222" s="1284" t="s">
        <v>6365</v>
      </c>
      <c r="C1222" s="1285" t="s">
        <v>6158</v>
      </c>
      <c r="D1222" s="1286"/>
      <c r="E1222" s="1282"/>
      <c r="F1222" s="1287"/>
      <c r="G1222" s="221" t="s">
        <v>4280</v>
      </c>
    </row>
    <row r="1223" spans="1:7" ht="15" customHeight="1" x14ac:dyDescent="0.2">
      <c r="A1223" s="81"/>
      <c r="B1223" s="1284" t="s">
        <v>6366</v>
      </c>
      <c r="C1223" s="1285" t="s">
        <v>6159</v>
      </c>
      <c r="D1223" s="1286"/>
      <c r="E1223" s="1282"/>
      <c r="F1223" s="1287"/>
      <c r="G1223" s="221" t="s">
        <v>4280</v>
      </c>
    </row>
    <row r="1224" spans="1:7" ht="15" customHeight="1" x14ac:dyDescent="0.2">
      <c r="A1224" s="81"/>
      <c r="B1224" s="1284" t="s">
        <v>6367</v>
      </c>
      <c r="C1224" s="1285" t="s">
        <v>6160</v>
      </c>
      <c r="D1224" s="1286"/>
      <c r="E1224" s="1282"/>
      <c r="F1224" s="1287"/>
      <c r="G1224" s="221" t="s">
        <v>4280</v>
      </c>
    </row>
    <row r="1225" spans="1:7" ht="15" customHeight="1" x14ac:dyDescent="0.2">
      <c r="A1225" s="81"/>
      <c r="B1225" s="1284" t="s">
        <v>6614</v>
      </c>
      <c r="C1225" s="1285" t="s">
        <v>6161</v>
      </c>
      <c r="D1225" s="1286"/>
      <c r="E1225" s="1282"/>
      <c r="F1225" s="1287"/>
      <c r="G1225" s="221" t="s">
        <v>4280</v>
      </c>
    </row>
    <row r="1226" spans="1:7" ht="15" customHeight="1" x14ac:dyDescent="0.2">
      <c r="A1226" s="81"/>
      <c r="B1226" s="1393" t="s">
        <v>7309</v>
      </c>
      <c r="C1226" s="1384" t="s">
        <v>7301</v>
      </c>
      <c r="D1226" s="1460"/>
      <c r="E1226" s="4"/>
      <c r="F1226" s="1461"/>
      <c r="G1226" s="1462" t="s">
        <v>4280</v>
      </c>
    </row>
    <row r="1227" spans="1:7" ht="15" customHeight="1" x14ac:dyDescent="0.2">
      <c r="A1227" s="81"/>
      <c r="B1227" s="1393" t="s">
        <v>7310</v>
      </c>
      <c r="C1227" s="1384" t="s">
        <v>7302</v>
      </c>
      <c r="D1227" s="1460"/>
      <c r="E1227" s="4"/>
      <c r="F1227" s="1461"/>
      <c r="G1227" s="1462" t="s">
        <v>4280</v>
      </c>
    </row>
    <row r="1228" spans="1:7" ht="15" customHeight="1" x14ac:dyDescent="0.2">
      <c r="A1228" s="81"/>
      <c r="B1228" s="1393" t="s">
        <v>7311</v>
      </c>
      <c r="C1228" s="1384" t="s">
        <v>7303</v>
      </c>
      <c r="D1228" s="1460"/>
      <c r="E1228" s="4"/>
      <c r="F1228" s="1461"/>
      <c r="G1228" s="1462" t="s">
        <v>4280</v>
      </c>
    </row>
    <row r="1229" spans="1:7" ht="15" customHeight="1" x14ac:dyDescent="0.2">
      <c r="A1229" s="81"/>
      <c r="B1229" s="1393" t="s">
        <v>7312</v>
      </c>
      <c r="C1229" s="1384" t="s">
        <v>7304</v>
      </c>
      <c r="D1229" s="1460"/>
      <c r="E1229" s="4"/>
      <c r="F1229" s="1461"/>
      <c r="G1229" s="1462" t="s">
        <v>4280</v>
      </c>
    </row>
    <row r="1230" spans="1:7" ht="15" customHeight="1" x14ac:dyDescent="0.2">
      <c r="A1230" s="81"/>
      <c r="B1230" s="1393" t="s">
        <v>7313</v>
      </c>
      <c r="C1230" s="1384" t="s">
        <v>7305</v>
      </c>
      <c r="D1230" s="1460"/>
      <c r="E1230" s="4"/>
      <c r="F1230" s="1461"/>
      <c r="G1230" s="1462" t="s">
        <v>4280</v>
      </c>
    </row>
    <row r="1231" spans="1:7" ht="15" customHeight="1" x14ac:dyDescent="0.2">
      <c r="A1231" s="81"/>
      <c r="B1231" s="1393" t="s">
        <v>7314</v>
      </c>
      <c r="C1231" s="1384" t="s">
        <v>7306</v>
      </c>
      <c r="D1231" s="1460"/>
      <c r="E1231" s="4"/>
      <c r="F1231" s="1461"/>
      <c r="G1231" s="1462" t="s">
        <v>4280</v>
      </c>
    </row>
    <row r="1232" spans="1:7" ht="15" customHeight="1" x14ac:dyDescent="0.2">
      <c r="A1232" s="81"/>
      <c r="B1232" s="1393" t="s">
        <v>7315</v>
      </c>
      <c r="C1232" s="1384" t="s">
        <v>7307</v>
      </c>
      <c r="D1232" s="1460"/>
      <c r="E1232" s="4"/>
      <c r="F1232" s="1461"/>
      <c r="G1232" s="1462" t="s">
        <v>4280</v>
      </c>
    </row>
    <row r="1233" spans="1:7" ht="15" customHeight="1" x14ac:dyDescent="0.2">
      <c r="A1233" s="81"/>
      <c r="B1233" s="1393" t="s">
        <v>7316</v>
      </c>
      <c r="C1233" s="1384" t="s">
        <v>7308</v>
      </c>
      <c r="D1233" s="1460"/>
      <c r="E1233" s="4"/>
      <c r="F1233" s="1461"/>
      <c r="G1233" s="1462" t="s">
        <v>4280</v>
      </c>
    </row>
    <row r="1234" spans="1:7" ht="15" customHeight="1" x14ac:dyDescent="0.2">
      <c r="A1234" s="80" t="s">
        <v>2894</v>
      </c>
      <c r="B1234" s="1288" t="s">
        <v>2896</v>
      </c>
      <c r="C1234" s="1299" t="s">
        <v>2895</v>
      </c>
      <c r="D1234" s="1286"/>
      <c r="E1234" s="1282"/>
      <c r="F1234" s="1287"/>
    </row>
    <row r="1235" spans="1:7" ht="15" customHeight="1" x14ac:dyDescent="0.2">
      <c r="A1235" s="81"/>
      <c r="B1235" s="1284" t="s">
        <v>2897</v>
      </c>
      <c r="C1235" s="1300" t="s">
        <v>2898</v>
      </c>
      <c r="D1235" s="1286"/>
      <c r="E1235" s="1282"/>
      <c r="F1235" s="1287"/>
    </row>
    <row r="1236" spans="1:7" ht="15" customHeight="1" x14ac:dyDescent="0.2">
      <c r="A1236" s="81"/>
      <c r="B1236" s="1284" t="s">
        <v>2902</v>
      </c>
      <c r="C1236" s="1300" t="s">
        <v>2899</v>
      </c>
      <c r="D1236" s="1286"/>
      <c r="E1236" s="1282"/>
      <c r="F1236" s="1287"/>
      <c r="G1236" s="221" t="s">
        <v>1637</v>
      </c>
    </row>
    <row r="1237" spans="1:7" ht="15" customHeight="1" x14ac:dyDescent="0.2">
      <c r="A1237" s="81"/>
      <c r="B1237" s="1284" t="s">
        <v>2903</v>
      </c>
      <c r="C1237" s="1300" t="s">
        <v>2900</v>
      </c>
      <c r="D1237" s="1286"/>
      <c r="E1237" s="1282"/>
      <c r="F1237" s="1287"/>
      <c r="G1237" s="221" t="s">
        <v>4280</v>
      </c>
    </row>
    <row r="1238" spans="1:7" ht="15" customHeight="1" x14ac:dyDescent="0.2">
      <c r="A1238" s="81"/>
      <c r="B1238" s="1284" t="s">
        <v>2904</v>
      </c>
      <c r="C1238" s="1300" t="s">
        <v>2901</v>
      </c>
      <c r="D1238" s="1286"/>
      <c r="E1238" s="1282"/>
      <c r="F1238" s="1287"/>
      <c r="G1238" s="221" t="s">
        <v>4280</v>
      </c>
    </row>
    <row r="1239" spans="1:7" ht="15" customHeight="1" x14ac:dyDescent="0.2">
      <c r="A1239" s="81"/>
      <c r="B1239" s="1284" t="s">
        <v>2919</v>
      </c>
      <c r="C1239" s="1300" t="s">
        <v>2906</v>
      </c>
      <c r="D1239" s="1286"/>
      <c r="E1239" s="1282"/>
      <c r="F1239" s="1287"/>
    </row>
    <row r="1240" spans="1:7" ht="15" customHeight="1" x14ac:dyDescent="0.2">
      <c r="A1240" s="81"/>
      <c r="B1240" s="1284" t="s">
        <v>2920</v>
      </c>
      <c r="C1240" s="1300" t="s">
        <v>2907</v>
      </c>
      <c r="D1240" s="1286"/>
      <c r="E1240" s="1282"/>
      <c r="F1240" s="1287"/>
    </row>
    <row r="1241" spans="1:7" ht="15" customHeight="1" x14ac:dyDescent="0.2">
      <c r="A1241" s="81"/>
      <c r="B1241" s="1284" t="s">
        <v>2921</v>
      </c>
      <c r="C1241" s="1300" t="s">
        <v>2908</v>
      </c>
      <c r="D1241" s="1286"/>
      <c r="E1241" s="1282"/>
      <c r="F1241" s="1287"/>
    </row>
    <row r="1242" spans="1:7" ht="15" customHeight="1" x14ac:dyDescent="0.2">
      <c r="A1242" s="81"/>
      <c r="B1242" s="1284" t="s">
        <v>2922</v>
      </c>
      <c r="C1242" s="1300" t="s">
        <v>2909</v>
      </c>
      <c r="D1242" s="1286"/>
      <c r="E1242" s="1282"/>
      <c r="F1242" s="1287"/>
    </row>
    <row r="1243" spans="1:7" ht="15" customHeight="1" x14ac:dyDescent="0.2">
      <c r="A1243" s="81"/>
      <c r="B1243" s="1284" t="s">
        <v>2923</v>
      </c>
      <c r="C1243" s="1300" t="s">
        <v>2910</v>
      </c>
      <c r="D1243" s="1286"/>
      <c r="E1243" s="1282"/>
      <c r="F1243" s="1287"/>
    </row>
    <row r="1244" spans="1:7" ht="15" customHeight="1" x14ac:dyDescent="0.2">
      <c r="A1244" s="81"/>
      <c r="B1244" s="1284" t="s">
        <v>2924</v>
      </c>
      <c r="C1244" s="1300" t="s">
        <v>2911</v>
      </c>
      <c r="D1244" s="1286"/>
      <c r="E1244" s="1282"/>
      <c r="F1244" s="1287"/>
    </row>
    <row r="1245" spans="1:7" ht="15" customHeight="1" x14ac:dyDescent="0.2">
      <c r="A1245" s="81"/>
      <c r="B1245" s="1284" t="s">
        <v>2925</v>
      </c>
      <c r="C1245" s="1300" t="s">
        <v>2912</v>
      </c>
      <c r="D1245" s="1286"/>
      <c r="E1245" s="1282"/>
      <c r="F1245" s="1287"/>
    </row>
    <row r="1246" spans="1:7" ht="15" customHeight="1" x14ac:dyDescent="0.2">
      <c r="A1246" s="81"/>
      <c r="B1246" s="1284" t="s">
        <v>2926</v>
      </c>
      <c r="C1246" s="1300" t="s">
        <v>2913</v>
      </c>
      <c r="D1246" s="1286"/>
      <c r="E1246" s="1282"/>
      <c r="F1246" s="1287"/>
    </row>
    <row r="1247" spans="1:7" ht="15" customHeight="1" x14ac:dyDescent="0.2">
      <c r="A1247" s="81"/>
      <c r="B1247" s="1284" t="s">
        <v>2927</v>
      </c>
      <c r="C1247" s="1300" t="s">
        <v>2914</v>
      </c>
      <c r="D1247" s="1286"/>
      <c r="E1247" s="1282"/>
      <c r="F1247" s="1287"/>
    </row>
    <row r="1248" spans="1:7" ht="15" customHeight="1" x14ac:dyDescent="0.2">
      <c r="A1248" s="81"/>
      <c r="B1248" s="1284" t="s">
        <v>2928</v>
      </c>
      <c r="C1248" s="1300" t="s">
        <v>2915</v>
      </c>
      <c r="D1248" s="1286"/>
      <c r="E1248" s="1282"/>
      <c r="F1248" s="1287"/>
    </row>
    <row r="1249" spans="1:7" ht="15" customHeight="1" x14ac:dyDescent="0.2">
      <c r="A1249" s="81"/>
      <c r="B1249" s="1284" t="s">
        <v>2929</v>
      </c>
      <c r="C1249" s="1300" t="s">
        <v>2916</v>
      </c>
      <c r="D1249" s="1286"/>
      <c r="E1249" s="1282"/>
      <c r="F1249" s="1287"/>
    </row>
    <row r="1250" spans="1:7" ht="15" customHeight="1" x14ac:dyDescent="0.2">
      <c r="A1250" s="81"/>
      <c r="B1250" s="1284" t="s">
        <v>2930</v>
      </c>
      <c r="C1250" s="1300" t="s">
        <v>2917</v>
      </c>
      <c r="D1250" s="1286"/>
      <c r="E1250" s="1282"/>
      <c r="F1250" s="1287"/>
      <c r="G1250" s="221" t="s">
        <v>1637</v>
      </c>
    </row>
    <row r="1251" spans="1:7" ht="15" customHeight="1" x14ac:dyDescent="0.2">
      <c r="A1251" s="81"/>
      <c r="B1251" s="1284" t="s">
        <v>2931</v>
      </c>
      <c r="C1251" s="1300" t="s">
        <v>2918</v>
      </c>
      <c r="D1251" s="1286"/>
      <c r="E1251" s="1282"/>
      <c r="F1251" s="1287"/>
      <c r="G1251" s="221" t="s">
        <v>4280</v>
      </c>
    </row>
    <row r="1252" spans="1:7" ht="15" customHeight="1" x14ac:dyDescent="0.2">
      <c r="A1252" s="81"/>
      <c r="B1252" s="1284" t="s">
        <v>2932</v>
      </c>
      <c r="C1252" s="1300" t="s">
        <v>2905</v>
      </c>
      <c r="D1252" s="1286"/>
      <c r="E1252" s="1282"/>
      <c r="F1252" s="1287"/>
      <c r="G1252" s="221" t="s">
        <v>4280</v>
      </c>
    </row>
    <row r="1253" spans="1:7" ht="15" customHeight="1" x14ac:dyDescent="0.2">
      <c r="A1253" s="81"/>
      <c r="B1253" s="1284" t="s">
        <v>5853</v>
      </c>
      <c r="C1253" s="1285" t="s">
        <v>6130</v>
      </c>
      <c r="D1253" s="1286"/>
      <c r="E1253" s="1282"/>
      <c r="F1253" s="1287"/>
      <c r="G1253" s="221" t="s">
        <v>4280</v>
      </c>
    </row>
    <row r="1254" spans="1:7" ht="15" customHeight="1" x14ac:dyDescent="0.2">
      <c r="A1254" s="80" t="s">
        <v>2933</v>
      </c>
      <c r="B1254" s="1288" t="s">
        <v>2958</v>
      </c>
      <c r="C1254" s="1299" t="s">
        <v>2934</v>
      </c>
      <c r="D1254" s="1286"/>
      <c r="E1254" s="1282"/>
      <c r="F1254" s="1287"/>
      <c r="G1254" s="221" t="s">
        <v>1637</v>
      </c>
    </row>
    <row r="1255" spans="1:7" ht="15" customHeight="1" x14ac:dyDescent="0.2">
      <c r="A1255" s="81"/>
      <c r="B1255" s="1284" t="s">
        <v>2959</v>
      </c>
      <c r="C1255" s="1300" t="s">
        <v>2935</v>
      </c>
      <c r="D1255" s="1286"/>
      <c r="E1255" s="1282"/>
      <c r="F1255" s="1287"/>
      <c r="G1255" s="221" t="s">
        <v>4280</v>
      </c>
    </row>
    <row r="1256" spans="1:7" ht="15" customHeight="1" x14ac:dyDescent="0.2">
      <c r="A1256" s="81"/>
      <c r="B1256" s="1284" t="s">
        <v>2960</v>
      </c>
      <c r="C1256" s="1300" t="s">
        <v>2936</v>
      </c>
      <c r="D1256" s="1286"/>
      <c r="E1256" s="1282"/>
      <c r="F1256" s="1287"/>
      <c r="G1256" s="221" t="s">
        <v>4280</v>
      </c>
    </row>
    <row r="1257" spans="1:7" ht="15" customHeight="1" x14ac:dyDescent="0.2">
      <c r="A1257" s="81"/>
      <c r="B1257" s="1284" t="s">
        <v>2961</v>
      </c>
      <c r="C1257" s="1300" t="s">
        <v>2937</v>
      </c>
      <c r="D1257" s="1286"/>
      <c r="E1257" s="1282"/>
      <c r="F1257" s="1287"/>
      <c r="G1257" s="221" t="s">
        <v>4280</v>
      </c>
    </row>
    <row r="1258" spans="1:7" ht="15" customHeight="1" x14ac:dyDescent="0.2">
      <c r="A1258" s="81"/>
      <c r="B1258" s="1284" t="s">
        <v>2962</v>
      </c>
      <c r="C1258" s="1300" t="s">
        <v>2938</v>
      </c>
      <c r="D1258" s="1286"/>
      <c r="E1258" s="1282"/>
      <c r="F1258" s="1287"/>
      <c r="G1258" s="221" t="s">
        <v>4280</v>
      </c>
    </row>
    <row r="1259" spans="1:7" ht="15" customHeight="1" x14ac:dyDescent="0.2">
      <c r="A1259" s="81"/>
      <c r="B1259" s="1284" t="s">
        <v>2963</v>
      </c>
      <c r="C1259" s="1300" t="s">
        <v>2939</v>
      </c>
      <c r="D1259" s="1286"/>
      <c r="E1259" s="1282"/>
      <c r="F1259" s="1287"/>
      <c r="G1259" s="221" t="s">
        <v>4280</v>
      </c>
    </row>
    <row r="1260" spans="1:7" ht="15" customHeight="1" x14ac:dyDescent="0.2">
      <c r="A1260" s="81"/>
      <c r="B1260" s="1284" t="s">
        <v>2964</v>
      </c>
      <c r="C1260" s="1300" t="s">
        <v>2940</v>
      </c>
      <c r="D1260" s="1286"/>
      <c r="E1260" s="1282"/>
      <c r="F1260" s="1287"/>
      <c r="G1260" s="221" t="s">
        <v>4280</v>
      </c>
    </row>
    <row r="1261" spans="1:7" ht="15" customHeight="1" x14ac:dyDescent="0.2">
      <c r="A1261" s="81"/>
      <c r="B1261" s="1284" t="s">
        <v>2965</v>
      </c>
      <c r="C1261" s="1300" t="s">
        <v>2941</v>
      </c>
      <c r="D1261" s="1286"/>
      <c r="E1261" s="1282"/>
      <c r="F1261" s="1287"/>
      <c r="G1261" s="221" t="s">
        <v>4280</v>
      </c>
    </row>
    <row r="1262" spans="1:7" ht="15" customHeight="1" x14ac:dyDescent="0.2">
      <c r="A1262" s="81"/>
      <c r="B1262" s="1284" t="s">
        <v>2966</v>
      </c>
      <c r="C1262" s="1300" t="s">
        <v>2942</v>
      </c>
      <c r="D1262" s="1286"/>
      <c r="E1262" s="1282"/>
      <c r="F1262" s="1287"/>
      <c r="G1262" s="221" t="s">
        <v>4280</v>
      </c>
    </row>
    <row r="1263" spans="1:7" ht="15" customHeight="1" x14ac:dyDescent="0.2">
      <c r="A1263" s="81"/>
      <c r="B1263" s="1284" t="s">
        <v>2967</v>
      </c>
      <c r="C1263" s="1300" t="s">
        <v>2943</v>
      </c>
      <c r="D1263" s="1286"/>
      <c r="E1263" s="1282"/>
      <c r="F1263" s="1287"/>
      <c r="G1263" s="221" t="s">
        <v>4280</v>
      </c>
    </row>
    <row r="1264" spans="1:7" ht="15" customHeight="1" x14ac:dyDescent="0.2">
      <c r="A1264" s="81"/>
      <c r="B1264" s="1284" t="s">
        <v>2968</v>
      </c>
      <c r="C1264" s="1300" t="s">
        <v>2944</v>
      </c>
      <c r="D1264" s="1286"/>
      <c r="E1264" s="1282"/>
      <c r="F1264" s="1287"/>
      <c r="G1264" s="221" t="s">
        <v>4280</v>
      </c>
    </row>
    <row r="1265" spans="1:7" ht="15" customHeight="1" x14ac:dyDescent="0.2">
      <c r="A1265" s="81"/>
      <c r="B1265" s="1284" t="s">
        <v>2969</v>
      </c>
      <c r="C1265" s="1300" t="s">
        <v>2945</v>
      </c>
      <c r="D1265" s="1286"/>
      <c r="E1265" s="1282"/>
      <c r="F1265" s="1287"/>
      <c r="G1265" s="221" t="s">
        <v>4280</v>
      </c>
    </row>
    <row r="1266" spans="1:7" ht="15" customHeight="1" x14ac:dyDescent="0.2">
      <c r="A1266" s="81"/>
      <c r="B1266" s="1284" t="s">
        <v>2970</v>
      </c>
      <c r="C1266" s="1300" t="s">
        <v>2946</v>
      </c>
      <c r="D1266" s="1286"/>
      <c r="E1266" s="1282"/>
      <c r="F1266" s="1287"/>
      <c r="G1266" s="221" t="s">
        <v>4280</v>
      </c>
    </row>
    <row r="1267" spans="1:7" ht="15" customHeight="1" x14ac:dyDescent="0.2">
      <c r="A1267" s="81"/>
      <c r="B1267" s="1284" t="s">
        <v>2971</v>
      </c>
      <c r="C1267" s="1300" t="s">
        <v>2947</v>
      </c>
      <c r="D1267" s="1286"/>
      <c r="E1267" s="1282"/>
      <c r="F1267" s="1287"/>
      <c r="G1267" s="221" t="s">
        <v>4280</v>
      </c>
    </row>
    <row r="1268" spans="1:7" ht="15" customHeight="1" x14ac:dyDescent="0.2">
      <c r="A1268" s="81"/>
      <c r="B1268" s="1284" t="s">
        <v>2972</v>
      </c>
      <c r="C1268" s="1300" t="s">
        <v>2948</v>
      </c>
      <c r="D1268" s="1286"/>
      <c r="E1268" s="1282"/>
      <c r="F1268" s="1287"/>
      <c r="G1268" s="221" t="s">
        <v>4280</v>
      </c>
    </row>
    <row r="1269" spans="1:7" ht="15" customHeight="1" x14ac:dyDescent="0.2">
      <c r="A1269" s="81"/>
      <c r="B1269" s="1284" t="s">
        <v>2973</v>
      </c>
      <c r="C1269" s="1300" t="s">
        <v>2949</v>
      </c>
      <c r="D1269" s="1286"/>
      <c r="E1269" s="1282"/>
      <c r="F1269" s="1287"/>
      <c r="G1269" s="221" t="s">
        <v>4280</v>
      </c>
    </row>
    <row r="1270" spans="1:7" ht="15" customHeight="1" x14ac:dyDescent="0.2">
      <c r="A1270" s="81"/>
      <c r="B1270" s="1284" t="s">
        <v>2974</v>
      </c>
      <c r="C1270" s="1300" t="s">
        <v>2950</v>
      </c>
      <c r="D1270" s="1286"/>
      <c r="E1270" s="1282"/>
      <c r="F1270" s="1287"/>
      <c r="G1270" s="221" t="s">
        <v>4280</v>
      </c>
    </row>
    <row r="1271" spans="1:7" ht="15" customHeight="1" x14ac:dyDescent="0.2">
      <c r="A1271" s="81"/>
      <c r="B1271" s="1284" t="s">
        <v>2975</v>
      </c>
      <c r="C1271" s="1300" t="s">
        <v>2951</v>
      </c>
      <c r="D1271" s="1286"/>
      <c r="E1271" s="1282"/>
      <c r="F1271" s="1287"/>
      <c r="G1271" s="221" t="s">
        <v>4280</v>
      </c>
    </row>
    <row r="1272" spans="1:7" ht="15" customHeight="1" x14ac:dyDescent="0.2">
      <c r="A1272" s="81"/>
      <c r="B1272" s="1284" t="s">
        <v>2976</v>
      </c>
      <c r="C1272" s="1300" t="s">
        <v>2952</v>
      </c>
      <c r="D1272" s="1286"/>
      <c r="E1272" s="1282"/>
      <c r="F1272" s="1287"/>
      <c r="G1272" s="221" t="s">
        <v>4280</v>
      </c>
    </row>
    <row r="1273" spans="1:7" ht="15" customHeight="1" x14ac:dyDescent="0.2">
      <c r="A1273" s="81"/>
      <c r="B1273" s="1284" t="s">
        <v>2977</v>
      </c>
      <c r="C1273" s="1300" t="s">
        <v>2953</v>
      </c>
      <c r="D1273" s="1286"/>
      <c r="E1273" s="1282"/>
      <c r="F1273" s="1287"/>
      <c r="G1273" s="221" t="s">
        <v>4280</v>
      </c>
    </row>
    <row r="1274" spans="1:7" ht="15" customHeight="1" x14ac:dyDescent="0.2">
      <c r="A1274" s="81"/>
      <c r="B1274" s="1284" t="s">
        <v>2978</v>
      </c>
      <c r="C1274" s="1300" t="s">
        <v>2954</v>
      </c>
      <c r="D1274" s="1286"/>
      <c r="E1274" s="1282"/>
      <c r="F1274" s="1287"/>
      <c r="G1274" s="221" t="s">
        <v>4280</v>
      </c>
    </row>
    <row r="1275" spans="1:7" ht="15" customHeight="1" x14ac:dyDescent="0.2">
      <c r="A1275" s="81"/>
      <c r="B1275" s="1284" t="s">
        <v>2979</v>
      </c>
      <c r="C1275" s="1300" t="s">
        <v>2955</v>
      </c>
      <c r="D1275" s="1286"/>
      <c r="E1275" s="1282"/>
      <c r="F1275" s="1287"/>
      <c r="G1275" s="221" t="s">
        <v>4280</v>
      </c>
    </row>
    <row r="1276" spans="1:7" ht="15" customHeight="1" x14ac:dyDescent="0.2">
      <c r="A1276" s="81"/>
      <c r="B1276" s="1284" t="s">
        <v>2980</v>
      </c>
      <c r="C1276" s="1300" t="s">
        <v>2956</v>
      </c>
      <c r="D1276" s="1286"/>
      <c r="E1276" s="1282"/>
      <c r="F1276" s="1287"/>
      <c r="G1276" s="221" t="s">
        <v>4280</v>
      </c>
    </row>
    <row r="1277" spans="1:7" ht="15" customHeight="1" x14ac:dyDescent="0.2">
      <c r="A1277" s="81"/>
      <c r="B1277" s="1284" t="s">
        <v>2981</v>
      </c>
      <c r="C1277" s="1300" t="s">
        <v>2957</v>
      </c>
      <c r="D1277" s="1286"/>
      <c r="E1277" s="1282"/>
      <c r="F1277" s="1287"/>
      <c r="G1277" s="221" t="s">
        <v>4280</v>
      </c>
    </row>
    <row r="1278" spans="1:7" ht="15" customHeight="1" x14ac:dyDescent="0.2">
      <c r="A1278" s="82"/>
      <c r="B1278" s="1305" t="s">
        <v>4765</v>
      </c>
      <c r="C1278" s="1291" t="s">
        <v>4767</v>
      </c>
      <c r="D1278" s="1290"/>
      <c r="E1278" s="1282"/>
      <c r="F1278" s="1287"/>
      <c r="G1278" s="221" t="s">
        <v>4280</v>
      </c>
    </row>
    <row r="1279" spans="1:7" ht="15" customHeight="1" x14ac:dyDescent="0.2">
      <c r="A1279" s="81"/>
      <c r="B1279" s="1305" t="s">
        <v>4766</v>
      </c>
      <c r="C1279" s="1291" t="s">
        <v>4768</v>
      </c>
      <c r="D1279" s="1290"/>
      <c r="E1279" s="1282"/>
      <c r="F1279" s="1287"/>
      <c r="G1279" s="221" t="s">
        <v>4280</v>
      </c>
    </row>
    <row r="1280" spans="1:7" ht="15" customHeight="1" x14ac:dyDescent="0.2">
      <c r="A1280" s="81"/>
      <c r="B1280" s="1284" t="s">
        <v>5448</v>
      </c>
      <c r="C1280" s="1291" t="s">
        <v>6821</v>
      </c>
      <c r="D1280" s="1286"/>
      <c r="E1280" s="1282"/>
      <c r="F1280" s="1287"/>
      <c r="G1280" s="221" t="s">
        <v>4280</v>
      </c>
    </row>
    <row r="1281" spans="1:7" ht="15" customHeight="1" x14ac:dyDescent="0.2">
      <c r="A1281" s="81"/>
      <c r="B1281" s="1284" t="s">
        <v>5449</v>
      </c>
      <c r="C1281" s="1291" t="s">
        <v>6822</v>
      </c>
      <c r="D1281" s="1286"/>
      <c r="E1281" s="1282"/>
      <c r="F1281" s="1287"/>
      <c r="G1281" s="221" t="s">
        <v>4280</v>
      </c>
    </row>
    <row r="1282" spans="1:7" ht="15" customHeight="1" x14ac:dyDescent="0.2">
      <c r="A1282" s="81"/>
      <c r="B1282" s="1284" t="s">
        <v>6066</v>
      </c>
      <c r="C1282" s="1291" t="s">
        <v>5699</v>
      </c>
      <c r="D1282" s="1286"/>
      <c r="E1282" s="1282"/>
      <c r="F1282" s="1287"/>
      <c r="G1282" s="221" t="s">
        <v>4280</v>
      </c>
    </row>
    <row r="1283" spans="1:7" ht="15" customHeight="1" x14ac:dyDescent="0.2">
      <c r="A1283" s="81"/>
      <c r="B1283" s="1284" t="s">
        <v>6067</v>
      </c>
      <c r="C1283" s="1291" t="s">
        <v>5700</v>
      </c>
      <c r="D1283" s="1286"/>
      <c r="E1283" s="1282"/>
      <c r="F1283" s="1287"/>
      <c r="G1283" s="221" t="s">
        <v>4280</v>
      </c>
    </row>
    <row r="1284" spans="1:7" s="67" customFormat="1" ht="15" customHeight="1" x14ac:dyDescent="0.2">
      <c r="A1284" s="81"/>
      <c r="B1284" s="1284" t="s">
        <v>6350</v>
      </c>
      <c r="C1284" s="1291" t="s">
        <v>6177</v>
      </c>
      <c r="D1284" s="1286"/>
      <c r="E1284" s="1282"/>
      <c r="F1284" s="1287"/>
      <c r="G1284" s="221" t="s">
        <v>4280</v>
      </c>
    </row>
    <row r="1285" spans="1:7" s="67" customFormat="1" ht="15" customHeight="1" x14ac:dyDescent="0.2">
      <c r="A1285" s="81"/>
      <c r="B1285" s="1284" t="s">
        <v>6351</v>
      </c>
      <c r="C1285" s="1291" t="s">
        <v>6178</v>
      </c>
      <c r="D1285" s="1286"/>
      <c r="E1285" s="1282"/>
      <c r="F1285" s="1287"/>
      <c r="G1285" s="221" t="s">
        <v>4280</v>
      </c>
    </row>
    <row r="1286" spans="1:7" s="67" customFormat="1" ht="15" customHeight="1" x14ac:dyDescent="0.2">
      <c r="A1286" s="81"/>
      <c r="B1286" s="1393" t="s">
        <v>7232</v>
      </c>
      <c r="C1286" s="1391" t="s">
        <v>6705</v>
      </c>
      <c r="D1286" s="1286"/>
      <c r="E1286" s="1282"/>
      <c r="F1286" s="1287"/>
      <c r="G1286" s="221" t="s">
        <v>4280</v>
      </c>
    </row>
    <row r="1287" spans="1:7" s="67" customFormat="1" ht="15" customHeight="1" x14ac:dyDescent="0.2">
      <c r="A1287" s="81"/>
      <c r="B1287" s="1393" t="s">
        <v>7233</v>
      </c>
      <c r="C1287" s="1391" t="s">
        <v>6706</v>
      </c>
      <c r="D1287" s="1286"/>
      <c r="E1287" s="1282"/>
      <c r="F1287" s="1287"/>
      <c r="G1287" s="221" t="s">
        <v>4280</v>
      </c>
    </row>
    <row r="1288" spans="1:7" ht="15" customHeight="1" x14ac:dyDescent="0.2">
      <c r="A1288" s="81"/>
      <c r="B1288" s="1284" t="s">
        <v>6068</v>
      </c>
      <c r="C1288" s="1291" t="s">
        <v>5701</v>
      </c>
      <c r="D1288" s="1286"/>
      <c r="E1288" s="1282"/>
      <c r="F1288" s="1287"/>
      <c r="G1288" s="221" t="s">
        <v>4280</v>
      </c>
    </row>
    <row r="1289" spans="1:7" ht="15" customHeight="1" x14ac:dyDescent="0.2">
      <c r="A1289" s="81"/>
      <c r="B1289" s="1284" t="s">
        <v>6352</v>
      </c>
      <c r="C1289" s="1291" t="s">
        <v>6179</v>
      </c>
      <c r="D1289" s="1286"/>
      <c r="E1289" s="1282"/>
      <c r="F1289" s="1287"/>
      <c r="G1289" s="221" t="s">
        <v>4280</v>
      </c>
    </row>
    <row r="1290" spans="1:7" ht="15" customHeight="1" x14ac:dyDescent="0.2">
      <c r="A1290" s="81"/>
      <c r="B1290" s="1393" t="s">
        <v>7234</v>
      </c>
      <c r="C1290" s="1391" t="s">
        <v>6708</v>
      </c>
      <c r="D1290" s="1286"/>
      <c r="E1290" s="1282"/>
      <c r="F1290" s="1287"/>
      <c r="G1290" s="221" t="s">
        <v>4280</v>
      </c>
    </row>
    <row r="1291" spans="1:7" ht="15" customHeight="1" x14ac:dyDescent="0.2">
      <c r="A1291" s="81"/>
      <c r="B1291" s="1284" t="s">
        <v>6069</v>
      </c>
      <c r="C1291" s="1291" t="s">
        <v>5702</v>
      </c>
      <c r="D1291" s="1286"/>
      <c r="E1291" s="1282"/>
      <c r="F1291" s="1287"/>
      <c r="G1291" s="221" t="s">
        <v>4280</v>
      </c>
    </row>
    <row r="1292" spans="1:7" ht="15" customHeight="1" x14ac:dyDescent="0.2">
      <c r="A1292" s="81"/>
      <c r="B1292" s="1284" t="s">
        <v>6353</v>
      </c>
      <c r="C1292" s="1291" t="s">
        <v>6180</v>
      </c>
      <c r="D1292" s="1286"/>
      <c r="E1292" s="1282"/>
      <c r="F1292" s="1287"/>
      <c r="G1292" s="221" t="s">
        <v>4280</v>
      </c>
    </row>
    <row r="1293" spans="1:7" ht="15" customHeight="1" x14ac:dyDescent="0.2">
      <c r="A1293" s="81"/>
      <c r="B1293" s="1393" t="s">
        <v>7235</v>
      </c>
      <c r="C1293" s="1391" t="s">
        <v>6709</v>
      </c>
      <c r="D1293" s="1286"/>
      <c r="E1293" s="1282"/>
      <c r="F1293" s="1287"/>
      <c r="G1293" s="221" t="s">
        <v>4280</v>
      </c>
    </row>
    <row r="1294" spans="1:7" ht="15" customHeight="1" x14ac:dyDescent="0.2">
      <c r="A1294" s="80" t="s">
        <v>2982</v>
      </c>
      <c r="B1294" s="1288" t="s">
        <v>2983</v>
      </c>
      <c r="C1294" s="1299" t="s">
        <v>3180</v>
      </c>
      <c r="D1294" s="1286"/>
      <c r="E1294" s="1282"/>
      <c r="F1294" s="1287"/>
    </row>
    <row r="1295" spans="1:7" ht="15" customHeight="1" x14ac:dyDescent="0.2">
      <c r="A1295" s="81"/>
      <c r="B1295" s="1284" t="s">
        <v>2984</v>
      </c>
      <c r="C1295" s="1300" t="s">
        <v>3181</v>
      </c>
      <c r="D1295" s="1286"/>
      <c r="E1295" s="1282"/>
      <c r="F1295" s="1287"/>
    </row>
    <row r="1296" spans="1:7" ht="15" customHeight="1" x14ac:dyDescent="0.2">
      <c r="A1296" s="81"/>
      <c r="B1296" s="1284" t="s">
        <v>2985</v>
      </c>
      <c r="C1296" s="1300" t="s">
        <v>3182</v>
      </c>
      <c r="D1296" s="1286"/>
      <c r="E1296" s="1282"/>
      <c r="F1296" s="1287"/>
    </row>
    <row r="1297" spans="1:6" ht="15" customHeight="1" x14ac:dyDescent="0.2">
      <c r="A1297" s="81"/>
      <c r="B1297" s="1284" t="s">
        <v>2986</v>
      </c>
      <c r="C1297" s="1300" t="s">
        <v>3183</v>
      </c>
      <c r="D1297" s="1286"/>
      <c r="E1297" s="1282"/>
      <c r="F1297" s="1287"/>
    </row>
    <row r="1298" spans="1:6" ht="15" customHeight="1" x14ac:dyDescent="0.2">
      <c r="A1298" s="81"/>
      <c r="B1298" s="1284" t="s">
        <v>2987</v>
      </c>
      <c r="C1298" s="1300" t="s">
        <v>3184</v>
      </c>
      <c r="D1298" s="1286"/>
      <c r="E1298" s="1282"/>
      <c r="F1298" s="1287"/>
    </row>
    <row r="1299" spans="1:6" ht="15" customHeight="1" x14ac:dyDescent="0.2">
      <c r="A1299" s="81"/>
      <c r="B1299" s="1284" t="s">
        <v>2988</v>
      </c>
      <c r="C1299" s="1300" t="s">
        <v>4288</v>
      </c>
      <c r="D1299" s="1286"/>
      <c r="E1299" s="1282"/>
      <c r="F1299" s="1287"/>
    </row>
    <row r="1300" spans="1:6" ht="15" customHeight="1" x14ac:dyDescent="0.2">
      <c r="A1300" s="81"/>
      <c r="B1300" s="1284" t="s">
        <v>2989</v>
      </c>
      <c r="C1300" s="1285" t="s">
        <v>5593</v>
      </c>
      <c r="D1300" s="1286"/>
      <c r="E1300" s="1282"/>
      <c r="F1300" s="1287"/>
    </row>
    <row r="1301" spans="1:6" ht="15" customHeight="1" x14ac:dyDescent="0.2">
      <c r="A1301" s="81"/>
      <c r="B1301" s="1284" t="s">
        <v>2990</v>
      </c>
      <c r="C1301" s="1285" t="s">
        <v>3177</v>
      </c>
      <c r="D1301" s="1286"/>
      <c r="E1301" s="1282"/>
      <c r="F1301" s="1287"/>
    </row>
    <row r="1302" spans="1:6" ht="15" customHeight="1" x14ac:dyDescent="0.2">
      <c r="A1302" s="81"/>
      <c r="B1302" s="1284" t="s">
        <v>2991</v>
      </c>
      <c r="C1302" s="1285" t="s">
        <v>3178</v>
      </c>
      <c r="D1302" s="1286"/>
      <c r="E1302" s="1282"/>
      <c r="F1302" s="1287"/>
    </row>
    <row r="1303" spans="1:6" ht="15" customHeight="1" x14ac:dyDescent="0.2">
      <c r="A1303" s="81"/>
      <c r="B1303" s="1284" t="s">
        <v>2992</v>
      </c>
      <c r="C1303" s="1285" t="s">
        <v>3179</v>
      </c>
      <c r="D1303" s="1286"/>
      <c r="E1303" s="1282"/>
      <c r="F1303" s="1287"/>
    </row>
    <row r="1304" spans="1:6" ht="15" customHeight="1" x14ac:dyDescent="0.2">
      <c r="A1304" s="81"/>
      <c r="B1304" s="1284" t="s">
        <v>2993</v>
      </c>
      <c r="C1304" s="1300" t="s">
        <v>3175</v>
      </c>
      <c r="D1304" s="1286"/>
      <c r="E1304" s="1282"/>
      <c r="F1304" s="1287"/>
    </row>
    <row r="1305" spans="1:6" ht="15" customHeight="1" x14ac:dyDescent="0.2">
      <c r="A1305" s="81"/>
      <c r="B1305" s="1284" t="s">
        <v>2994</v>
      </c>
      <c r="C1305" s="1300" t="s">
        <v>3176</v>
      </c>
      <c r="D1305" s="1286"/>
      <c r="E1305" s="1282"/>
      <c r="F1305" s="1287"/>
    </row>
    <row r="1306" spans="1:6" ht="15" customHeight="1" x14ac:dyDescent="0.2">
      <c r="A1306" s="81"/>
      <c r="B1306" s="1284" t="s">
        <v>2995</v>
      </c>
      <c r="C1306" s="1300" t="s">
        <v>3174</v>
      </c>
      <c r="D1306" s="1286"/>
      <c r="E1306" s="1282"/>
      <c r="F1306" s="1287"/>
    </row>
    <row r="1307" spans="1:6" ht="15" customHeight="1" x14ac:dyDescent="0.2">
      <c r="A1307" s="81"/>
      <c r="B1307" s="1284" t="s">
        <v>2996</v>
      </c>
      <c r="C1307" s="1300" t="s">
        <v>3172</v>
      </c>
      <c r="D1307" s="1286"/>
      <c r="E1307" s="1282"/>
      <c r="F1307" s="1287"/>
    </row>
    <row r="1308" spans="1:6" ht="15" customHeight="1" x14ac:dyDescent="0.2">
      <c r="A1308" s="81"/>
      <c r="B1308" s="1284" t="s">
        <v>2997</v>
      </c>
      <c r="C1308" s="1300" t="s">
        <v>3173</v>
      </c>
      <c r="D1308" s="1286"/>
      <c r="E1308" s="1282"/>
      <c r="F1308" s="1287"/>
    </row>
    <row r="1309" spans="1:6" ht="15" customHeight="1" x14ac:dyDescent="0.2">
      <c r="A1309" s="81"/>
      <c r="B1309" s="1284" t="s">
        <v>2998</v>
      </c>
      <c r="C1309" s="1300" t="s">
        <v>3171</v>
      </c>
      <c r="D1309" s="1286"/>
      <c r="E1309" s="1282"/>
      <c r="F1309" s="1287"/>
    </row>
    <row r="1310" spans="1:6" ht="15" customHeight="1" x14ac:dyDescent="0.2">
      <c r="A1310" s="81"/>
      <c r="B1310" s="1284" t="s">
        <v>2999</v>
      </c>
      <c r="C1310" s="1285" t="s">
        <v>5594</v>
      </c>
      <c r="D1310" s="1286"/>
      <c r="E1310" s="1282"/>
      <c r="F1310" s="1287"/>
    </row>
    <row r="1311" spans="1:6" ht="15" customHeight="1" x14ac:dyDescent="0.2">
      <c r="A1311" s="81"/>
      <c r="B1311" s="1284" t="s">
        <v>3001</v>
      </c>
      <c r="C1311" s="1285" t="s">
        <v>3168</v>
      </c>
      <c r="D1311" s="1286"/>
      <c r="E1311" s="1282"/>
      <c r="F1311" s="1287"/>
    </row>
    <row r="1312" spans="1:6" ht="15" customHeight="1" x14ac:dyDescent="0.2">
      <c r="A1312" s="81"/>
      <c r="B1312" s="1284" t="s">
        <v>3002</v>
      </c>
      <c r="C1312" s="1285" t="s">
        <v>3169</v>
      </c>
      <c r="D1312" s="1286"/>
      <c r="E1312" s="1282"/>
      <c r="F1312" s="1287"/>
    </row>
    <row r="1313" spans="1:7" ht="15" customHeight="1" x14ac:dyDescent="0.2">
      <c r="A1313" s="81"/>
      <c r="B1313" s="1284" t="s">
        <v>3000</v>
      </c>
      <c r="C1313" s="1285" t="s">
        <v>3170</v>
      </c>
      <c r="D1313" s="1286"/>
      <c r="E1313" s="1282"/>
      <c r="F1313" s="1287"/>
    </row>
    <row r="1314" spans="1:7" ht="15" customHeight="1" x14ac:dyDescent="0.2">
      <c r="A1314" s="81"/>
      <c r="B1314" s="1284" t="s">
        <v>3003</v>
      </c>
      <c r="C1314" s="1285" t="s">
        <v>3165</v>
      </c>
      <c r="D1314" s="1286"/>
      <c r="E1314" s="1282"/>
      <c r="F1314" s="1287"/>
      <c r="G1314" s="221" t="s">
        <v>1637</v>
      </c>
    </row>
    <row r="1315" spans="1:7" ht="15" customHeight="1" x14ac:dyDescent="0.2">
      <c r="A1315" s="81"/>
      <c r="B1315" s="1284" t="s">
        <v>3004</v>
      </c>
      <c r="C1315" s="1285" t="s">
        <v>3166</v>
      </c>
      <c r="D1315" s="1286"/>
      <c r="E1315" s="1282"/>
      <c r="F1315" s="1287"/>
      <c r="G1315" s="221" t="s">
        <v>4280</v>
      </c>
    </row>
    <row r="1316" spans="1:7" ht="15" customHeight="1" x14ac:dyDescent="0.2">
      <c r="A1316" s="81"/>
      <c r="B1316" s="1284" t="s">
        <v>3005</v>
      </c>
      <c r="C1316" s="1285" t="s">
        <v>3167</v>
      </c>
      <c r="D1316" s="1286"/>
      <c r="E1316" s="1282"/>
      <c r="F1316" s="1287"/>
      <c r="G1316" s="221" t="s">
        <v>4280</v>
      </c>
    </row>
    <row r="1317" spans="1:7" ht="15" customHeight="1" x14ac:dyDescent="0.2">
      <c r="A1317" s="81"/>
      <c r="B1317" s="1284" t="s">
        <v>3006</v>
      </c>
      <c r="C1317" s="1285" t="s">
        <v>3163</v>
      </c>
      <c r="D1317" s="1286"/>
      <c r="E1317" s="1282"/>
      <c r="F1317" s="1287"/>
      <c r="G1317" s="221" t="s">
        <v>4280</v>
      </c>
    </row>
    <row r="1318" spans="1:7" ht="15" customHeight="1" x14ac:dyDescent="0.2">
      <c r="A1318" s="81"/>
      <c r="B1318" s="1284" t="s">
        <v>3007</v>
      </c>
      <c r="C1318" s="1285" t="s">
        <v>3164</v>
      </c>
      <c r="D1318" s="1286"/>
      <c r="E1318" s="1282"/>
      <c r="F1318" s="1287"/>
      <c r="G1318" s="221" t="s">
        <v>4280</v>
      </c>
    </row>
    <row r="1319" spans="1:7" ht="15" customHeight="1" x14ac:dyDescent="0.2">
      <c r="A1319" s="81"/>
      <c r="B1319" s="1284" t="s">
        <v>3008</v>
      </c>
      <c r="C1319" s="1285" t="s">
        <v>3162</v>
      </c>
      <c r="D1319" s="1286"/>
      <c r="E1319" s="1282"/>
      <c r="F1319" s="1287"/>
      <c r="G1319" s="221" t="s">
        <v>4280</v>
      </c>
    </row>
    <row r="1320" spans="1:7" ht="15" customHeight="1" x14ac:dyDescent="0.2">
      <c r="A1320" s="81"/>
      <c r="B1320" s="1284" t="s">
        <v>3009</v>
      </c>
      <c r="C1320" s="1285" t="s">
        <v>5595</v>
      </c>
      <c r="D1320" s="1286"/>
      <c r="E1320" s="1282"/>
      <c r="F1320" s="1287"/>
      <c r="G1320" s="221" t="s">
        <v>4280</v>
      </c>
    </row>
    <row r="1321" spans="1:7" ht="15" customHeight="1" x14ac:dyDescent="0.2">
      <c r="A1321" s="81"/>
      <c r="B1321" s="1284" t="s">
        <v>3010</v>
      </c>
      <c r="C1321" s="1285" t="s">
        <v>3159</v>
      </c>
      <c r="D1321" s="1286"/>
      <c r="E1321" s="1282"/>
      <c r="F1321" s="1287"/>
      <c r="G1321" s="221" t="s">
        <v>4280</v>
      </c>
    </row>
    <row r="1322" spans="1:7" ht="15" customHeight="1" x14ac:dyDescent="0.2">
      <c r="A1322" s="81"/>
      <c r="B1322" s="1284" t="s">
        <v>3011</v>
      </c>
      <c r="C1322" s="1285" t="s">
        <v>3161</v>
      </c>
      <c r="D1322" s="1286"/>
      <c r="E1322" s="1282"/>
      <c r="F1322" s="1287"/>
      <c r="G1322" s="221" t="s">
        <v>4280</v>
      </c>
    </row>
    <row r="1323" spans="1:7" ht="15" customHeight="1" x14ac:dyDescent="0.2">
      <c r="A1323" s="81"/>
      <c r="B1323" s="1284" t="s">
        <v>3012</v>
      </c>
      <c r="C1323" s="1285" t="s">
        <v>3160</v>
      </c>
      <c r="D1323" s="1286"/>
      <c r="E1323" s="1282"/>
      <c r="F1323" s="1287"/>
      <c r="G1323" s="221" t="s">
        <v>4280</v>
      </c>
    </row>
    <row r="1324" spans="1:7" ht="15" customHeight="1" x14ac:dyDescent="0.2">
      <c r="A1324" s="81"/>
      <c r="B1324" s="1284" t="s">
        <v>3013</v>
      </c>
      <c r="C1324" s="1285" t="s">
        <v>3155</v>
      </c>
      <c r="D1324" s="1286"/>
      <c r="E1324" s="1282"/>
      <c r="F1324" s="1287"/>
      <c r="G1324" s="221" t="s">
        <v>4280</v>
      </c>
    </row>
    <row r="1325" spans="1:7" ht="15" customHeight="1" x14ac:dyDescent="0.2">
      <c r="A1325" s="81"/>
      <c r="B1325" s="1284" t="s">
        <v>3014</v>
      </c>
      <c r="C1325" s="1285" t="s">
        <v>3152</v>
      </c>
      <c r="D1325" s="1286"/>
      <c r="E1325" s="1282"/>
      <c r="F1325" s="1287"/>
    </row>
    <row r="1326" spans="1:7" ht="15" customHeight="1" x14ac:dyDescent="0.2">
      <c r="A1326" s="81"/>
      <c r="B1326" s="1284" t="s">
        <v>3015</v>
      </c>
      <c r="C1326" s="1285" t="s">
        <v>3154</v>
      </c>
      <c r="D1326" s="1286"/>
      <c r="E1326" s="1282"/>
      <c r="F1326" s="1287"/>
      <c r="G1326" s="221" t="s">
        <v>1637</v>
      </c>
    </row>
    <row r="1327" spans="1:7" ht="15" customHeight="1" x14ac:dyDescent="0.2">
      <c r="A1327" s="81"/>
      <c r="B1327" s="1284" t="s">
        <v>3016</v>
      </c>
      <c r="C1327" s="1285" t="s">
        <v>3153</v>
      </c>
      <c r="D1327" s="1286"/>
      <c r="E1327" s="1282"/>
      <c r="F1327" s="1287"/>
      <c r="G1327" s="221" t="s">
        <v>4280</v>
      </c>
    </row>
    <row r="1328" spans="1:7" ht="15" customHeight="1" x14ac:dyDescent="0.2">
      <c r="A1328" s="81"/>
      <c r="B1328" s="1284" t="s">
        <v>3017</v>
      </c>
      <c r="C1328" s="1285" t="s">
        <v>3156</v>
      </c>
      <c r="D1328" s="1286"/>
      <c r="E1328" s="1282"/>
      <c r="F1328" s="1287"/>
      <c r="G1328" s="221" t="s">
        <v>4280</v>
      </c>
    </row>
    <row r="1329" spans="1:7" ht="15" customHeight="1" x14ac:dyDescent="0.2">
      <c r="A1329" s="81"/>
      <c r="B1329" s="1284" t="s">
        <v>3018</v>
      </c>
      <c r="C1329" s="1285" t="s">
        <v>3157</v>
      </c>
      <c r="D1329" s="1286"/>
      <c r="E1329" s="1282"/>
      <c r="F1329" s="1287"/>
      <c r="G1329" s="221" t="s">
        <v>4280</v>
      </c>
    </row>
    <row r="1330" spans="1:7" ht="15" customHeight="1" x14ac:dyDescent="0.2">
      <c r="A1330" s="81"/>
      <c r="B1330" s="1284" t="s">
        <v>3019</v>
      </c>
      <c r="C1330" s="1285" t="s">
        <v>3158</v>
      </c>
      <c r="D1330" s="1286"/>
      <c r="E1330" s="1282"/>
      <c r="F1330" s="1287"/>
      <c r="G1330" s="221" t="s">
        <v>4280</v>
      </c>
    </row>
    <row r="1331" spans="1:7" ht="15" customHeight="1" x14ac:dyDescent="0.2">
      <c r="A1331" s="81"/>
      <c r="B1331" s="1284" t="s">
        <v>3020</v>
      </c>
      <c r="C1331" s="1285" t="s">
        <v>5596</v>
      </c>
      <c r="D1331" s="1286"/>
      <c r="E1331" s="1282"/>
      <c r="F1331" s="1287"/>
      <c r="G1331" s="221" t="s">
        <v>4280</v>
      </c>
    </row>
    <row r="1332" spans="1:7" ht="15" customHeight="1" x14ac:dyDescent="0.2">
      <c r="A1332" s="81"/>
      <c r="B1332" s="1284" t="s">
        <v>3021</v>
      </c>
      <c r="C1332" s="1285" t="s">
        <v>3149</v>
      </c>
      <c r="D1332" s="1286"/>
      <c r="E1332" s="1282"/>
      <c r="F1332" s="1287"/>
      <c r="G1332" s="221" t="s">
        <v>4280</v>
      </c>
    </row>
    <row r="1333" spans="1:7" ht="15" customHeight="1" x14ac:dyDescent="0.2">
      <c r="A1333" s="81"/>
      <c r="B1333" s="1284" t="s">
        <v>3022</v>
      </c>
      <c r="C1333" s="1285" t="s">
        <v>3150</v>
      </c>
      <c r="D1333" s="1286"/>
      <c r="E1333" s="1282"/>
      <c r="F1333" s="1287"/>
      <c r="G1333" s="221" t="s">
        <v>4280</v>
      </c>
    </row>
    <row r="1334" spans="1:7" ht="15" customHeight="1" x14ac:dyDescent="0.2">
      <c r="A1334" s="81"/>
      <c r="B1334" s="1284" t="s">
        <v>3023</v>
      </c>
      <c r="C1334" s="1285" t="s">
        <v>3151</v>
      </c>
      <c r="D1334" s="1286"/>
      <c r="E1334" s="1282"/>
      <c r="F1334" s="1287"/>
      <c r="G1334" s="221" t="s">
        <v>4280</v>
      </c>
    </row>
    <row r="1335" spans="1:7" ht="15" customHeight="1" x14ac:dyDescent="0.2">
      <c r="A1335" s="81"/>
      <c r="B1335" s="1284" t="s">
        <v>3024</v>
      </c>
      <c r="C1335" s="1285" t="s">
        <v>3143</v>
      </c>
      <c r="D1335" s="1286"/>
      <c r="E1335" s="1282"/>
      <c r="F1335" s="1287"/>
      <c r="G1335" s="221" t="s">
        <v>4280</v>
      </c>
    </row>
    <row r="1336" spans="1:7" ht="15" customHeight="1" x14ac:dyDescent="0.2">
      <c r="A1336" s="81"/>
      <c r="B1336" s="1284" t="s">
        <v>3025</v>
      </c>
      <c r="C1336" s="1285" t="s">
        <v>3144</v>
      </c>
      <c r="D1336" s="1286"/>
      <c r="E1336" s="1282"/>
      <c r="F1336" s="1287"/>
      <c r="G1336" s="221" t="s">
        <v>4280</v>
      </c>
    </row>
    <row r="1337" spans="1:7" ht="15" customHeight="1" x14ac:dyDescent="0.2">
      <c r="A1337" s="81"/>
      <c r="B1337" s="1284" t="s">
        <v>3026</v>
      </c>
      <c r="C1337" s="1285" t="s">
        <v>3145</v>
      </c>
      <c r="D1337" s="1286"/>
      <c r="E1337" s="1282"/>
      <c r="F1337" s="1287"/>
      <c r="G1337" s="221" t="s">
        <v>4280</v>
      </c>
    </row>
    <row r="1338" spans="1:7" ht="15" customHeight="1" x14ac:dyDescent="0.2">
      <c r="A1338" s="81"/>
      <c r="B1338" s="1284" t="s">
        <v>3027</v>
      </c>
      <c r="C1338" s="1285" t="s">
        <v>3146</v>
      </c>
      <c r="D1338" s="1286"/>
      <c r="E1338" s="1282"/>
      <c r="F1338" s="1287"/>
      <c r="G1338" s="221" t="s">
        <v>4280</v>
      </c>
    </row>
    <row r="1339" spans="1:7" ht="15" customHeight="1" x14ac:dyDescent="0.2">
      <c r="A1339" s="81"/>
      <c r="B1339" s="1284" t="s">
        <v>3028</v>
      </c>
      <c r="C1339" s="1285" t="s">
        <v>3147</v>
      </c>
      <c r="D1339" s="1286"/>
      <c r="E1339" s="1282"/>
      <c r="F1339" s="1287"/>
      <c r="G1339" s="221" t="s">
        <v>4280</v>
      </c>
    </row>
    <row r="1340" spans="1:7" ht="15" customHeight="1" x14ac:dyDescent="0.2">
      <c r="A1340" s="81"/>
      <c r="B1340" s="1284" t="s">
        <v>4615</v>
      </c>
      <c r="C1340" s="1285" t="s">
        <v>3148</v>
      </c>
      <c r="D1340" s="1286"/>
      <c r="E1340" s="1282"/>
      <c r="F1340" s="1287"/>
      <c r="G1340" s="221" t="s">
        <v>4280</v>
      </c>
    </row>
    <row r="1341" spans="1:7" ht="15" customHeight="1" x14ac:dyDescent="0.2">
      <c r="A1341" s="81"/>
      <c r="B1341" s="1284" t="s">
        <v>3029</v>
      </c>
      <c r="C1341" s="1285" t="s">
        <v>5597</v>
      </c>
      <c r="D1341" s="1286"/>
      <c r="E1341" s="1282"/>
      <c r="F1341" s="1287"/>
      <c r="G1341" s="221" t="s">
        <v>4280</v>
      </c>
    </row>
    <row r="1342" spans="1:7" ht="15" customHeight="1" x14ac:dyDescent="0.2">
      <c r="A1342" s="81"/>
      <c r="B1342" s="1284" t="s">
        <v>3030</v>
      </c>
      <c r="C1342" s="1285" t="s">
        <v>3140</v>
      </c>
      <c r="D1342" s="1286"/>
      <c r="E1342" s="1282"/>
      <c r="F1342" s="1287"/>
      <c r="G1342" s="221" t="s">
        <v>4280</v>
      </c>
    </row>
    <row r="1343" spans="1:7" ht="15" customHeight="1" x14ac:dyDescent="0.2">
      <c r="A1343" s="81"/>
      <c r="B1343" s="1284" t="s">
        <v>3031</v>
      </c>
      <c r="C1343" s="1285" t="s">
        <v>3141</v>
      </c>
      <c r="D1343" s="1286"/>
      <c r="E1343" s="1282"/>
      <c r="F1343" s="1287"/>
      <c r="G1343" s="221" t="s">
        <v>4280</v>
      </c>
    </row>
    <row r="1344" spans="1:7" ht="15" customHeight="1" x14ac:dyDescent="0.2">
      <c r="A1344" s="81"/>
      <c r="B1344" s="1284" t="s">
        <v>3032</v>
      </c>
      <c r="C1344" s="1285" t="s">
        <v>3142</v>
      </c>
      <c r="D1344" s="1286"/>
      <c r="E1344" s="1282"/>
      <c r="F1344" s="1287"/>
      <c r="G1344" s="221" t="s">
        <v>4280</v>
      </c>
    </row>
    <row r="1345" spans="1:7" ht="15" customHeight="1" x14ac:dyDescent="0.2">
      <c r="A1345" s="81"/>
      <c r="B1345" s="1284" t="s">
        <v>3033</v>
      </c>
      <c r="C1345" s="1285" t="s">
        <v>3134</v>
      </c>
      <c r="D1345" s="1286"/>
      <c r="E1345" s="1282"/>
      <c r="F1345" s="1287"/>
      <c r="G1345" s="221" t="s">
        <v>4280</v>
      </c>
    </row>
    <row r="1346" spans="1:7" ht="15" customHeight="1" x14ac:dyDescent="0.2">
      <c r="A1346" s="81"/>
      <c r="B1346" s="1284" t="s">
        <v>3034</v>
      </c>
      <c r="C1346" s="1285" t="s">
        <v>3135</v>
      </c>
      <c r="D1346" s="1286"/>
      <c r="E1346" s="1282"/>
      <c r="F1346" s="1287"/>
      <c r="G1346" s="221" t="s">
        <v>4280</v>
      </c>
    </row>
    <row r="1347" spans="1:7" ht="15" customHeight="1" x14ac:dyDescent="0.2">
      <c r="A1347" s="81"/>
      <c r="B1347" s="1284" t="s">
        <v>3035</v>
      </c>
      <c r="C1347" s="1285" t="s">
        <v>3136</v>
      </c>
      <c r="D1347" s="1286"/>
      <c r="E1347" s="1282"/>
      <c r="F1347" s="1287"/>
      <c r="G1347" s="221" t="s">
        <v>4280</v>
      </c>
    </row>
    <row r="1348" spans="1:7" ht="15" customHeight="1" x14ac:dyDescent="0.2">
      <c r="A1348" s="81"/>
      <c r="B1348" s="1284" t="s">
        <v>3036</v>
      </c>
      <c r="C1348" s="1285" t="s">
        <v>3137</v>
      </c>
      <c r="D1348" s="1286"/>
      <c r="E1348" s="1282"/>
      <c r="F1348" s="1287"/>
      <c r="G1348" s="221" t="s">
        <v>4280</v>
      </c>
    </row>
    <row r="1349" spans="1:7" ht="15" customHeight="1" x14ac:dyDescent="0.2">
      <c r="A1349" s="81"/>
      <c r="B1349" s="1284" t="s">
        <v>3037</v>
      </c>
      <c r="C1349" s="1285" t="s">
        <v>3138</v>
      </c>
      <c r="D1349" s="1286"/>
      <c r="E1349" s="1282"/>
      <c r="F1349" s="1287"/>
      <c r="G1349" s="221" t="s">
        <v>4280</v>
      </c>
    </row>
    <row r="1350" spans="1:7" ht="15" customHeight="1" x14ac:dyDescent="0.2">
      <c r="A1350" s="81"/>
      <c r="B1350" s="1284" t="s">
        <v>3038</v>
      </c>
      <c r="C1350" s="1285" t="s">
        <v>3139</v>
      </c>
      <c r="D1350" s="1286"/>
      <c r="E1350" s="1282"/>
      <c r="F1350" s="1287"/>
      <c r="G1350" s="221" t="s">
        <v>4280</v>
      </c>
    </row>
    <row r="1351" spans="1:7" ht="15" customHeight="1" x14ac:dyDescent="0.2">
      <c r="A1351" s="81"/>
      <c r="B1351" s="1284" t="s">
        <v>3039</v>
      </c>
      <c r="C1351" s="1285" t="s">
        <v>5598</v>
      </c>
      <c r="D1351" s="1286"/>
      <c r="E1351" s="1282"/>
      <c r="F1351" s="1287"/>
      <c r="G1351" s="221" t="s">
        <v>4280</v>
      </c>
    </row>
    <row r="1352" spans="1:7" ht="15" customHeight="1" x14ac:dyDescent="0.2">
      <c r="A1352" s="81"/>
      <c r="B1352" s="1284" t="s">
        <v>3040</v>
      </c>
      <c r="C1352" s="1285" t="s">
        <v>3131</v>
      </c>
      <c r="D1352" s="1286"/>
      <c r="E1352" s="1282"/>
      <c r="F1352" s="1287"/>
      <c r="G1352" s="221" t="s">
        <v>4280</v>
      </c>
    </row>
    <row r="1353" spans="1:7" ht="15" customHeight="1" x14ac:dyDescent="0.2">
      <c r="A1353" s="81"/>
      <c r="B1353" s="1284" t="s">
        <v>3041</v>
      </c>
      <c r="C1353" s="1285" t="s">
        <v>3132</v>
      </c>
      <c r="D1353" s="1286"/>
      <c r="E1353" s="1282"/>
      <c r="F1353" s="1287"/>
      <c r="G1353" s="221" t="s">
        <v>4280</v>
      </c>
    </row>
    <row r="1354" spans="1:7" ht="15" customHeight="1" x14ac:dyDescent="0.2">
      <c r="A1354" s="81"/>
      <c r="B1354" s="1284" t="s">
        <v>3042</v>
      </c>
      <c r="C1354" s="1285" t="s">
        <v>3133</v>
      </c>
      <c r="D1354" s="1286"/>
      <c r="E1354" s="1282"/>
      <c r="F1354" s="1287"/>
      <c r="G1354" s="221" t="s">
        <v>4280</v>
      </c>
    </row>
    <row r="1355" spans="1:7" ht="15" customHeight="1" x14ac:dyDescent="0.2">
      <c r="A1355" s="81"/>
      <c r="B1355" s="1284" t="s">
        <v>3043</v>
      </c>
      <c r="C1355" s="1285" t="s">
        <v>3124</v>
      </c>
      <c r="D1355" s="1286"/>
      <c r="E1355" s="1282"/>
      <c r="F1355" s="1287"/>
      <c r="G1355" s="221" t="s">
        <v>4280</v>
      </c>
    </row>
    <row r="1356" spans="1:7" ht="15" customHeight="1" x14ac:dyDescent="0.2">
      <c r="A1356" s="81"/>
      <c r="B1356" s="1284" t="s">
        <v>3044</v>
      </c>
      <c r="C1356" s="1285" t="s">
        <v>3125</v>
      </c>
      <c r="D1356" s="1286"/>
      <c r="E1356" s="1282"/>
      <c r="F1356" s="1287"/>
      <c r="G1356" s="221" t="s">
        <v>4280</v>
      </c>
    </row>
    <row r="1357" spans="1:7" ht="15" customHeight="1" x14ac:dyDescent="0.2">
      <c r="A1357" s="81"/>
      <c r="B1357" s="1284" t="s">
        <v>3045</v>
      </c>
      <c r="C1357" s="1285" t="s">
        <v>3126</v>
      </c>
      <c r="D1357" s="1286"/>
      <c r="E1357" s="1282"/>
      <c r="F1357" s="1287"/>
      <c r="G1357" s="221" t="s">
        <v>4280</v>
      </c>
    </row>
    <row r="1358" spans="1:7" ht="15" customHeight="1" x14ac:dyDescent="0.2">
      <c r="A1358" s="81"/>
      <c r="B1358" s="1284" t="s">
        <v>3046</v>
      </c>
      <c r="C1358" s="1285" t="s">
        <v>3127</v>
      </c>
      <c r="D1358" s="1286"/>
      <c r="E1358" s="1282"/>
      <c r="F1358" s="1287"/>
      <c r="G1358" s="221" t="s">
        <v>4280</v>
      </c>
    </row>
    <row r="1359" spans="1:7" ht="15" customHeight="1" x14ac:dyDescent="0.2">
      <c r="A1359" s="81"/>
      <c r="B1359" s="1284" t="s">
        <v>3047</v>
      </c>
      <c r="C1359" s="1285" t="s">
        <v>3128</v>
      </c>
      <c r="D1359" s="1286"/>
      <c r="E1359" s="1282"/>
      <c r="F1359" s="1287"/>
      <c r="G1359" s="221" t="s">
        <v>4280</v>
      </c>
    </row>
    <row r="1360" spans="1:7" ht="15" customHeight="1" x14ac:dyDescent="0.2">
      <c r="A1360" s="81"/>
      <c r="B1360" s="1284" t="s">
        <v>3048</v>
      </c>
      <c r="C1360" s="1285" t="s">
        <v>3129</v>
      </c>
      <c r="D1360" s="1286"/>
      <c r="E1360" s="1282"/>
      <c r="F1360" s="1287"/>
      <c r="G1360" s="221" t="s">
        <v>4280</v>
      </c>
    </row>
    <row r="1361" spans="1:7" ht="15" customHeight="1" x14ac:dyDescent="0.2">
      <c r="A1361" s="81"/>
      <c r="B1361" s="1284" t="s">
        <v>3049</v>
      </c>
      <c r="C1361" s="1285" t="s">
        <v>3130</v>
      </c>
      <c r="D1361" s="1286"/>
      <c r="E1361" s="1282"/>
      <c r="F1361" s="1287"/>
      <c r="G1361" s="221" t="s">
        <v>4280</v>
      </c>
    </row>
    <row r="1362" spans="1:7" ht="15" customHeight="1" x14ac:dyDescent="0.2">
      <c r="A1362" s="81"/>
      <c r="B1362" s="1284" t="s">
        <v>3050</v>
      </c>
      <c r="C1362" s="1285" t="s">
        <v>5599</v>
      </c>
      <c r="D1362" s="1286"/>
      <c r="E1362" s="1282"/>
      <c r="F1362" s="1287"/>
      <c r="G1362" s="221" t="s">
        <v>4280</v>
      </c>
    </row>
    <row r="1363" spans="1:7" ht="15" customHeight="1" x14ac:dyDescent="0.2">
      <c r="A1363" s="81"/>
      <c r="B1363" s="1284" t="s">
        <v>3051</v>
      </c>
      <c r="C1363" s="1285" t="s">
        <v>3122</v>
      </c>
      <c r="D1363" s="1286"/>
      <c r="E1363" s="1282"/>
      <c r="F1363" s="1287"/>
      <c r="G1363" s="221" t="s">
        <v>4280</v>
      </c>
    </row>
    <row r="1364" spans="1:7" ht="15" customHeight="1" x14ac:dyDescent="0.2">
      <c r="A1364" s="81"/>
      <c r="B1364" s="1284" t="s">
        <v>3052</v>
      </c>
      <c r="C1364" s="1285" t="s">
        <v>3123</v>
      </c>
      <c r="D1364" s="1286"/>
      <c r="E1364" s="1282"/>
      <c r="F1364" s="1287"/>
      <c r="G1364" s="221" t="s">
        <v>4280</v>
      </c>
    </row>
    <row r="1365" spans="1:7" ht="15" customHeight="1" x14ac:dyDescent="0.2">
      <c r="A1365" s="81"/>
      <c r="B1365" s="1284" t="s">
        <v>3053</v>
      </c>
      <c r="C1365" s="1285" t="s">
        <v>3121</v>
      </c>
      <c r="D1365" s="1286"/>
      <c r="E1365" s="1282"/>
      <c r="F1365" s="1287"/>
      <c r="G1365" s="221" t="s">
        <v>4280</v>
      </c>
    </row>
    <row r="1366" spans="1:7" ht="15" customHeight="1" x14ac:dyDescent="0.2">
      <c r="A1366" s="81"/>
      <c r="B1366" s="1284" t="s">
        <v>3054</v>
      </c>
      <c r="C1366" s="1285" t="s">
        <v>3119</v>
      </c>
      <c r="D1366" s="1286"/>
      <c r="E1366" s="1282"/>
      <c r="F1366" s="1287"/>
      <c r="G1366" s="221" t="s">
        <v>4280</v>
      </c>
    </row>
    <row r="1367" spans="1:7" ht="15" customHeight="1" x14ac:dyDescent="0.2">
      <c r="A1367" s="81"/>
      <c r="B1367" s="1284" t="s">
        <v>3055</v>
      </c>
      <c r="C1367" s="1285" t="s">
        <v>3116</v>
      </c>
      <c r="D1367" s="1286"/>
      <c r="E1367" s="1282"/>
      <c r="F1367" s="1287"/>
      <c r="G1367" s="221" t="s">
        <v>4280</v>
      </c>
    </row>
    <row r="1368" spans="1:7" ht="15" customHeight="1" x14ac:dyDescent="0.2">
      <c r="A1368" s="81"/>
      <c r="B1368" s="1284" t="s">
        <v>3056</v>
      </c>
      <c r="C1368" s="1285" t="s">
        <v>3120</v>
      </c>
      <c r="D1368" s="1286"/>
      <c r="E1368" s="1282"/>
      <c r="F1368" s="1287"/>
      <c r="G1368" s="221" t="s">
        <v>4280</v>
      </c>
    </row>
    <row r="1369" spans="1:7" ht="15" customHeight="1" x14ac:dyDescent="0.2">
      <c r="A1369" s="81"/>
      <c r="B1369" s="1284" t="s">
        <v>3057</v>
      </c>
      <c r="C1369" s="1285" t="s">
        <v>3117</v>
      </c>
      <c r="D1369" s="1286"/>
      <c r="E1369" s="1282"/>
      <c r="F1369" s="1287"/>
      <c r="G1369" s="221" t="s">
        <v>4280</v>
      </c>
    </row>
    <row r="1370" spans="1:7" ht="15" customHeight="1" x14ac:dyDescent="0.2">
      <c r="A1370" s="81"/>
      <c r="B1370" s="1284" t="s">
        <v>3058</v>
      </c>
      <c r="C1370" s="1285" t="s">
        <v>3118</v>
      </c>
      <c r="D1370" s="1286"/>
      <c r="E1370" s="1282"/>
      <c r="F1370" s="1287"/>
      <c r="G1370" s="221" t="s">
        <v>4280</v>
      </c>
    </row>
    <row r="1371" spans="1:7" ht="15" customHeight="1" x14ac:dyDescent="0.2">
      <c r="A1371" s="81"/>
      <c r="B1371" s="1284" t="s">
        <v>3059</v>
      </c>
      <c r="C1371" s="1285" t="s">
        <v>3115</v>
      </c>
      <c r="D1371" s="1286"/>
      <c r="E1371" s="1282"/>
      <c r="F1371" s="1287"/>
      <c r="G1371" s="221" t="s">
        <v>4280</v>
      </c>
    </row>
    <row r="1372" spans="1:7" ht="15" customHeight="1" x14ac:dyDescent="0.2">
      <c r="A1372" s="81"/>
      <c r="B1372" s="1284" t="s">
        <v>3060</v>
      </c>
      <c r="C1372" s="1285" t="s">
        <v>3114</v>
      </c>
      <c r="D1372" s="1286"/>
      <c r="E1372" s="1282"/>
      <c r="F1372" s="1287"/>
      <c r="G1372" s="221" t="s">
        <v>4280</v>
      </c>
    </row>
    <row r="1373" spans="1:7" ht="15" customHeight="1" x14ac:dyDescent="0.2">
      <c r="A1373" s="81"/>
      <c r="B1373" s="1284" t="s">
        <v>3061</v>
      </c>
      <c r="C1373" s="1285" t="s">
        <v>5600</v>
      </c>
      <c r="D1373" s="1286"/>
      <c r="E1373" s="1282"/>
      <c r="F1373" s="1287"/>
      <c r="G1373" s="221" t="s">
        <v>4280</v>
      </c>
    </row>
    <row r="1374" spans="1:7" ht="15" customHeight="1" x14ac:dyDescent="0.2">
      <c r="A1374" s="81"/>
      <c r="B1374" s="1284" t="s">
        <v>3062</v>
      </c>
      <c r="C1374" s="1285" t="s">
        <v>3111</v>
      </c>
      <c r="D1374" s="1286"/>
      <c r="E1374" s="1282"/>
      <c r="F1374" s="1287"/>
      <c r="G1374" s="221" t="s">
        <v>4280</v>
      </c>
    </row>
    <row r="1375" spans="1:7" ht="15" customHeight="1" x14ac:dyDescent="0.2">
      <c r="A1375" s="81"/>
      <c r="B1375" s="1284" t="s">
        <v>3063</v>
      </c>
      <c r="C1375" s="1285" t="s">
        <v>3112</v>
      </c>
      <c r="D1375" s="1286"/>
      <c r="E1375" s="1282"/>
      <c r="F1375" s="1287"/>
      <c r="G1375" s="221" t="s">
        <v>4280</v>
      </c>
    </row>
    <row r="1376" spans="1:7" ht="15" customHeight="1" x14ac:dyDescent="0.2">
      <c r="A1376" s="81"/>
      <c r="B1376" s="1284" t="s">
        <v>3064</v>
      </c>
      <c r="C1376" s="1285" t="s">
        <v>3113</v>
      </c>
      <c r="D1376" s="1286"/>
      <c r="E1376" s="1282"/>
      <c r="F1376" s="1287"/>
      <c r="G1376" s="221" t="s">
        <v>4280</v>
      </c>
    </row>
    <row r="1377" spans="1:7" ht="15" customHeight="1" x14ac:dyDescent="0.2">
      <c r="A1377" s="81"/>
      <c r="B1377" s="1284" t="s">
        <v>3065</v>
      </c>
      <c r="C1377" s="1285" t="s">
        <v>3105</v>
      </c>
      <c r="D1377" s="1286"/>
      <c r="E1377" s="1282"/>
      <c r="F1377" s="1287"/>
      <c r="G1377" s="221" t="s">
        <v>4280</v>
      </c>
    </row>
    <row r="1378" spans="1:7" ht="15" customHeight="1" x14ac:dyDescent="0.2">
      <c r="A1378" s="81"/>
      <c r="B1378" s="1284" t="s">
        <v>3066</v>
      </c>
      <c r="C1378" s="1285" t="s">
        <v>3104</v>
      </c>
      <c r="D1378" s="1286"/>
      <c r="E1378" s="1282"/>
      <c r="F1378" s="1287"/>
      <c r="G1378" s="221" t="s">
        <v>4280</v>
      </c>
    </row>
    <row r="1379" spans="1:7" ht="15" customHeight="1" x14ac:dyDescent="0.2">
      <c r="A1379" s="81"/>
      <c r="B1379" s="1284" t="s">
        <v>3067</v>
      </c>
      <c r="C1379" s="1285" t="s">
        <v>3106</v>
      </c>
      <c r="D1379" s="1286"/>
      <c r="E1379" s="1282"/>
      <c r="F1379" s="1287"/>
      <c r="G1379" s="221" t="s">
        <v>4280</v>
      </c>
    </row>
    <row r="1380" spans="1:7" ht="15" customHeight="1" x14ac:dyDescent="0.2">
      <c r="A1380" s="81"/>
      <c r="B1380" s="1284" t="s">
        <v>3068</v>
      </c>
      <c r="C1380" s="1285" t="s">
        <v>3107</v>
      </c>
      <c r="D1380" s="1286"/>
      <c r="E1380" s="1282"/>
      <c r="F1380" s="1287"/>
      <c r="G1380" s="221" t="s">
        <v>4280</v>
      </c>
    </row>
    <row r="1381" spans="1:7" ht="15" customHeight="1" x14ac:dyDescent="0.2">
      <c r="A1381" s="81"/>
      <c r="B1381" s="1284" t="s">
        <v>3075</v>
      </c>
      <c r="C1381" s="1285" t="s">
        <v>3108</v>
      </c>
      <c r="D1381" s="1286"/>
      <c r="E1381" s="1282"/>
      <c r="F1381" s="1287"/>
      <c r="G1381" s="221" t="s">
        <v>4280</v>
      </c>
    </row>
    <row r="1382" spans="1:7" ht="15" customHeight="1" x14ac:dyDescent="0.2">
      <c r="A1382" s="81"/>
      <c r="B1382" s="1284" t="s">
        <v>3069</v>
      </c>
      <c r="C1382" s="1285" t="s">
        <v>3110</v>
      </c>
      <c r="D1382" s="1286"/>
      <c r="E1382" s="1282"/>
      <c r="F1382" s="1287"/>
      <c r="G1382" s="221" t="s">
        <v>4280</v>
      </c>
    </row>
    <row r="1383" spans="1:7" ht="15" customHeight="1" x14ac:dyDescent="0.2">
      <c r="A1383" s="81"/>
      <c r="B1383" s="1284" t="s">
        <v>3070</v>
      </c>
      <c r="C1383" s="1285" t="s">
        <v>3109</v>
      </c>
      <c r="D1383" s="1286"/>
      <c r="E1383" s="1282"/>
      <c r="F1383" s="1287"/>
      <c r="G1383" s="221" t="s">
        <v>4280</v>
      </c>
    </row>
    <row r="1384" spans="1:7" ht="15" customHeight="1" x14ac:dyDescent="0.2">
      <c r="A1384" s="81"/>
      <c r="B1384" s="1284" t="s">
        <v>3071</v>
      </c>
      <c r="C1384" s="1285" t="s">
        <v>5601</v>
      </c>
      <c r="D1384" s="1286"/>
      <c r="E1384" s="1282"/>
      <c r="F1384" s="1287"/>
      <c r="G1384" s="221" t="s">
        <v>4280</v>
      </c>
    </row>
    <row r="1385" spans="1:7" ht="15" customHeight="1" x14ac:dyDescent="0.2">
      <c r="A1385" s="81"/>
      <c r="B1385" s="1284" t="s">
        <v>3072</v>
      </c>
      <c r="C1385" s="1285" t="s">
        <v>3103</v>
      </c>
      <c r="D1385" s="1286"/>
      <c r="E1385" s="1282"/>
      <c r="F1385" s="1287"/>
      <c r="G1385" s="221" t="s">
        <v>4280</v>
      </c>
    </row>
    <row r="1386" spans="1:7" ht="15" customHeight="1" x14ac:dyDescent="0.2">
      <c r="A1386" s="81"/>
      <c r="B1386" s="1284" t="s">
        <v>3073</v>
      </c>
      <c r="C1386" s="1285" t="s">
        <v>3102</v>
      </c>
      <c r="D1386" s="1286"/>
      <c r="E1386" s="1282"/>
      <c r="F1386" s="1287"/>
      <c r="G1386" s="221" t="s">
        <v>4280</v>
      </c>
    </row>
    <row r="1387" spans="1:7" ht="15" customHeight="1" x14ac:dyDescent="0.2">
      <c r="A1387" s="81"/>
      <c r="B1387" s="1284" t="s">
        <v>3074</v>
      </c>
      <c r="C1387" s="1285" t="s">
        <v>3101</v>
      </c>
      <c r="D1387" s="1286"/>
      <c r="E1387" s="1282"/>
      <c r="F1387" s="1287"/>
      <c r="G1387" s="221" t="s">
        <v>4280</v>
      </c>
    </row>
    <row r="1388" spans="1:7" ht="15" customHeight="1" x14ac:dyDescent="0.2">
      <c r="A1388" s="81"/>
      <c r="B1388" s="1284" t="s">
        <v>3076</v>
      </c>
      <c r="C1388" s="1285" t="s">
        <v>3100</v>
      </c>
      <c r="D1388" s="1286"/>
      <c r="E1388" s="1282"/>
      <c r="F1388" s="1287"/>
      <c r="G1388" s="221" t="s">
        <v>4280</v>
      </c>
    </row>
    <row r="1389" spans="1:7" ht="15" customHeight="1" x14ac:dyDescent="0.2">
      <c r="A1389" s="81"/>
      <c r="B1389" s="1284" t="s">
        <v>3077</v>
      </c>
      <c r="C1389" s="1285" t="s">
        <v>3099</v>
      </c>
      <c r="D1389" s="1286"/>
      <c r="E1389" s="1282"/>
      <c r="F1389" s="1287"/>
      <c r="G1389" s="221" t="s">
        <v>4280</v>
      </c>
    </row>
    <row r="1390" spans="1:7" ht="15" customHeight="1" x14ac:dyDescent="0.2">
      <c r="A1390" s="81"/>
      <c r="B1390" s="1284" t="s">
        <v>3078</v>
      </c>
      <c r="C1390" s="1285" t="s">
        <v>3098</v>
      </c>
      <c r="D1390" s="1286"/>
      <c r="E1390" s="1282"/>
      <c r="F1390" s="1287"/>
      <c r="G1390" s="221" t="s">
        <v>4280</v>
      </c>
    </row>
    <row r="1391" spans="1:7" ht="15" customHeight="1" x14ac:dyDescent="0.2">
      <c r="A1391" s="81"/>
      <c r="B1391" s="1284" t="s">
        <v>3079</v>
      </c>
      <c r="C1391" s="1285" t="s">
        <v>3097</v>
      </c>
      <c r="D1391" s="1286"/>
      <c r="E1391" s="1282"/>
      <c r="F1391" s="1287"/>
      <c r="G1391" s="221" t="s">
        <v>4280</v>
      </c>
    </row>
    <row r="1392" spans="1:7" ht="15" customHeight="1" x14ac:dyDescent="0.2">
      <c r="A1392" s="81"/>
      <c r="B1392" s="1284" t="s">
        <v>3080</v>
      </c>
      <c r="C1392" s="1285" t="s">
        <v>3096</v>
      </c>
      <c r="D1392" s="1286"/>
      <c r="E1392" s="1282"/>
      <c r="F1392" s="1287"/>
      <c r="G1392" s="221" t="s">
        <v>4280</v>
      </c>
    </row>
    <row r="1393" spans="1:7" ht="15" customHeight="1" x14ac:dyDescent="0.2">
      <c r="A1393" s="81"/>
      <c r="B1393" s="1284" t="s">
        <v>3081</v>
      </c>
      <c r="C1393" s="1285" t="s">
        <v>3095</v>
      </c>
      <c r="D1393" s="1286"/>
      <c r="E1393" s="1282"/>
      <c r="F1393" s="1287"/>
      <c r="G1393" s="221" t="s">
        <v>4280</v>
      </c>
    </row>
    <row r="1394" spans="1:7" ht="15" customHeight="1" x14ac:dyDescent="0.2">
      <c r="A1394" s="81"/>
      <c r="B1394" s="1284" t="s">
        <v>3082</v>
      </c>
      <c r="C1394" s="1285" t="s">
        <v>3094</v>
      </c>
      <c r="D1394" s="1286"/>
      <c r="E1394" s="1282"/>
      <c r="F1394" s="1287"/>
      <c r="G1394" s="221" t="s">
        <v>4280</v>
      </c>
    </row>
    <row r="1395" spans="1:7" ht="15" customHeight="1" x14ac:dyDescent="0.2">
      <c r="A1395" s="81"/>
      <c r="B1395" s="1284" t="s">
        <v>3083</v>
      </c>
      <c r="C1395" s="1285" t="s">
        <v>5602</v>
      </c>
      <c r="D1395" s="1286"/>
      <c r="E1395" s="1282"/>
      <c r="F1395" s="1287"/>
      <c r="G1395" s="221" t="s">
        <v>4280</v>
      </c>
    </row>
    <row r="1396" spans="1:7" ht="15" customHeight="1" x14ac:dyDescent="0.2">
      <c r="A1396" s="81"/>
      <c r="B1396" s="1284" t="s">
        <v>3084</v>
      </c>
      <c r="C1396" s="1285" t="s">
        <v>3093</v>
      </c>
      <c r="D1396" s="1286"/>
      <c r="E1396" s="1282"/>
      <c r="F1396" s="1287"/>
      <c r="G1396" s="221" t="s">
        <v>4280</v>
      </c>
    </row>
    <row r="1397" spans="1:7" ht="15" customHeight="1" x14ac:dyDescent="0.2">
      <c r="A1397" s="81"/>
      <c r="B1397" s="1284" t="s">
        <v>3085</v>
      </c>
      <c r="C1397" s="1285" t="s">
        <v>3092</v>
      </c>
      <c r="D1397" s="1286"/>
      <c r="E1397" s="1282"/>
      <c r="F1397" s="1287"/>
      <c r="G1397" s="221" t="s">
        <v>4280</v>
      </c>
    </row>
    <row r="1398" spans="1:7" ht="15" customHeight="1" x14ac:dyDescent="0.2">
      <c r="A1398" s="81"/>
      <c r="B1398" s="1284" t="s">
        <v>3086</v>
      </c>
      <c r="C1398" s="1285" t="s">
        <v>3091</v>
      </c>
      <c r="D1398" s="1286"/>
      <c r="E1398" s="1282"/>
      <c r="F1398" s="1287"/>
      <c r="G1398" s="221" t="s">
        <v>4280</v>
      </c>
    </row>
    <row r="1399" spans="1:7" ht="15" customHeight="1" x14ac:dyDescent="0.2">
      <c r="A1399" s="81"/>
      <c r="B1399" s="1284" t="s">
        <v>3185</v>
      </c>
      <c r="C1399" s="1285" t="s">
        <v>3089</v>
      </c>
      <c r="D1399" s="1286"/>
      <c r="E1399" s="1282"/>
      <c r="F1399" s="1287"/>
      <c r="G1399" s="221" t="s">
        <v>4280</v>
      </c>
    </row>
    <row r="1400" spans="1:7" ht="15" customHeight="1" x14ac:dyDescent="0.2">
      <c r="A1400" s="81"/>
      <c r="B1400" s="1284" t="s">
        <v>3186</v>
      </c>
      <c r="C1400" s="1285" t="s">
        <v>3090</v>
      </c>
      <c r="D1400" s="1286"/>
      <c r="E1400" s="1282"/>
      <c r="F1400" s="1287"/>
      <c r="G1400" s="221" t="s">
        <v>4280</v>
      </c>
    </row>
    <row r="1401" spans="1:7" ht="15" customHeight="1" x14ac:dyDescent="0.2">
      <c r="A1401" s="81"/>
      <c r="B1401" s="1284" t="s">
        <v>3187</v>
      </c>
      <c r="C1401" s="1285" t="s">
        <v>3087</v>
      </c>
      <c r="D1401" s="1286"/>
      <c r="E1401" s="1282"/>
      <c r="F1401" s="1287"/>
      <c r="G1401" s="221" t="s">
        <v>4280</v>
      </c>
    </row>
    <row r="1402" spans="1:7" ht="15" customHeight="1" x14ac:dyDescent="0.2">
      <c r="A1402" s="81"/>
      <c r="B1402" s="1284" t="s">
        <v>3188</v>
      </c>
      <c r="C1402" s="1285" t="s">
        <v>3088</v>
      </c>
      <c r="D1402" s="1286"/>
      <c r="E1402" s="1282"/>
      <c r="F1402" s="1287"/>
      <c r="G1402" s="221" t="s">
        <v>4280</v>
      </c>
    </row>
    <row r="1403" spans="1:7" ht="15" customHeight="1" x14ac:dyDescent="0.2">
      <c r="A1403" s="81"/>
      <c r="B1403" s="1284" t="s">
        <v>3193</v>
      </c>
      <c r="C1403" s="1285" t="s">
        <v>3189</v>
      </c>
      <c r="D1403" s="1286"/>
      <c r="E1403" s="1282"/>
      <c r="F1403" s="1287"/>
      <c r="G1403" s="221" t="s">
        <v>4280</v>
      </c>
    </row>
    <row r="1404" spans="1:7" ht="15" customHeight="1" x14ac:dyDescent="0.2">
      <c r="A1404" s="81"/>
      <c r="B1404" s="1284" t="s">
        <v>3194</v>
      </c>
      <c r="C1404" s="1285" t="s">
        <v>3190</v>
      </c>
      <c r="D1404" s="1286"/>
      <c r="E1404" s="1282"/>
      <c r="F1404" s="1287"/>
      <c r="G1404" s="221" t="s">
        <v>4280</v>
      </c>
    </row>
    <row r="1405" spans="1:7" ht="15" customHeight="1" x14ac:dyDescent="0.2">
      <c r="A1405" s="81"/>
      <c r="B1405" s="1284" t="s">
        <v>3195</v>
      </c>
      <c r="C1405" s="1285" t="s">
        <v>3191</v>
      </c>
      <c r="D1405" s="1286"/>
      <c r="E1405" s="1282"/>
      <c r="F1405" s="1287"/>
      <c r="G1405" s="221" t="s">
        <v>4280</v>
      </c>
    </row>
    <row r="1406" spans="1:7" ht="15" customHeight="1" x14ac:dyDescent="0.2">
      <c r="A1406" s="81"/>
      <c r="B1406" s="1284" t="s">
        <v>3196</v>
      </c>
      <c r="C1406" s="1285" t="s">
        <v>3192</v>
      </c>
      <c r="D1406" s="1286"/>
      <c r="E1406" s="1282"/>
      <c r="F1406" s="1287"/>
      <c r="G1406" s="221" t="s">
        <v>4280</v>
      </c>
    </row>
    <row r="1407" spans="1:7" ht="15" customHeight="1" x14ac:dyDescent="0.2">
      <c r="A1407" s="81"/>
      <c r="B1407" s="1284" t="s">
        <v>3209</v>
      </c>
      <c r="C1407" s="1285" t="s">
        <v>3197</v>
      </c>
      <c r="D1407" s="1286"/>
      <c r="E1407" s="1282"/>
      <c r="F1407" s="1287"/>
      <c r="G1407" s="221" t="s">
        <v>4280</v>
      </c>
    </row>
    <row r="1408" spans="1:7" ht="15" customHeight="1" x14ac:dyDescent="0.2">
      <c r="A1408" s="81"/>
      <c r="B1408" s="1284" t="s">
        <v>3210</v>
      </c>
      <c r="C1408" s="1285" t="s">
        <v>3198</v>
      </c>
      <c r="D1408" s="1286"/>
      <c r="E1408" s="1282"/>
      <c r="F1408" s="1287"/>
      <c r="G1408" s="221" t="s">
        <v>4280</v>
      </c>
    </row>
    <row r="1409" spans="1:7" ht="15" customHeight="1" x14ac:dyDescent="0.2">
      <c r="A1409" s="81"/>
      <c r="B1409" s="1284" t="s">
        <v>3211</v>
      </c>
      <c r="C1409" s="1285" t="s">
        <v>3205</v>
      </c>
      <c r="D1409" s="1286"/>
      <c r="E1409" s="1282"/>
      <c r="F1409" s="1287"/>
      <c r="G1409" s="221" t="s">
        <v>4280</v>
      </c>
    </row>
    <row r="1410" spans="1:7" ht="15" customHeight="1" x14ac:dyDescent="0.2">
      <c r="A1410" s="81"/>
      <c r="B1410" s="1284" t="s">
        <v>3212</v>
      </c>
      <c r="C1410" s="1285" t="s">
        <v>3206</v>
      </c>
      <c r="D1410" s="1286"/>
      <c r="E1410" s="1282"/>
      <c r="F1410" s="1287"/>
      <c r="G1410" s="221" t="s">
        <v>4280</v>
      </c>
    </row>
    <row r="1411" spans="1:7" ht="15" customHeight="1" x14ac:dyDescent="0.2">
      <c r="A1411" s="81"/>
      <c r="B1411" s="1284" t="s">
        <v>3213</v>
      </c>
      <c r="C1411" s="1285" t="s">
        <v>3207</v>
      </c>
      <c r="D1411" s="1286"/>
      <c r="E1411" s="1282"/>
      <c r="F1411" s="1287"/>
      <c r="G1411" s="221" t="s">
        <v>4280</v>
      </c>
    </row>
    <row r="1412" spans="1:7" ht="15" customHeight="1" x14ac:dyDescent="0.2">
      <c r="A1412" s="81"/>
      <c r="B1412" s="1284" t="s">
        <v>3214</v>
      </c>
      <c r="C1412" s="1285" t="s">
        <v>3202</v>
      </c>
      <c r="D1412" s="1286"/>
      <c r="E1412" s="1282"/>
      <c r="F1412" s="1287"/>
      <c r="G1412" s="221" t="s">
        <v>4280</v>
      </c>
    </row>
    <row r="1413" spans="1:7" ht="15" customHeight="1" x14ac:dyDescent="0.2">
      <c r="A1413" s="81"/>
      <c r="B1413" s="1284" t="s">
        <v>3215</v>
      </c>
      <c r="C1413" s="1285" t="s">
        <v>3203</v>
      </c>
      <c r="D1413" s="1286"/>
      <c r="E1413" s="1282"/>
      <c r="F1413" s="1287"/>
      <c r="G1413" s="221" t="s">
        <v>4280</v>
      </c>
    </row>
    <row r="1414" spans="1:7" ht="15" customHeight="1" x14ac:dyDescent="0.2">
      <c r="A1414" s="81"/>
      <c r="B1414" s="1284" t="s">
        <v>3216</v>
      </c>
      <c r="C1414" s="1285" t="s">
        <v>3204</v>
      </c>
      <c r="D1414" s="1286"/>
      <c r="E1414" s="1282"/>
      <c r="F1414" s="1287"/>
      <c r="G1414" s="221" t="s">
        <v>4280</v>
      </c>
    </row>
    <row r="1415" spans="1:7" ht="15" customHeight="1" x14ac:dyDescent="0.2">
      <c r="A1415" s="81"/>
      <c r="B1415" s="1284" t="s">
        <v>3217</v>
      </c>
      <c r="C1415" s="1285" t="s">
        <v>3199</v>
      </c>
      <c r="D1415" s="1286"/>
      <c r="E1415" s="1282"/>
      <c r="F1415" s="1287"/>
      <c r="G1415" s="221" t="s">
        <v>4280</v>
      </c>
    </row>
    <row r="1416" spans="1:7" ht="15" customHeight="1" x14ac:dyDescent="0.2">
      <c r="A1416" s="81"/>
      <c r="B1416" s="1284" t="s">
        <v>3218</v>
      </c>
      <c r="C1416" s="1285" t="s">
        <v>3200</v>
      </c>
      <c r="D1416" s="1286"/>
      <c r="E1416" s="1282"/>
      <c r="F1416" s="1287"/>
      <c r="G1416" s="221" t="s">
        <v>4280</v>
      </c>
    </row>
    <row r="1417" spans="1:7" ht="15" customHeight="1" x14ac:dyDescent="0.2">
      <c r="A1417" s="81"/>
      <c r="B1417" s="1284" t="s">
        <v>3219</v>
      </c>
      <c r="C1417" s="1285" t="s">
        <v>3201</v>
      </c>
      <c r="D1417" s="1286"/>
      <c r="E1417" s="1282"/>
      <c r="F1417" s="1287"/>
      <c r="G1417" s="221" t="s">
        <v>4280</v>
      </c>
    </row>
    <row r="1418" spans="1:7" ht="15" customHeight="1" x14ac:dyDescent="0.2">
      <c r="A1418" s="81"/>
      <c r="B1418" s="1284" t="s">
        <v>3220</v>
      </c>
      <c r="C1418" s="1285" t="s">
        <v>3208</v>
      </c>
      <c r="D1418" s="1286"/>
      <c r="E1418" s="1282"/>
      <c r="F1418" s="1287"/>
      <c r="G1418" s="221" t="s">
        <v>4280</v>
      </c>
    </row>
    <row r="1419" spans="1:7" ht="15" customHeight="1" x14ac:dyDescent="0.2">
      <c r="A1419" s="81"/>
      <c r="B1419" s="1284" t="s">
        <v>3233</v>
      </c>
      <c r="C1419" s="1285" t="s">
        <v>3221</v>
      </c>
      <c r="D1419" s="1286"/>
      <c r="E1419" s="1282"/>
      <c r="F1419" s="1287"/>
      <c r="G1419" s="221" t="s">
        <v>4280</v>
      </c>
    </row>
    <row r="1420" spans="1:7" ht="15" customHeight="1" x14ac:dyDescent="0.2">
      <c r="A1420" s="81"/>
      <c r="B1420" s="1284" t="s">
        <v>3234</v>
      </c>
      <c r="C1420" s="1285" t="s">
        <v>3222</v>
      </c>
      <c r="D1420" s="1286"/>
      <c r="E1420" s="1282"/>
      <c r="F1420" s="1287"/>
      <c r="G1420" s="221" t="s">
        <v>4280</v>
      </c>
    </row>
    <row r="1421" spans="1:7" ht="15" customHeight="1" x14ac:dyDescent="0.2">
      <c r="A1421" s="81"/>
      <c r="B1421" s="1284" t="s">
        <v>3235</v>
      </c>
      <c r="C1421" s="1285" t="s">
        <v>3223</v>
      </c>
      <c r="D1421" s="1286"/>
      <c r="E1421" s="1282"/>
      <c r="F1421" s="1287"/>
      <c r="G1421" s="221" t="s">
        <v>4280</v>
      </c>
    </row>
    <row r="1422" spans="1:7" ht="15" customHeight="1" x14ac:dyDescent="0.2">
      <c r="A1422" s="81"/>
      <c r="B1422" s="1284" t="s">
        <v>3236</v>
      </c>
      <c r="C1422" s="1285" t="s">
        <v>3224</v>
      </c>
      <c r="D1422" s="1286"/>
      <c r="E1422" s="1282"/>
      <c r="F1422" s="1287"/>
      <c r="G1422" s="221" t="s">
        <v>4280</v>
      </c>
    </row>
    <row r="1423" spans="1:7" ht="15" customHeight="1" x14ac:dyDescent="0.2">
      <c r="A1423" s="81"/>
      <c r="B1423" s="1284" t="s">
        <v>3237</v>
      </c>
      <c r="C1423" s="1285" t="s">
        <v>3225</v>
      </c>
      <c r="D1423" s="1286"/>
      <c r="E1423" s="1282"/>
      <c r="F1423" s="1287"/>
      <c r="G1423" s="221" t="s">
        <v>4280</v>
      </c>
    </row>
    <row r="1424" spans="1:7" ht="15" customHeight="1" x14ac:dyDescent="0.2">
      <c r="A1424" s="81"/>
      <c r="B1424" s="1284" t="s">
        <v>3238</v>
      </c>
      <c r="C1424" s="1285" t="s">
        <v>3226</v>
      </c>
      <c r="D1424" s="1286"/>
      <c r="E1424" s="1282"/>
      <c r="F1424" s="1287"/>
      <c r="G1424" s="221" t="s">
        <v>4280</v>
      </c>
    </row>
    <row r="1425" spans="1:7" ht="15" customHeight="1" x14ac:dyDescent="0.2">
      <c r="A1425" s="81"/>
      <c r="B1425" s="1284" t="s">
        <v>3239</v>
      </c>
      <c r="C1425" s="1285" t="s">
        <v>3227</v>
      </c>
      <c r="D1425" s="1286"/>
      <c r="E1425" s="1282"/>
      <c r="F1425" s="1287"/>
      <c r="G1425" s="221" t="s">
        <v>4280</v>
      </c>
    </row>
    <row r="1426" spans="1:7" ht="15" customHeight="1" x14ac:dyDescent="0.2">
      <c r="A1426" s="81"/>
      <c r="B1426" s="1284" t="s">
        <v>3240</v>
      </c>
      <c r="C1426" s="1285" t="s">
        <v>3228</v>
      </c>
      <c r="D1426" s="1286"/>
      <c r="E1426" s="1282"/>
      <c r="F1426" s="1287"/>
      <c r="G1426" s="221" t="s">
        <v>4280</v>
      </c>
    </row>
    <row r="1427" spans="1:7" ht="15" customHeight="1" x14ac:dyDescent="0.2">
      <c r="A1427" s="81"/>
      <c r="B1427" s="1284" t="s">
        <v>3241</v>
      </c>
      <c r="C1427" s="1285" t="s">
        <v>3229</v>
      </c>
      <c r="D1427" s="1286"/>
      <c r="E1427" s="1282"/>
      <c r="F1427" s="1287"/>
      <c r="G1427" s="221" t="s">
        <v>4280</v>
      </c>
    </row>
    <row r="1428" spans="1:7" ht="15" customHeight="1" x14ac:dyDescent="0.2">
      <c r="A1428" s="81"/>
      <c r="B1428" s="1284" t="s">
        <v>3242</v>
      </c>
      <c r="C1428" s="1285" t="s">
        <v>3230</v>
      </c>
      <c r="D1428" s="1286"/>
      <c r="E1428" s="1282"/>
      <c r="F1428" s="1287"/>
      <c r="G1428" s="221" t="s">
        <v>4280</v>
      </c>
    </row>
    <row r="1429" spans="1:7" ht="15" customHeight="1" x14ac:dyDescent="0.2">
      <c r="A1429" s="81"/>
      <c r="B1429" s="1284" t="s">
        <v>3243</v>
      </c>
      <c r="C1429" s="1285" t="s">
        <v>3231</v>
      </c>
      <c r="D1429" s="1286"/>
      <c r="E1429" s="1282"/>
      <c r="F1429" s="1287"/>
      <c r="G1429" s="221" t="s">
        <v>4280</v>
      </c>
    </row>
    <row r="1430" spans="1:7" ht="15" customHeight="1" x14ac:dyDescent="0.2">
      <c r="A1430" s="81"/>
      <c r="B1430" s="1284" t="s">
        <v>3244</v>
      </c>
      <c r="C1430" s="1285" t="s">
        <v>3232</v>
      </c>
      <c r="D1430" s="1286"/>
      <c r="E1430" s="1282"/>
      <c r="F1430" s="1287"/>
      <c r="G1430" s="221" t="s">
        <v>4280</v>
      </c>
    </row>
    <row r="1431" spans="1:7" ht="15" customHeight="1" x14ac:dyDescent="0.2">
      <c r="A1431" s="81"/>
      <c r="B1431" s="1284" t="s">
        <v>3257</v>
      </c>
      <c r="C1431" s="1285" t="s">
        <v>3245</v>
      </c>
      <c r="D1431" s="1286"/>
      <c r="E1431" s="1282"/>
      <c r="F1431" s="1287"/>
      <c r="G1431" s="221" t="s">
        <v>4280</v>
      </c>
    </row>
    <row r="1432" spans="1:7" ht="15" customHeight="1" x14ac:dyDescent="0.2">
      <c r="A1432" s="81"/>
      <c r="B1432" s="1284" t="s">
        <v>3258</v>
      </c>
      <c r="C1432" s="1285" t="s">
        <v>3246</v>
      </c>
      <c r="D1432" s="1286"/>
      <c r="E1432" s="1282"/>
      <c r="F1432" s="1287"/>
      <c r="G1432" s="221" t="s">
        <v>4280</v>
      </c>
    </row>
    <row r="1433" spans="1:7" ht="15" customHeight="1" x14ac:dyDescent="0.2">
      <c r="A1433" s="81"/>
      <c r="B1433" s="1284" t="s">
        <v>3259</v>
      </c>
      <c r="C1433" s="1285" t="s">
        <v>3247</v>
      </c>
      <c r="D1433" s="1286"/>
      <c r="E1433" s="1282"/>
      <c r="F1433" s="1287"/>
      <c r="G1433" s="221" t="s">
        <v>4280</v>
      </c>
    </row>
    <row r="1434" spans="1:7" ht="15" customHeight="1" x14ac:dyDescent="0.2">
      <c r="A1434" s="81"/>
      <c r="B1434" s="1284" t="s">
        <v>3260</v>
      </c>
      <c r="C1434" s="1285" t="s">
        <v>3248</v>
      </c>
      <c r="D1434" s="1286"/>
      <c r="E1434" s="1282"/>
      <c r="F1434" s="1287"/>
      <c r="G1434" s="221" t="s">
        <v>4280</v>
      </c>
    </row>
    <row r="1435" spans="1:7" ht="15" customHeight="1" x14ac:dyDescent="0.2">
      <c r="A1435" s="81"/>
      <c r="B1435" s="1284" t="s">
        <v>3261</v>
      </c>
      <c r="C1435" s="1285" t="s">
        <v>3249</v>
      </c>
      <c r="D1435" s="1286"/>
      <c r="E1435" s="1282"/>
      <c r="F1435" s="1287"/>
      <c r="G1435" s="221" t="s">
        <v>4280</v>
      </c>
    </row>
    <row r="1436" spans="1:7" ht="15" customHeight="1" x14ac:dyDescent="0.2">
      <c r="A1436" s="81"/>
      <c r="B1436" s="1284" t="s">
        <v>3262</v>
      </c>
      <c r="C1436" s="1285" t="s">
        <v>3250</v>
      </c>
      <c r="D1436" s="1286"/>
      <c r="E1436" s="1282"/>
      <c r="F1436" s="1287"/>
      <c r="G1436" s="221" t="s">
        <v>4280</v>
      </c>
    </row>
    <row r="1437" spans="1:7" ht="15" customHeight="1" x14ac:dyDescent="0.2">
      <c r="A1437" s="81"/>
      <c r="B1437" s="1284" t="s">
        <v>3263</v>
      </c>
      <c r="C1437" s="1285" t="s">
        <v>3251</v>
      </c>
      <c r="D1437" s="1286"/>
      <c r="E1437" s="1282"/>
      <c r="F1437" s="1287"/>
      <c r="G1437" s="221" t="s">
        <v>4280</v>
      </c>
    </row>
    <row r="1438" spans="1:7" ht="15" customHeight="1" x14ac:dyDescent="0.2">
      <c r="A1438" s="81"/>
      <c r="B1438" s="1284" t="s">
        <v>3264</v>
      </c>
      <c r="C1438" s="1285" t="s">
        <v>3252</v>
      </c>
      <c r="D1438" s="1286"/>
      <c r="E1438" s="1282"/>
      <c r="F1438" s="1287"/>
      <c r="G1438" s="221" t="s">
        <v>4280</v>
      </c>
    </row>
    <row r="1439" spans="1:7" ht="15" customHeight="1" x14ac:dyDescent="0.2">
      <c r="A1439" s="81"/>
      <c r="B1439" s="1284" t="s">
        <v>3265</v>
      </c>
      <c r="C1439" s="1285" t="s">
        <v>3253</v>
      </c>
      <c r="D1439" s="1286"/>
      <c r="E1439" s="1282"/>
      <c r="F1439" s="1287"/>
      <c r="G1439" s="221" t="s">
        <v>4280</v>
      </c>
    </row>
    <row r="1440" spans="1:7" ht="15" customHeight="1" x14ac:dyDescent="0.2">
      <c r="A1440" s="81"/>
      <c r="B1440" s="1284" t="s">
        <v>3266</v>
      </c>
      <c r="C1440" s="1285" t="s">
        <v>3254</v>
      </c>
      <c r="D1440" s="1286"/>
      <c r="E1440" s="1282"/>
      <c r="F1440" s="1287"/>
      <c r="G1440" s="221" t="s">
        <v>4280</v>
      </c>
    </row>
    <row r="1441" spans="1:7" ht="15" customHeight="1" x14ac:dyDescent="0.2">
      <c r="A1441" s="81"/>
      <c r="B1441" s="1284" t="s">
        <v>3267</v>
      </c>
      <c r="C1441" s="1285" t="s">
        <v>3255</v>
      </c>
      <c r="D1441" s="1286"/>
      <c r="E1441" s="1282"/>
      <c r="F1441" s="1287"/>
      <c r="G1441" s="221" t="s">
        <v>4280</v>
      </c>
    </row>
    <row r="1442" spans="1:7" ht="15" customHeight="1" x14ac:dyDescent="0.2">
      <c r="A1442" s="81"/>
      <c r="B1442" s="1284" t="s">
        <v>3268</v>
      </c>
      <c r="C1442" s="1285" t="s">
        <v>3256</v>
      </c>
      <c r="D1442" s="1286"/>
      <c r="E1442" s="1282"/>
      <c r="F1442" s="1287"/>
      <c r="G1442" s="221" t="s">
        <v>4280</v>
      </c>
    </row>
    <row r="1443" spans="1:7" ht="15" customHeight="1" x14ac:dyDescent="0.2">
      <c r="A1443" s="81"/>
      <c r="B1443" s="1305" t="s">
        <v>4827</v>
      </c>
      <c r="C1443" s="1306" t="s">
        <v>4815</v>
      </c>
      <c r="D1443" s="1286"/>
      <c r="E1443" s="1282"/>
      <c r="F1443" s="1287"/>
      <c r="G1443" s="221" t="s">
        <v>4280</v>
      </c>
    </row>
    <row r="1444" spans="1:7" ht="15" customHeight="1" x14ac:dyDescent="0.2">
      <c r="A1444" s="81"/>
      <c r="B1444" s="1305" t="s">
        <v>4828</v>
      </c>
      <c r="C1444" s="1306" t="s">
        <v>4816</v>
      </c>
      <c r="D1444" s="1286"/>
      <c r="E1444" s="1282"/>
      <c r="F1444" s="1287"/>
      <c r="G1444" s="221" t="s">
        <v>4280</v>
      </c>
    </row>
    <row r="1445" spans="1:7" ht="15" customHeight="1" x14ac:dyDescent="0.2">
      <c r="A1445" s="81"/>
      <c r="B1445" s="1305" t="s">
        <v>4829</v>
      </c>
      <c r="C1445" s="1306" t="s">
        <v>4817</v>
      </c>
      <c r="D1445" s="1286"/>
      <c r="E1445" s="1282"/>
      <c r="F1445" s="1287"/>
      <c r="G1445" s="221" t="s">
        <v>4280</v>
      </c>
    </row>
    <row r="1446" spans="1:7" ht="15" customHeight="1" x14ac:dyDescent="0.2">
      <c r="A1446" s="81"/>
      <c r="B1446" s="1305" t="s">
        <v>4830</v>
      </c>
      <c r="C1446" s="1306" t="s">
        <v>4818</v>
      </c>
      <c r="D1446" s="1286"/>
      <c r="E1446" s="1282"/>
      <c r="F1446" s="1287"/>
      <c r="G1446" s="221" t="s">
        <v>4280</v>
      </c>
    </row>
    <row r="1447" spans="1:7" ht="15" customHeight="1" x14ac:dyDescent="0.2">
      <c r="A1447" s="81"/>
      <c r="B1447" s="1305" t="s">
        <v>4831</v>
      </c>
      <c r="C1447" s="1306" t="s">
        <v>4819</v>
      </c>
      <c r="D1447" s="1286"/>
      <c r="E1447" s="1282"/>
      <c r="F1447" s="1287"/>
      <c r="G1447" s="221" t="s">
        <v>4280</v>
      </c>
    </row>
    <row r="1448" spans="1:7" ht="15" customHeight="1" x14ac:dyDescent="0.2">
      <c r="A1448" s="81"/>
      <c r="B1448" s="1305" t="s">
        <v>4832</v>
      </c>
      <c r="C1448" s="1306" t="s">
        <v>4820</v>
      </c>
      <c r="D1448" s="1286"/>
      <c r="E1448" s="1282"/>
      <c r="F1448" s="1287"/>
      <c r="G1448" s="221" t="s">
        <v>4280</v>
      </c>
    </row>
    <row r="1449" spans="1:7" ht="15" customHeight="1" x14ac:dyDescent="0.2">
      <c r="A1449" s="81"/>
      <c r="B1449" s="1305" t="s">
        <v>4833</v>
      </c>
      <c r="C1449" s="1306" t="s">
        <v>4821</v>
      </c>
      <c r="D1449" s="1286"/>
      <c r="E1449" s="1282"/>
      <c r="F1449" s="1287"/>
      <c r="G1449" s="221" t="s">
        <v>4280</v>
      </c>
    </row>
    <row r="1450" spans="1:7" ht="15" customHeight="1" x14ac:dyDescent="0.2">
      <c r="A1450" s="81"/>
      <c r="B1450" s="1305" t="s">
        <v>4834</v>
      </c>
      <c r="C1450" s="1306" t="s">
        <v>4822</v>
      </c>
      <c r="D1450" s="1286"/>
      <c r="E1450" s="1282"/>
      <c r="F1450" s="1287"/>
      <c r="G1450" s="221" t="s">
        <v>4280</v>
      </c>
    </row>
    <row r="1451" spans="1:7" ht="15" customHeight="1" x14ac:dyDescent="0.2">
      <c r="A1451" s="81"/>
      <c r="B1451" s="1305" t="s">
        <v>4835</v>
      </c>
      <c r="C1451" s="1306" t="s">
        <v>4823</v>
      </c>
      <c r="D1451" s="1286"/>
      <c r="E1451" s="1282"/>
      <c r="F1451" s="1287"/>
      <c r="G1451" s="221" t="s">
        <v>4280</v>
      </c>
    </row>
    <row r="1452" spans="1:7" ht="15" customHeight="1" x14ac:dyDescent="0.2">
      <c r="A1452" s="81"/>
      <c r="B1452" s="1305" t="s">
        <v>4836</v>
      </c>
      <c r="C1452" s="1306" t="s">
        <v>4824</v>
      </c>
      <c r="D1452" s="1286"/>
      <c r="E1452" s="1282"/>
      <c r="F1452" s="1287"/>
      <c r="G1452" s="221" t="s">
        <v>4280</v>
      </c>
    </row>
    <row r="1453" spans="1:7" ht="15" customHeight="1" x14ac:dyDescent="0.2">
      <c r="A1453" s="81"/>
      <c r="B1453" s="1305" t="s">
        <v>4837</v>
      </c>
      <c r="C1453" s="1306" t="s">
        <v>4825</v>
      </c>
      <c r="D1453" s="1286"/>
      <c r="E1453" s="1282"/>
      <c r="F1453" s="1287"/>
      <c r="G1453" s="221" t="s">
        <v>4280</v>
      </c>
    </row>
    <row r="1454" spans="1:7" ht="15" customHeight="1" x14ac:dyDescent="0.2">
      <c r="A1454" s="81"/>
      <c r="B1454" s="1305" t="s">
        <v>4838</v>
      </c>
      <c r="C1454" s="1306" t="s">
        <v>4826</v>
      </c>
      <c r="D1454" s="1286"/>
      <c r="E1454" s="1282"/>
      <c r="F1454" s="1287"/>
      <c r="G1454" s="221" t="s">
        <v>4280</v>
      </c>
    </row>
    <row r="1455" spans="1:7" s="67" customFormat="1" ht="15" customHeight="1" x14ac:dyDescent="0.2">
      <c r="A1455" s="81"/>
      <c r="B1455" s="1305" t="s">
        <v>5436</v>
      </c>
      <c r="C1455" s="1306" t="s">
        <v>5337</v>
      </c>
      <c r="D1455" s="1286"/>
      <c r="E1455" s="1282"/>
      <c r="F1455" s="1287"/>
      <c r="G1455" s="221" t="s">
        <v>4280</v>
      </c>
    </row>
    <row r="1456" spans="1:7" s="67" customFormat="1" ht="15" customHeight="1" x14ac:dyDescent="0.2">
      <c r="A1456" s="81"/>
      <c r="B1456" s="1305" t="s">
        <v>5437</v>
      </c>
      <c r="C1456" s="1306" t="s">
        <v>5338</v>
      </c>
      <c r="D1456" s="1286"/>
      <c r="E1456" s="1282"/>
      <c r="F1456" s="1287"/>
      <c r="G1456" s="221" t="s">
        <v>4280</v>
      </c>
    </row>
    <row r="1457" spans="1:7" s="67" customFormat="1" ht="15" customHeight="1" x14ac:dyDescent="0.2">
      <c r="A1457" s="81"/>
      <c r="B1457" s="1305" t="s">
        <v>5438</v>
      </c>
      <c r="C1457" s="1306" t="s">
        <v>5339</v>
      </c>
      <c r="D1457" s="1286"/>
      <c r="E1457" s="1282"/>
      <c r="F1457" s="1287"/>
      <c r="G1457" s="221" t="s">
        <v>4280</v>
      </c>
    </row>
    <row r="1458" spans="1:7" s="67" customFormat="1" ht="15" customHeight="1" x14ac:dyDescent="0.2">
      <c r="A1458" s="81"/>
      <c r="B1458" s="1305" t="s">
        <v>5439</v>
      </c>
      <c r="C1458" s="1306" t="s">
        <v>5340</v>
      </c>
      <c r="D1458" s="1286"/>
      <c r="E1458" s="1282"/>
      <c r="F1458" s="1287"/>
      <c r="G1458" s="221" t="s">
        <v>4280</v>
      </c>
    </row>
    <row r="1459" spans="1:7" s="67" customFormat="1" ht="15" customHeight="1" x14ac:dyDescent="0.2">
      <c r="A1459" s="81"/>
      <c r="B1459" s="1305" t="s">
        <v>5440</v>
      </c>
      <c r="C1459" s="1306" t="s">
        <v>5341</v>
      </c>
      <c r="D1459" s="1286"/>
      <c r="E1459" s="1282"/>
      <c r="F1459" s="1287"/>
      <c r="G1459" s="221" t="s">
        <v>4280</v>
      </c>
    </row>
    <row r="1460" spans="1:7" s="67" customFormat="1" ht="15" customHeight="1" x14ac:dyDescent="0.2">
      <c r="A1460" s="81"/>
      <c r="B1460" s="1305" t="s">
        <v>5441</v>
      </c>
      <c r="C1460" s="1306" t="s">
        <v>5342</v>
      </c>
      <c r="D1460" s="1286"/>
      <c r="E1460" s="1282"/>
      <c r="F1460" s="1287"/>
      <c r="G1460" s="221" t="s">
        <v>4280</v>
      </c>
    </row>
    <row r="1461" spans="1:7" s="67" customFormat="1" ht="15" customHeight="1" x14ac:dyDescent="0.2">
      <c r="A1461" s="81"/>
      <c r="B1461" s="1305" t="s">
        <v>5442</v>
      </c>
      <c r="C1461" s="1306" t="s">
        <v>5326</v>
      </c>
      <c r="D1461" s="1286"/>
      <c r="E1461" s="1282"/>
      <c r="F1461" s="1287"/>
      <c r="G1461" s="221" t="s">
        <v>4280</v>
      </c>
    </row>
    <row r="1462" spans="1:7" s="67" customFormat="1" ht="15" customHeight="1" x14ac:dyDescent="0.2">
      <c r="A1462" s="81"/>
      <c r="B1462" s="1305" t="s">
        <v>5443</v>
      </c>
      <c r="C1462" s="1306" t="s">
        <v>5327</v>
      </c>
      <c r="D1462" s="1286"/>
      <c r="E1462" s="1282"/>
      <c r="F1462" s="1287"/>
      <c r="G1462" s="221" t="s">
        <v>4280</v>
      </c>
    </row>
    <row r="1463" spans="1:7" s="67" customFormat="1" ht="15" customHeight="1" x14ac:dyDescent="0.2">
      <c r="A1463" s="81"/>
      <c r="B1463" s="1305" t="s">
        <v>5444</v>
      </c>
      <c r="C1463" s="1306" t="s">
        <v>5328</v>
      </c>
      <c r="D1463" s="1286"/>
      <c r="E1463" s="1282"/>
      <c r="F1463" s="1287"/>
      <c r="G1463" s="221" t="s">
        <v>4280</v>
      </c>
    </row>
    <row r="1464" spans="1:7" s="67" customFormat="1" ht="15" customHeight="1" x14ac:dyDescent="0.2">
      <c r="A1464" s="81"/>
      <c r="B1464" s="1305" t="s">
        <v>5445</v>
      </c>
      <c r="C1464" s="1306" t="s">
        <v>5329</v>
      </c>
      <c r="D1464" s="1286"/>
      <c r="E1464" s="1282"/>
      <c r="F1464" s="1287"/>
      <c r="G1464" s="221" t="s">
        <v>4280</v>
      </c>
    </row>
    <row r="1465" spans="1:7" s="67" customFormat="1" ht="15" customHeight="1" x14ac:dyDescent="0.2">
      <c r="A1465" s="81"/>
      <c r="B1465" s="1305" t="s">
        <v>5446</v>
      </c>
      <c r="C1465" s="1306" t="s">
        <v>5330</v>
      </c>
      <c r="D1465" s="1286"/>
      <c r="E1465" s="1282"/>
      <c r="F1465" s="1287"/>
      <c r="G1465" s="221" t="s">
        <v>4280</v>
      </c>
    </row>
    <row r="1466" spans="1:7" s="67" customFormat="1" ht="15" customHeight="1" x14ac:dyDescent="0.2">
      <c r="A1466" s="81"/>
      <c r="B1466" s="1305" t="s">
        <v>5447</v>
      </c>
      <c r="C1466" s="1306" t="s">
        <v>5331</v>
      </c>
      <c r="D1466" s="1286"/>
      <c r="E1466" s="1282"/>
      <c r="F1466" s="1287"/>
      <c r="G1466" s="221" t="s">
        <v>4280</v>
      </c>
    </row>
    <row r="1467" spans="1:7" s="67" customFormat="1" ht="15" customHeight="1" x14ac:dyDescent="0.2">
      <c r="A1467" s="81"/>
      <c r="B1467" s="1305" t="s">
        <v>6070</v>
      </c>
      <c r="C1467" s="1306" t="s">
        <v>5620</v>
      </c>
      <c r="D1467" s="1286"/>
      <c r="E1467" s="1282"/>
      <c r="F1467" s="1287"/>
      <c r="G1467" s="221" t="s">
        <v>4280</v>
      </c>
    </row>
    <row r="1468" spans="1:7" s="67" customFormat="1" ht="15" customHeight="1" x14ac:dyDescent="0.2">
      <c r="A1468" s="81"/>
      <c r="B1468" s="1305" t="s">
        <v>6071</v>
      </c>
      <c r="C1468" s="1306" t="s">
        <v>5621</v>
      </c>
      <c r="D1468" s="1286"/>
      <c r="E1468" s="1282"/>
      <c r="F1468" s="1287"/>
      <c r="G1468" s="221" t="s">
        <v>4280</v>
      </c>
    </row>
    <row r="1469" spans="1:7" s="67" customFormat="1" ht="15" customHeight="1" x14ac:dyDescent="0.2">
      <c r="A1469" s="81"/>
      <c r="B1469" s="1305" t="s">
        <v>6072</v>
      </c>
      <c r="C1469" s="1306" t="s">
        <v>5622</v>
      </c>
      <c r="D1469" s="1286"/>
      <c r="E1469" s="1282"/>
      <c r="F1469" s="1287"/>
      <c r="G1469" s="221" t="s">
        <v>4280</v>
      </c>
    </row>
    <row r="1470" spans="1:7" s="67" customFormat="1" ht="15" customHeight="1" x14ac:dyDescent="0.2">
      <c r="A1470" s="81"/>
      <c r="B1470" s="1305" t="s">
        <v>6073</v>
      </c>
      <c r="C1470" s="1306" t="s">
        <v>5623</v>
      </c>
      <c r="D1470" s="1286"/>
      <c r="E1470" s="1282"/>
      <c r="F1470" s="1287"/>
      <c r="G1470" s="221" t="s">
        <v>4280</v>
      </c>
    </row>
    <row r="1471" spans="1:7" s="67" customFormat="1" ht="15" customHeight="1" x14ac:dyDescent="0.2">
      <c r="A1471" s="81"/>
      <c r="B1471" s="1305" t="s">
        <v>6074</v>
      </c>
      <c r="C1471" s="1306" t="s">
        <v>5624</v>
      </c>
      <c r="D1471" s="1286"/>
      <c r="E1471" s="1282"/>
      <c r="F1471" s="1287"/>
      <c r="G1471" s="221" t="s">
        <v>4280</v>
      </c>
    </row>
    <row r="1472" spans="1:7" s="67" customFormat="1" ht="15" customHeight="1" x14ac:dyDescent="0.2">
      <c r="A1472" s="81"/>
      <c r="B1472" s="1305" t="s">
        <v>6075</v>
      </c>
      <c r="C1472" s="1306" t="s">
        <v>5625</v>
      </c>
      <c r="D1472" s="1286"/>
      <c r="E1472" s="1282"/>
      <c r="F1472" s="1287"/>
      <c r="G1472" s="221" t="s">
        <v>4280</v>
      </c>
    </row>
    <row r="1473" spans="1:7" s="67" customFormat="1" ht="15" customHeight="1" x14ac:dyDescent="0.2">
      <c r="A1473" s="81"/>
      <c r="B1473" s="1305" t="s">
        <v>6076</v>
      </c>
      <c r="C1473" s="1306" t="s">
        <v>5626</v>
      </c>
      <c r="D1473" s="1286"/>
      <c r="E1473" s="1282"/>
      <c r="F1473" s="1287"/>
      <c r="G1473" s="221" t="s">
        <v>4280</v>
      </c>
    </row>
    <row r="1474" spans="1:7" s="67" customFormat="1" ht="15" customHeight="1" x14ac:dyDescent="0.2">
      <c r="A1474" s="81"/>
      <c r="B1474" s="1305" t="s">
        <v>6077</v>
      </c>
      <c r="C1474" s="1306" t="s">
        <v>5627</v>
      </c>
      <c r="D1474" s="1286"/>
      <c r="E1474" s="1282"/>
      <c r="F1474" s="1287"/>
      <c r="G1474" s="221" t="s">
        <v>4280</v>
      </c>
    </row>
    <row r="1475" spans="1:7" s="67" customFormat="1" ht="15" customHeight="1" x14ac:dyDescent="0.2">
      <c r="A1475" s="81"/>
      <c r="B1475" s="1305" t="s">
        <v>6078</v>
      </c>
      <c r="C1475" s="1306" t="s">
        <v>5628</v>
      </c>
      <c r="D1475" s="1286"/>
      <c r="E1475" s="1282"/>
      <c r="F1475" s="1287"/>
      <c r="G1475" s="221" t="s">
        <v>4280</v>
      </c>
    </row>
    <row r="1476" spans="1:7" s="67" customFormat="1" ht="15" customHeight="1" x14ac:dyDescent="0.2">
      <c r="A1476" s="81"/>
      <c r="B1476" s="1305" t="s">
        <v>6079</v>
      </c>
      <c r="C1476" s="1306" t="s">
        <v>5629</v>
      </c>
      <c r="D1476" s="1286"/>
      <c r="E1476" s="1282"/>
      <c r="F1476" s="1287"/>
      <c r="G1476" s="221" t="s">
        <v>4280</v>
      </c>
    </row>
    <row r="1477" spans="1:7" s="67" customFormat="1" ht="15" customHeight="1" x14ac:dyDescent="0.2">
      <c r="A1477" s="81"/>
      <c r="B1477" s="1305" t="s">
        <v>6080</v>
      </c>
      <c r="C1477" s="1306" t="s">
        <v>5630</v>
      </c>
      <c r="D1477" s="1286"/>
      <c r="E1477" s="1282"/>
      <c r="F1477" s="1287"/>
      <c r="G1477" s="221" t="s">
        <v>4280</v>
      </c>
    </row>
    <row r="1478" spans="1:7" s="67" customFormat="1" ht="15" customHeight="1" x14ac:dyDescent="0.2">
      <c r="A1478" s="81"/>
      <c r="B1478" s="1305" t="s">
        <v>6081</v>
      </c>
      <c r="C1478" s="1306" t="s">
        <v>5631</v>
      </c>
      <c r="D1478" s="1286"/>
      <c r="E1478" s="1282"/>
      <c r="F1478" s="1287"/>
      <c r="G1478" s="221" t="s">
        <v>4280</v>
      </c>
    </row>
    <row r="1479" spans="1:7" s="67" customFormat="1" ht="15" customHeight="1" x14ac:dyDescent="0.2">
      <c r="A1479" s="81"/>
      <c r="B1479" s="1284" t="s">
        <v>6319</v>
      </c>
      <c r="C1479" s="1285" t="s">
        <v>6229</v>
      </c>
      <c r="D1479" s="1286"/>
      <c r="E1479" s="1282"/>
      <c r="F1479" s="1287"/>
      <c r="G1479" s="221" t="s">
        <v>4280</v>
      </c>
    </row>
    <row r="1480" spans="1:7" s="67" customFormat="1" ht="15" customHeight="1" x14ac:dyDescent="0.2">
      <c r="A1480" s="81"/>
      <c r="B1480" s="1284" t="s">
        <v>6320</v>
      </c>
      <c r="C1480" s="1285" t="s">
        <v>6230</v>
      </c>
      <c r="D1480" s="1286"/>
      <c r="E1480" s="1282"/>
      <c r="F1480" s="1287"/>
      <c r="G1480" s="221" t="s">
        <v>4280</v>
      </c>
    </row>
    <row r="1481" spans="1:7" s="67" customFormat="1" ht="15" customHeight="1" x14ac:dyDescent="0.2">
      <c r="A1481" s="81"/>
      <c r="B1481" s="1284" t="s">
        <v>6321</v>
      </c>
      <c r="C1481" s="1285" t="s">
        <v>6231</v>
      </c>
      <c r="D1481" s="1286"/>
      <c r="E1481" s="1282"/>
      <c r="F1481" s="1287"/>
      <c r="G1481" s="221" t="s">
        <v>4280</v>
      </c>
    </row>
    <row r="1482" spans="1:7" s="67" customFormat="1" ht="15" customHeight="1" x14ac:dyDescent="0.2">
      <c r="A1482" s="81"/>
      <c r="B1482" s="1284" t="s">
        <v>6322</v>
      </c>
      <c r="C1482" s="1285" t="s">
        <v>6232</v>
      </c>
      <c r="D1482" s="1286"/>
      <c r="E1482" s="1282"/>
      <c r="F1482" s="1287"/>
      <c r="G1482" s="221" t="s">
        <v>4280</v>
      </c>
    </row>
    <row r="1483" spans="1:7" s="67" customFormat="1" ht="15" customHeight="1" x14ac:dyDescent="0.2">
      <c r="A1483" s="81"/>
      <c r="B1483" s="1284" t="s">
        <v>6323</v>
      </c>
      <c r="C1483" s="1285" t="s">
        <v>6233</v>
      </c>
      <c r="D1483" s="1286"/>
      <c r="E1483" s="1282"/>
      <c r="F1483" s="1287"/>
      <c r="G1483" s="221" t="s">
        <v>4280</v>
      </c>
    </row>
    <row r="1484" spans="1:7" s="67" customFormat="1" ht="15" customHeight="1" x14ac:dyDescent="0.2">
      <c r="A1484" s="81"/>
      <c r="B1484" s="1284" t="s">
        <v>6324</v>
      </c>
      <c r="C1484" s="1285" t="s">
        <v>6234</v>
      </c>
      <c r="D1484" s="1286"/>
      <c r="E1484" s="1282"/>
      <c r="F1484" s="1287"/>
      <c r="G1484" s="221" t="s">
        <v>4280</v>
      </c>
    </row>
    <row r="1485" spans="1:7" s="67" customFormat="1" ht="15" customHeight="1" x14ac:dyDescent="0.2">
      <c r="A1485" s="81"/>
      <c r="B1485" s="1284" t="s">
        <v>6325</v>
      </c>
      <c r="C1485" s="1285" t="s">
        <v>6235</v>
      </c>
      <c r="D1485" s="1286"/>
      <c r="E1485" s="1282"/>
      <c r="F1485" s="1287"/>
      <c r="G1485" s="221" t="s">
        <v>4280</v>
      </c>
    </row>
    <row r="1486" spans="1:7" s="67" customFormat="1" ht="15" customHeight="1" x14ac:dyDescent="0.2">
      <c r="A1486" s="81"/>
      <c r="B1486" s="1284" t="s">
        <v>6326</v>
      </c>
      <c r="C1486" s="1285" t="s">
        <v>6236</v>
      </c>
      <c r="D1486" s="1286"/>
      <c r="E1486" s="1282"/>
      <c r="F1486" s="1287"/>
      <c r="G1486" s="221" t="s">
        <v>4280</v>
      </c>
    </row>
    <row r="1487" spans="1:7" s="67" customFormat="1" ht="15" customHeight="1" x14ac:dyDescent="0.2">
      <c r="A1487" s="81"/>
      <c r="B1487" s="1284" t="s">
        <v>6327</v>
      </c>
      <c r="C1487" s="1285" t="s">
        <v>6237</v>
      </c>
      <c r="D1487" s="1286"/>
      <c r="E1487" s="1282"/>
      <c r="F1487" s="1287"/>
      <c r="G1487" s="221" t="s">
        <v>4280</v>
      </c>
    </row>
    <row r="1488" spans="1:7" s="67" customFormat="1" ht="15" customHeight="1" x14ac:dyDescent="0.2">
      <c r="A1488" s="81"/>
      <c r="B1488" s="1284" t="s">
        <v>6328</v>
      </c>
      <c r="C1488" s="1285" t="s">
        <v>6238</v>
      </c>
      <c r="D1488" s="1286"/>
      <c r="E1488" s="1282"/>
      <c r="F1488" s="1287"/>
      <c r="G1488" s="221" t="s">
        <v>4280</v>
      </c>
    </row>
    <row r="1489" spans="1:7" s="67" customFormat="1" ht="15" customHeight="1" x14ac:dyDescent="0.2">
      <c r="A1489" s="81"/>
      <c r="B1489" s="1284" t="s">
        <v>6329</v>
      </c>
      <c r="C1489" s="1285" t="s">
        <v>6239</v>
      </c>
      <c r="D1489" s="1286"/>
      <c r="E1489" s="1282"/>
      <c r="F1489" s="1287"/>
      <c r="G1489" s="221" t="s">
        <v>4280</v>
      </c>
    </row>
    <row r="1490" spans="1:7" s="67" customFormat="1" ht="15" customHeight="1" x14ac:dyDescent="0.2">
      <c r="A1490" s="81"/>
      <c r="B1490" s="1284" t="s">
        <v>6330</v>
      </c>
      <c r="C1490" s="1285" t="s">
        <v>6240</v>
      </c>
      <c r="D1490" s="1286"/>
      <c r="E1490" s="1282"/>
      <c r="F1490" s="1287"/>
      <c r="G1490" s="221" t="s">
        <v>4280</v>
      </c>
    </row>
    <row r="1491" spans="1:7" s="67" customFormat="1" ht="15" customHeight="1" x14ac:dyDescent="0.2">
      <c r="A1491" s="81"/>
      <c r="B1491" s="1393" t="s">
        <v>7236</v>
      </c>
      <c r="C1491" s="1384" t="s">
        <v>7152</v>
      </c>
      <c r="D1491" s="1286"/>
      <c r="E1491" s="1282"/>
      <c r="F1491" s="1287"/>
      <c r="G1491" s="221" t="s">
        <v>4280</v>
      </c>
    </row>
    <row r="1492" spans="1:7" s="67" customFormat="1" ht="15" customHeight="1" x14ac:dyDescent="0.2">
      <c r="A1492" s="81"/>
      <c r="B1492" s="1393" t="s">
        <v>7237</v>
      </c>
      <c r="C1492" s="1384" t="s">
        <v>7153</v>
      </c>
      <c r="D1492" s="1286"/>
      <c r="E1492" s="1282"/>
      <c r="F1492" s="1287"/>
      <c r="G1492" s="221" t="s">
        <v>4280</v>
      </c>
    </row>
    <row r="1493" spans="1:7" s="67" customFormat="1" ht="15" customHeight="1" x14ac:dyDescent="0.2">
      <c r="A1493" s="81"/>
      <c r="B1493" s="1393" t="s">
        <v>7238</v>
      </c>
      <c r="C1493" s="1384" t="s">
        <v>7157</v>
      </c>
      <c r="D1493" s="1286"/>
      <c r="E1493" s="1282"/>
      <c r="F1493" s="1287"/>
      <c r="G1493" s="221" t="s">
        <v>4280</v>
      </c>
    </row>
    <row r="1494" spans="1:7" s="67" customFormat="1" ht="15" customHeight="1" x14ac:dyDescent="0.2">
      <c r="A1494" s="81"/>
      <c r="B1494" s="1393" t="s">
        <v>7239</v>
      </c>
      <c r="C1494" s="1384" t="s">
        <v>7154</v>
      </c>
      <c r="D1494" s="1286"/>
      <c r="E1494" s="1282"/>
      <c r="F1494" s="1287"/>
      <c r="G1494" s="221" t="s">
        <v>4280</v>
      </c>
    </row>
    <row r="1495" spans="1:7" s="67" customFormat="1" ht="15" customHeight="1" x14ac:dyDescent="0.2">
      <c r="A1495" s="81"/>
      <c r="B1495" s="1393" t="s">
        <v>7240</v>
      </c>
      <c r="C1495" s="1384" t="s">
        <v>7155</v>
      </c>
      <c r="D1495" s="1286"/>
      <c r="E1495" s="1282"/>
      <c r="F1495" s="1287"/>
      <c r="G1495" s="221" t="s">
        <v>4280</v>
      </c>
    </row>
    <row r="1496" spans="1:7" s="67" customFormat="1" ht="15" customHeight="1" x14ac:dyDescent="0.2">
      <c r="A1496" s="81"/>
      <c r="B1496" s="1393" t="s">
        <v>7241</v>
      </c>
      <c r="C1496" s="1384" t="s">
        <v>7156</v>
      </c>
      <c r="D1496" s="1286"/>
      <c r="E1496" s="1282"/>
      <c r="F1496" s="1287"/>
      <c r="G1496" s="221" t="s">
        <v>4280</v>
      </c>
    </row>
    <row r="1497" spans="1:7" s="67" customFormat="1" ht="15" customHeight="1" x14ac:dyDescent="0.2">
      <c r="A1497" s="81"/>
      <c r="B1497" s="1393" t="s">
        <v>7242</v>
      </c>
      <c r="C1497" s="1384" t="s">
        <v>7158</v>
      </c>
      <c r="D1497" s="1286"/>
      <c r="E1497" s="1282"/>
      <c r="F1497" s="1287"/>
      <c r="G1497" s="221" t="s">
        <v>4280</v>
      </c>
    </row>
    <row r="1498" spans="1:7" s="67" customFormat="1" ht="15" customHeight="1" x14ac:dyDescent="0.2">
      <c r="A1498" s="81"/>
      <c r="B1498" s="1393" t="s">
        <v>7243</v>
      </c>
      <c r="C1498" s="1384" t="s">
        <v>7159</v>
      </c>
      <c r="D1498" s="1286"/>
      <c r="E1498" s="1282"/>
      <c r="F1498" s="1287"/>
      <c r="G1498" s="221" t="s">
        <v>4280</v>
      </c>
    </row>
    <row r="1499" spans="1:7" ht="15" customHeight="1" x14ac:dyDescent="0.2">
      <c r="A1499" s="81"/>
      <c r="B1499" s="1284" t="s">
        <v>3282</v>
      </c>
      <c r="C1499" s="1285" t="s">
        <v>3269</v>
      </c>
      <c r="D1499" s="1286"/>
      <c r="E1499" s="1282"/>
      <c r="F1499" s="1287"/>
      <c r="G1499" s="221" t="s">
        <v>4280</v>
      </c>
    </row>
    <row r="1500" spans="1:7" ht="15" customHeight="1" x14ac:dyDescent="0.2">
      <c r="A1500" s="81"/>
      <c r="B1500" s="1284" t="s">
        <v>3283</v>
      </c>
      <c r="C1500" s="1285" t="s">
        <v>3270</v>
      </c>
      <c r="D1500" s="1286"/>
      <c r="E1500" s="1282"/>
      <c r="F1500" s="1287"/>
      <c r="G1500" s="221" t="s">
        <v>4280</v>
      </c>
    </row>
    <row r="1501" spans="1:7" ht="15" customHeight="1" x14ac:dyDescent="0.2">
      <c r="A1501" s="81"/>
      <c r="B1501" s="1284" t="s">
        <v>3284</v>
      </c>
      <c r="C1501" s="1285" t="s">
        <v>3271</v>
      </c>
      <c r="D1501" s="1286"/>
      <c r="E1501" s="1282"/>
      <c r="F1501" s="1287"/>
      <c r="G1501" s="221" t="s">
        <v>4280</v>
      </c>
    </row>
    <row r="1502" spans="1:7" ht="15" customHeight="1" x14ac:dyDescent="0.2">
      <c r="A1502" s="81"/>
      <c r="B1502" s="1284" t="s">
        <v>3285</v>
      </c>
      <c r="C1502" s="1285" t="s">
        <v>3272</v>
      </c>
      <c r="D1502" s="1286"/>
      <c r="E1502" s="1282"/>
      <c r="F1502" s="1287"/>
      <c r="G1502" s="221" t="s">
        <v>4280</v>
      </c>
    </row>
    <row r="1503" spans="1:7" ht="15" customHeight="1" x14ac:dyDescent="0.2">
      <c r="A1503" s="81"/>
      <c r="B1503" s="1284" t="s">
        <v>3286</v>
      </c>
      <c r="C1503" s="1285" t="s">
        <v>3273</v>
      </c>
      <c r="D1503" s="1286"/>
      <c r="E1503" s="1282"/>
      <c r="F1503" s="1287"/>
      <c r="G1503" s="221" t="s">
        <v>4280</v>
      </c>
    </row>
    <row r="1504" spans="1:7" ht="15" customHeight="1" x14ac:dyDescent="0.2">
      <c r="A1504" s="81"/>
      <c r="B1504" s="1284" t="s">
        <v>3287</v>
      </c>
      <c r="C1504" s="1285" t="s">
        <v>3274</v>
      </c>
      <c r="D1504" s="1286"/>
      <c r="E1504" s="1282"/>
      <c r="F1504" s="1287"/>
      <c r="G1504" s="221" t="s">
        <v>4280</v>
      </c>
    </row>
    <row r="1505" spans="1:7" ht="15" customHeight="1" x14ac:dyDescent="0.2">
      <c r="A1505" s="81"/>
      <c r="B1505" s="1284" t="s">
        <v>3288</v>
      </c>
      <c r="C1505" s="1285" t="s">
        <v>3275</v>
      </c>
      <c r="D1505" s="1286"/>
      <c r="E1505" s="1282"/>
      <c r="F1505" s="1287"/>
      <c r="G1505" s="221" t="s">
        <v>4280</v>
      </c>
    </row>
    <row r="1506" spans="1:7" ht="15" customHeight="1" x14ac:dyDescent="0.2">
      <c r="A1506" s="81"/>
      <c r="B1506" s="1284" t="s">
        <v>3289</v>
      </c>
      <c r="C1506" s="1285" t="s">
        <v>3276</v>
      </c>
      <c r="D1506" s="1286"/>
      <c r="E1506" s="1282"/>
      <c r="F1506" s="1287"/>
      <c r="G1506" s="221" t="s">
        <v>4280</v>
      </c>
    </row>
    <row r="1507" spans="1:7" ht="15" customHeight="1" x14ac:dyDescent="0.2">
      <c r="A1507" s="81"/>
      <c r="B1507" s="1284" t="s">
        <v>3290</v>
      </c>
      <c r="C1507" s="1285" t="s">
        <v>3277</v>
      </c>
      <c r="D1507" s="1286"/>
      <c r="E1507" s="1282"/>
      <c r="F1507" s="1287"/>
      <c r="G1507" s="221" t="s">
        <v>4280</v>
      </c>
    </row>
    <row r="1508" spans="1:7" ht="15" customHeight="1" x14ac:dyDescent="0.2">
      <c r="A1508" s="81"/>
      <c r="B1508" s="1284" t="s">
        <v>3291</v>
      </c>
      <c r="C1508" s="1285" t="s">
        <v>3278</v>
      </c>
      <c r="D1508" s="1286"/>
      <c r="E1508" s="1282"/>
      <c r="F1508" s="1287"/>
      <c r="G1508" s="221" t="s">
        <v>4280</v>
      </c>
    </row>
    <row r="1509" spans="1:7" ht="15" customHeight="1" x14ac:dyDescent="0.2">
      <c r="A1509" s="81"/>
      <c r="B1509" s="1284" t="s">
        <v>3292</v>
      </c>
      <c r="C1509" s="1285" t="s">
        <v>3279</v>
      </c>
      <c r="D1509" s="1286"/>
      <c r="E1509" s="1282"/>
      <c r="F1509" s="1287"/>
      <c r="G1509" s="221" t="s">
        <v>4280</v>
      </c>
    </row>
    <row r="1510" spans="1:7" ht="15" customHeight="1" x14ac:dyDescent="0.2">
      <c r="A1510" s="81"/>
      <c r="B1510" s="1284" t="s">
        <v>3293</v>
      </c>
      <c r="C1510" s="1285" t="s">
        <v>3280</v>
      </c>
      <c r="D1510" s="1286"/>
      <c r="E1510" s="1282"/>
      <c r="F1510" s="1287"/>
      <c r="G1510" s="221" t="s">
        <v>4280</v>
      </c>
    </row>
    <row r="1511" spans="1:7" ht="15" customHeight="1" x14ac:dyDescent="0.2">
      <c r="A1511" s="81"/>
      <c r="B1511" s="1284" t="s">
        <v>3294</v>
      </c>
      <c r="C1511" s="1285" t="s">
        <v>3281</v>
      </c>
      <c r="D1511" s="1286"/>
      <c r="E1511" s="1282"/>
      <c r="F1511" s="1287"/>
      <c r="G1511" s="221" t="s">
        <v>4280</v>
      </c>
    </row>
    <row r="1512" spans="1:7" ht="15" customHeight="1" x14ac:dyDescent="0.2">
      <c r="A1512" s="81"/>
      <c r="B1512" s="1305" t="s">
        <v>4841</v>
      </c>
      <c r="C1512" s="1285" t="s">
        <v>4839</v>
      </c>
      <c r="D1512" s="1286"/>
      <c r="E1512" s="1282"/>
      <c r="F1512" s="1287"/>
      <c r="G1512" s="221" t="s">
        <v>4280</v>
      </c>
    </row>
    <row r="1513" spans="1:7" ht="15" customHeight="1" x14ac:dyDescent="0.2">
      <c r="A1513" s="81"/>
      <c r="B1513" s="1305" t="s">
        <v>4842</v>
      </c>
      <c r="C1513" s="1285" t="s">
        <v>4840</v>
      </c>
      <c r="D1513" s="1286"/>
      <c r="E1513" s="1282"/>
      <c r="F1513" s="1287"/>
      <c r="G1513" s="221" t="s">
        <v>4280</v>
      </c>
    </row>
    <row r="1514" spans="1:7" s="67" customFormat="1" ht="15" customHeight="1" x14ac:dyDescent="0.2">
      <c r="A1514" s="81"/>
      <c r="B1514" s="1305" t="s">
        <v>5577</v>
      </c>
      <c r="C1514" s="1285" t="s">
        <v>5335</v>
      </c>
      <c r="D1514" s="1286"/>
      <c r="E1514" s="1282"/>
      <c r="F1514" s="1287"/>
      <c r="G1514" s="221" t="s">
        <v>4280</v>
      </c>
    </row>
    <row r="1515" spans="1:7" s="67" customFormat="1" ht="15" customHeight="1" x14ac:dyDescent="0.2">
      <c r="A1515" s="81"/>
      <c r="B1515" s="1305" t="s">
        <v>5578</v>
      </c>
      <c r="C1515" s="1285" t="s">
        <v>5336</v>
      </c>
      <c r="D1515" s="1286"/>
      <c r="E1515" s="1282"/>
      <c r="F1515" s="1287"/>
      <c r="G1515" s="221" t="s">
        <v>4280</v>
      </c>
    </row>
    <row r="1516" spans="1:7" s="67" customFormat="1" ht="15" customHeight="1" x14ac:dyDescent="0.2">
      <c r="A1516" s="81"/>
      <c r="B1516" s="1305" t="s">
        <v>6082</v>
      </c>
      <c r="C1516" s="1285" t="s">
        <v>5632</v>
      </c>
      <c r="D1516" s="1286"/>
      <c r="E1516" s="1282"/>
      <c r="F1516" s="1287"/>
      <c r="G1516" s="221" t="s">
        <v>4280</v>
      </c>
    </row>
    <row r="1517" spans="1:7" s="67" customFormat="1" ht="15" customHeight="1" x14ac:dyDescent="0.2">
      <c r="A1517" s="81"/>
      <c r="B1517" s="1305" t="s">
        <v>6083</v>
      </c>
      <c r="C1517" s="1285" t="s">
        <v>5633</v>
      </c>
      <c r="D1517" s="1286"/>
      <c r="E1517" s="1282"/>
      <c r="F1517" s="1287"/>
      <c r="G1517" s="221" t="s">
        <v>4280</v>
      </c>
    </row>
    <row r="1518" spans="1:7" s="67" customFormat="1" ht="15" customHeight="1" x14ac:dyDescent="0.2">
      <c r="A1518" s="81"/>
      <c r="B1518" s="1284" t="s">
        <v>6331</v>
      </c>
      <c r="C1518" s="1285" t="s">
        <v>6241</v>
      </c>
      <c r="D1518" s="1286"/>
      <c r="E1518" s="1282"/>
      <c r="F1518" s="1287"/>
      <c r="G1518" s="221" t="s">
        <v>4280</v>
      </c>
    </row>
    <row r="1519" spans="1:7" s="67" customFormat="1" ht="15" customHeight="1" x14ac:dyDescent="0.2">
      <c r="A1519" s="81"/>
      <c r="B1519" s="1284" t="s">
        <v>6332</v>
      </c>
      <c r="C1519" s="1285" t="s">
        <v>6242</v>
      </c>
      <c r="D1519" s="1286"/>
      <c r="E1519" s="1282"/>
      <c r="F1519" s="1287"/>
      <c r="G1519" s="221" t="s">
        <v>4280</v>
      </c>
    </row>
    <row r="1520" spans="1:7" ht="15" customHeight="1" x14ac:dyDescent="0.2">
      <c r="A1520" s="81"/>
      <c r="B1520" s="1284" t="s">
        <v>3296</v>
      </c>
      <c r="C1520" s="1285" t="s">
        <v>3295</v>
      </c>
      <c r="D1520" s="1286"/>
      <c r="E1520" s="1282"/>
      <c r="F1520" s="1287"/>
    </row>
    <row r="1521" spans="1:6" ht="15" customHeight="1" x14ac:dyDescent="0.2">
      <c r="A1521" s="81"/>
      <c r="B1521" s="1284" t="s">
        <v>3297</v>
      </c>
      <c r="C1521" s="1285" t="s">
        <v>3301</v>
      </c>
      <c r="D1521" s="1286"/>
      <c r="E1521" s="1282"/>
      <c r="F1521" s="1287"/>
    </row>
    <row r="1522" spans="1:6" ht="15" customHeight="1" x14ac:dyDescent="0.2">
      <c r="A1522" s="81"/>
      <c r="B1522" s="1284" t="s">
        <v>3298</v>
      </c>
      <c r="C1522" s="1285" t="s">
        <v>3302</v>
      </c>
      <c r="D1522" s="1286"/>
      <c r="E1522" s="1282"/>
      <c r="F1522" s="1287"/>
    </row>
    <row r="1523" spans="1:6" ht="15" customHeight="1" x14ac:dyDescent="0.2">
      <c r="A1523" s="81"/>
      <c r="B1523" s="1284" t="s">
        <v>3299</v>
      </c>
      <c r="C1523" s="1285" t="s">
        <v>3303</v>
      </c>
      <c r="D1523" s="1286"/>
      <c r="E1523" s="1282"/>
      <c r="F1523" s="1287"/>
    </row>
    <row r="1524" spans="1:6" ht="15" customHeight="1" x14ac:dyDescent="0.2">
      <c r="A1524" s="81"/>
      <c r="B1524" s="1284" t="s">
        <v>3300</v>
      </c>
      <c r="C1524" s="1285" t="s">
        <v>6823</v>
      </c>
      <c r="D1524" s="1286"/>
      <c r="E1524" s="1282"/>
      <c r="F1524" s="1287"/>
    </row>
    <row r="1525" spans="1:6" ht="15" customHeight="1" x14ac:dyDescent="0.2">
      <c r="A1525" s="81"/>
      <c r="B1525" s="1284" t="s">
        <v>3308</v>
      </c>
      <c r="C1525" s="1285" t="s">
        <v>3304</v>
      </c>
      <c r="D1525" s="1286"/>
      <c r="E1525" s="1282"/>
      <c r="F1525" s="1287"/>
    </row>
    <row r="1526" spans="1:6" ht="15" customHeight="1" x14ac:dyDescent="0.2">
      <c r="A1526" s="81"/>
      <c r="B1526" s="1284" t="s">
        <v>3309</v>
      </c>
      <c r="C1526" s="1285" t="s">
        <v>3305</v>
      </c>
      <c r="D1526" s="1286"/>
      <c r="E1526" s="1282"/>
      <c r="F1526" s="1287"/>
    </row>
    <row r="1527" spans="1:6" ht="15" customHeight="1" x14ac:dyDescent="0.2">
      <c r="A1527" s="81"/>
      <c r="B1527" s="1284" t="s">
        <v>3310</v>
      </c>
      <c r="C1527" s="1285" t="s">
        <v>3306</v>
      </c>
      <c r="D1527" s="1286"/>
      <c r="E1527" s="1282"/>
      <c r="F1527" s="1287"/>
    </row>
    <row r="1528" spans="1:6" ht="15" customHeight="1" x14ac:dyDescent="0.2">
      <c r="A1528" s="81"/>
      <c r="B1528" s="1284" t="s">
        <v>3311</v>
      </c>
      <c r="C1528" s="1285" t="s">
        <v>3307</v>
      </c>
      <c r="D1528" s="1286"/>
      <c r="E1528" s="1282"/>
      <c r="F1528" s="1287"/>
    </row>
    <row r="1529" spans="1:6" ht="15" customHeight="1" x14ac:dyDescent="0.2">
      <c r="A1529" s="81"/>
      <c r="B1529" s="1284" t="s">
        <v>3312</v>
      </c>
      <c r="C1529" s="1285" t="s">
        <v>6824</v>
      </c>
      <c r="D1529" s="1286"/>
      <c r="E1529" s="1282"/>
      <c r="F1529" s="1287"/>
    </row>
    <row r="1530" spans="1:6" ht="15" customHeight="1" x14ac:dyDescent="0.2">
      <c r="A1530" s="81"/>
      <c r="B1530" s="1284" t="s">
        <v>3317</v>
      </c>
      <c r="C1530" s="1285" t="s">
        <v>3313</v>
      </c>
      <c r="D1530" s="1286"/>
      <c r="E1530" s="1282"/>
      <c r="F1530" s="1287"/>
    </row>
    <row r="1531" spans="1:6" ht="15" customHeight="1" x14ac:dyDescent="0.2">
      <c r="A1531" s="81"/>
      <c r="B1531" s="1284" t="s">
        <v>3318</v>
      </c>
      <c r="C1531" s="1285" t="s">
        <v>3314</v>
      </c>
      <c r="D1531" s="1286"/>
      <c r="E1531" s="1282"/>
      <c r="F1531" s="1287"/>
    </row>
    <row r="1532" spans="1:6" ht="15" customHeight="1" x14ac:dyDescent="0.2">
      <c r="A1532" s="81"/>
      <c r="B1532" s="1284" t="s">
        <v>3319</v>
      </c>
      <c r="C1532" s="1285" t="s">
        <v>3315</v>
      </c>
      <c r="D1532" s="1286"/>
      <c r="E1532" s="1282"/>
      <c r="F1532" s="1287"/>
    </row>
    <row r="1533" spans="1:6" ht="15" customHeight="1" x14ac:dyDescent="0.2">
      <c r="A1533" s="81"/>
      <c r="B1533" s="1284" t="s">
        <v>3320</v>
      </c>
      <c r="C1533" s="1285" t="s">
        <v>3316</v>
      </c>
      <c r="D1533" s="1286"/>
      <c r="E1533" s="1282"/>
      <c r="F1533" s="1287"/>
    </row>
    <row r="1534" spans="1:6" ht="15" customHeight="1" x14ac:dyDescent="0.2">
      <c r="A1534" s="81"/>
      <c r="B1534" s="1284" t="s">
        <v>3321</v>
      </c>
      <c r="C1534" s="1285" t="s">
        <v>6825</v>
      </c>
      <c r="D1534" s="1286"/>
      <c r="E1534" s="1282"/>
      <c r="F1534" s="1287"/>
    </row>
    <row r="1535" spans="1:6" ht="15" customHeight="1" x14ac:dyDescent="0.2">
      <c r="A1535" s="81"/>
      <c r="B1535" s="1284" t="s">
        <v>3326</v>
      </c>
      <c r="C1535" s="1285" t="s">
        <v>3322</v>
      </c>
      <c r="D1535" s="1286"/>
      <c r="E1535" s="1282"/>
      <c r="F1535" s="1287"/>
    </row>
    <row r="1536" spans="1:6" ht="15" customHeight="1" x14ac:dyDescent="0.2">
      <c r="A1536" s="81"/>
      <c r="B1536" s="1284" t="s">
        <v>3327</v>
      </c>
      <c r="C1536" s="1285" t="s">
        <v>3323</v>
      </c>
      <c r="D1536" s="1286"/>
      <c r="E1536" s="1282"/>
      <c r="F1536" s="1287"/>
    </row>
    <row r="1537" spans="1:7" ht="15" customHeight="1" x14ac:dyDescent="0.2">
      <c r="A1537" s="81"/>
      <c r="B1537" s="1284" t="s">
        <v>3328</v>
      </c>
      <c r="C1537" s="1285" t="s">
        <v>3324</v>
      </c>
      <c r="D1537" s="1286"/>
      <c r="E1537" s="1282"/>
      <c r="F1537" s="1287"/>
    </row>
    <row r="1538" spans="1:7" ht="15" customHeight="1" x14ac:dyDescent="0.2">
      <c r="A1538" s="81"/>
      <c r="B1538" s="1284" t="s">
        <v>3329</v>
      </c>
      <c r="C1538" s="1285" t="s">
        <v>3325</v>
      </c>
      <c r="D1538" s="1286"/>
      <c r="E1538" s="1282"/>
      <c r="F1538" s="1287"/>
    </row>
    <row r="1539" spans="1:7" ht="15" customHeight="1" x14ac:dyDescent="0.2">
      <c r="A1539" s="81"/>
      <c r="B1539" s="1284" t="s">
        <v>3330</v>
      </c>
      <c r="C1539" s="1285" t="s">
        <v>6826</v>
      </c>
      <c r="D1539" s="1286"/>
      <c r="E1539" s="1282"/>
      <c r="F1539" s="1287"/>
    </row>
    <row r="1540" spans="1:7" ht="15" customHeight="1" x14ac:dyDescent="0.2">
      <c r="A1540" s="81"/>
      <c r="B1540" s="1284" t="s">
        <v>3335</v>
      </c>
      <c r="C1540" s="1285" t="s">
        <v>3331</v>
      </c>
      <c r="D1540" s="1286"/>
      <c r="E1540" s="1282"/>
      <c r="F1540" s="1287"/>
    </row>
    <row r="1541" spans="1:7" ht="15" customHeight="1" x14ac:dyDescent="0.2">
      <c r="A1541" s="81"/>
      <c r="B1541" s="1284" t="s">
        <v>3336</v>
      </c>
      <c r="C1541" s="1285" t="s">
        <v>3332</v>
      </c>
      <c r="D1541" s="1286"/>
      <c r="E1541" s="1282"/>
      <c r="F1541" s="1287"/>
    </row>
    <row r="1542" spans="1:7" ht="15" customHeight="1" x14ac:dyDescent="0.2">
      <c r="A1542" s="81"/>
      <c r="B1542" s="1284" t="s">
        <v>3337</v>
      </c>
      <c r="C1542" s="1285" t="s">
        <v>3333</v>
      </c>
      <c r="D1542" s="1286"/>
      <c r="E1542" s="1282"/>
      <c r="F1542" s="1287"/>
    </row>
    <row r="1543" spans="1:7" ht="15" customHeight="1" x14ac:dyDescent="0.2">
      <c r="A1543" s="81"/>
      <c r="B1543" s="1284" t="s">
        <v>3338</v>
      </c>
      <c r="C1543" s="1285" t="s">
        <v>3334</v>
      </c>
      <c r="D1543" s="1286"/>
      <c r="E1543" s="1282"/>
      <c r="F1543" s="1287"/>
    </row>
    <row r="1544" spans="1:7" ht="15" customHeight="1" x14ac:dyDescent="0.2">
      <c r="A1544" s="81"/>
      <c r="B1544" s="1284" t="s">
        <v>3339</v>
      </c>
      <c r="C1544" s="1285" t="s">
        <v>6827</v>
      </c>
      <c r="D1544" s="1286"/>
      <c r="E1544" s="1282"/>
      <c r="F1544" s="1287"/>
    </row>
    <row r="1545" spans="1:7" ht="15" customHeight="1" x14ac:dyDescent="0.2">
      <c r="A1545" s="81"/>
      <c r="B1545" s="1284" t="s">
        <v>3344</v>
      </c>
      <c r="C1545" s="1285" t="s">
        <v>3340</v>
      </c>
      <c r="D1545" s="1286"/>
      <c r="E1545" s="1282"/>
      <c r="F1545" s="1287"/>
      <c r="G1545" s="221" t="s">
        <v>1637</v>
      </c>
    </row>
    <row r="1546" spans="1:7" ht="15" customHeight="1" x14ac:dyDescent="0.2">
      <c r="A1546" s="81"/>
      <c r="B1546" s="1284" t="s">
        <v>3345</v>
      </c>
      <c r="C1546" s="1285" t="s">
        <v>3341</v>
      </c>
      <c r="D1546" s="1286"/>
      <c r="E1546" s="1282"/>
      <c r="F1546" s="1287"/>
      <c r="G1546" s="221" t="s">
        <v>4280</v>
      </c>
    </row>
    <row r="1547" spans="1:7" ht="15" customHeight="1" x14ac:dyDescent="0.2">
      <c r="A1547" s="81"/>
      <c r="B1547" s="1284" t="s">
        <v>3346</v>
      </c>
      <c r="C1547" s="1285" t="s">
        <v>3342</v>
      </c>
      <c r="D1547" s="1286"/>
      <c r="E1547" s="1282"/>
      <c r="F1547" s="1287"/>
      <c r="G1547" s="221" t="s">
        <v>4280</v>
      </c>
    </row>
    <row r="1548" spans="1:7" ht="15" customHeight="1" x14ac:dyDescent="0.2">
      <c r="A1548" s="81"/>
      <c r="B1548" s="1284" t="s">
        <v>3347</v>
      </c>
      <c r="C1548" s="1285" t="s">
        <v>3343</v>
      </c>
      <c r="D1548" s="1286"/>
      <c r="E1548" s="1282"/>
      <c r="F1548" s="1287"/>
      <c r="G1548" s="221" t="s">
        <v>4280</v>
      </c>
    </row>
    <row r="1549" spans="1:7" ht="15" customHeight="1" x14ac:dyDescent="0.2">
      <c r="A1549" s="81"/>
      <c r="B1549" s="1284" t="s">
        <v>3348</v>
      </c>
      <c r="C1549" s="1285" t="s">
        <v>6828</v>
      </c>
      <c r="D1549" s="1286"/>
      <c r="E1549" s="1282"/>
      <c r="F1549" s="1287"/>
      <c r="G1549" s="221" t="s">
        <v>4280</v>
      </c>
    </row>
    <row r="1550" spans="1:7" ht="15" customHeight="1" x14ac:dyDescent="0.2">
      <c r="A1550" s="81"/>
      <c r="B1550" s="1284" t="s">
        <v>3353</v>
      </c>
      <c r="C1550" s="1285" t="s">
        <v>3349</v>
      </c>
      <c r="D1550" s="1286"/>
      <c r="E1550" s="1282"/>
      <c r="F1550" s="1287"/>
      <c r="G1550" s="221" t="s">
        <v>4280</v>
      </c>
    </row>
    <row r="1551" spans="1:7" ht="15" customHeight="1" x14ac:dyDescent="0.2">
      <c r="A1551" s="81"/>
      <c r="B1551" s="1284" t="s">
        <v>3354</v>
      </c>
      <c r="C1551" s="1285" t="s">
        <v>3350</v>
      </c>
      <c r="D1551" s="1286"/>
      <c r="E1551" s="1282"/>
      <c r="F1551" s="1287"/>
      <c r="G1551" s="221" t="s">
        <v>4280</v>
      </c>
    </row>
    <row r="1552" spans="1:7" ht="15" customHeight="1" x14ac:dyDescent="0.2">
      <c r="A1552" s="81"/>
      <c r="B1552" s="1284" t="s">
        <v>3355</v>
      </c>
      <c r="C1552" s="1285" t="s">
        <v>3351</v>
      </c>
      <c r="D1552" s="1286"/>
      <c r="E1552" s="1282"/>
      <c r="F1552" s="1287"/>
      <c r="G1552" s="221" t="s">
        <v>4280</v>
      </c>
    </row>
    <row r="1553" spans="1:7" ht="15" customHeight="1" x14ac:dyDescent="0.2">
      <c r="A1553" s="81"/>
      <c r="B1553" s="1284" t="s">
        <v>3356</v>
      </c>
      <c r="C1553" s="1285" t="s">
        <v>3352</v>
      </c>
      <c r="D1553" s="1286"/>
      <c r="E1553" s="1282"/>
      <c r="F1553" s="1287"/>
      <c r="G1553" s="221" t="s">
        <v>4280</v>
      </c>
    </row>
    <row r="1554" spans="1:7" ht="15" customHeight="1" x14ac:dyDescent="0.2">
      <c r="A1554" s="81"/>
      <c r="B1554" s="1284" t="s">
        <v>3357</v>
      </c>
      <c r="C1554" s="1285" t="s">
        <v>6829</v>
      </c>
      <c r="D1554" s="1286"/>
      <c r="E1554" s="1282"/>
      <c r="F1554" s="1287"/>
      <c r="G1554" s="221" t="s">
        <v>4280</v>
      </c>
    </row>
    <row r="1555" spans="1:7" ht="15" customHeight="1" x14ac:dyDescent="0.2">
      <c r="A1555" s="81"/>
      <c r="B1555" s="1284" t="s">
        <v>3361</v>
      </c>
      <c r="C1555" s="1285" t="s">
        <v>3358</v>
      </c>
      <c r="D1555" s="1286"/>
      <c r="E1555" s="1282"/>
      <c r="F1555" s="1287"/>
      <c r="G1555" s="221" t="s">
        <v>4280</v>
      </c>
    </row>
    <row r="1556" spans="1:7" ht="15" customHeight="1" x14ac:dyDescent="0.2">
      <c r="A1556" s="81"/>
      <c r="B1556" s="1284" t="s">
        <v>3362</v>
      </c>
      <c r="C1556" s="1285" t="s">
        <v>3359</v>
      </c>
      <c r="D1556" s="1286"/>
      <c r="E1556" s="1282"/>
      <c r="F1556" s="1287"/>
      <c r="G1556" s="221" t="s">
        <v>4280</v>
      </c>
    </row>
    <row r="1557" spans="1:7" ht="15" customHeight="1" x14ac:dyDescent="0.2">
      <c r="A1557" s="81"/>
      <c r="B1557" s="1284" t="s">
        <v>3363</v>
      </c>
      <c r="C1557" s="1285" t="s">
        <v>3360</v>
      </c>
      <c r="D1557" s="1286"/>
      <c r="E1557" s="1282"/>
      <c r="F1557" s="1287"/>
      <c r="G1557" s="221" t="s">
        <v>4280</v>
      </c>
    </row>
    <row r="1558" spans="1:7" ht="15" customHeight="1" x14ac:dyDescent="0.2">
      <c r="A1558" s="81"/>
      <c r="B1558" s="1284" t="s">
        <v>3364</v>
      </c>
      <c r="C1558" s="1285" t="s">
        <v>6830</v>
      </c>
      <c r="D1558" s="1286"/>
      <c r="E1558" s="1282"/>
      <c r="F1558" s="1287"/>
      <c r="G1558" s="221" t="s">
        <v>4280</v>
      </c>
    </row>
    <row r="1559" spans="1:7" ht="15" customHeight="1" x14ac:dyDescent="0.2">
      <c r="A1559" s="81"/>
      <c r="B1559" s="1284" t="s">
        <v>3368</v>
      </c>
      <c r="C1559" s="1285" t="s">
        <v>3365</v>
      </c>
      <c r="D1559" s="1286"/>
      <c r="E1559" s="1282"/>
      <c r="F1559" s="1287"/>
      <c r="G1559" s="221" t="s">
        <v>4280</v>
      </c>
    </row>
    <row r="1560" spans="1:7" ht="15" customHeight="1" x14ac:dyDescent="0.2">
      <c r="A1560" s="81"/>
      <c r="B1560" s="1284" t="s">
        <v>3369</v>
      </c>
      <c r="C1560" s="1285" t="s">
        <v>3366</v>
      </c>
      <c r="D1560" s="1286"/>
      <c r="E1560" s="1282"/>
      <c r="F1560" s="1287"/>
      <c r="G1560" s="221" t="s">
        <v>4280</v>
      </c>
    </row>
    <row r="1561" spans="1:7" ht="15" customHeight="1" x14ac:dyDescent="0.2">
      <c r="A1561" s="81"/>
      <c r="B1561" s="1284" t="s">
        <v>3370</v>
      </c>
      <c r="C1561" s="1285" t="s">
        <v>3367</v>
      </c>
      <c r="D1561" s="1286"/>
      <c r="E1561" s="1282"/>
      <c r="F1561" s="1287"/>
      <c r="G1561" s="221" t="s">
        <v>4280</v>
      </c>
    </row>
    <row r="1562" spans="1:7" ht="15" customHeight="1" x14ac:dyDescent="0.2">
      <c r="A1562" s="81"/>
      <c r="B1562" s="1284" t="s">
        <v>3371</v>
      </c>
      <c r="C1562" s="1285" t="s">
        <v>6831</v>
      </c>
      <c r="D1562" s="1286"/>
      <c r="E1562" s="1282"/>
      <c r="F1562" s="1287"/>
      <c r="G1562" s="221" t="s">
        <v>4280</v>
      </c>
    </row>
    <row r="1563" spans="1:7" ht="15" customHeight="1" x14ac:dyDescent="0.2">
      <c r="A1563" s="81"/>
      <c r="B1563" s="1284" t="s">
        <v>3375</v>
      </c>
      <c r="C1563" s="1285" t="s">
        <v>3372</v>
      </c>
      <c r="D1563" s="1286"/>
      <c r="E1563" s="1282"/>
      <c r="F1563" s="1287"/>
      <c r="G1563" s="221" t="s">
        <v>4280</v>
      </c>
    </row>
    <row r="1564" spans="1:7" ht="15" customHeight="1" x14ac:dyDescent="0.2">
      <c r="A1564" s="81"/>
      <c r="B1564" s="1284" t="s">
        <v>3376</v>
      </c>
      <c r="C1564" s="1285" t="s">
        <v>3373</v>
      </c>
      <c r="D1564" s="1286"/>
      <c r="E1564" s="1282"/>
      <c r="F1564" s="1287"/>
      <c r="G1564" s="221" t="s">
        <v>4280</v>
      </c>
    </row>
    <row r="1565" spans="1:7" ht="15" customHeight="1" x14ac:dyDescent="0.2">
      <c r="A1565" s="81"/>
      <c r="B1565" s="1284" t="s">
        <v>3377</v>
      </c>
      <c r="C1565" s="1285" t="s">
        <v>3374</v>
      </c>
      <c r="D1565" s="1286"/>
      <c r="E1565" s="1282"/>
      <c r="F1565" s="1287"/>
      <c r="G1565" s="221" t="s">
        <v>4280</v>
      </c>
    </row>
    <row r="1566" spans="1:7" ht="15" customHeight="1" x14ac:dyDescent="0.2">
      <c r="A1566" s="81"/>
      <c r="B1566" s="1284" t="s">
        <v>3380</v>
      </c>
      <c r="C1566" s="1285" t="s">
        <v>3378</v>
      </c>
      <c r="D1566" s="1286"/>
      <c r="E1566" s="1282"/>
      <c r="F1566" s="1287"/>
      <c r="G1566" s="221" t="s">
        <v>4280</v>
      </c>
    </row>
    <row r="1567" spans="1:7" ht="15" customHeight="1" x14ac:dyDescent="0.2">
      <c r="A1567" s="81"/>
      <c r="B1567" s="1284" t="s">
        <v>3381</v>
      </c>
      <c r="C1567" s="1285" t="s">
        <v>3379</v>
      </c>
      <c r="D1567" s="1286"/>
      <c r="E1567" s="1282"/>
      <c r="F1567" s="1287"/>
      <c r="G1567" s="221" t="s">
        <v>4280</v>
      </c>
    </row>
    <row r="1568" spans="1:7" ht="15" customHeight="1" x14ac:dyDescent="0.2">
      <c r="A1568" s="81"/>
      <c r="B1568" s="1284" t="s">
        <v>3382</v>
      </c>
      <c r="C1568" s="1285" t="s">
        <v>6832</v>
      </c>
      <c r="D1568" s="1286"/>
      <c r="E1568" s="1282"/>
      <c r="F1568" s="1287"/>
      <c r="G1568" s="221" t="s">
        <v>4280</v>
      </c>
    </row>
    <row r="1569" spans="1:7" ht="15" customHeight="1" x14ac:dyDescent="0.2">
      <c r="A1569" s="81"/>
      <c r="B1569" s="1284" t="s">
        <v>3385</v>
      </c>
      <c r="C1569" s="1285" t="s">
        <v>3383</v>
      </c>
      <c r="D1569" s="1286"/>
      <c r="E1569" s="1282"/>
      <c r="F1569" s="1287"/>
      <c r="G1569" s="221" t="s">
        <v>4280</v>
      </c>
    </row>
    <row r="1570" spans="1:7" ht="15" customHeight="1" x14ac:dyDescent="0.2">
      <c r="A1570" s="81"/>
      <c r="B1570" s="1284" t="s">
        <v>3386</v>
      </c>
      <c r="C1570" s="1285" t="s">
        <v>3384</v>
      </c>
      <c r="D1570" s="1286"/>
      <c r="E1570" s="1282"/>
      <c r="F1570" s="1287"/>
      <c r="G1570" s="221" t="s">
        <v>4280</v>
      </c>
    </row>
    <row r="1571" spans="1:7" ht="15" customHeight="1" x14ac:dyDescent="0.2">
      <c r="A1571" s="81"/>
      <c r="B1571" s="1284" t="s">
        <v>3387</v>
      </c>
      <c r="C1571" s="1285" t="s">
        <v>6833</v>
      </c>
      <c r="D1571" s="1286"/>
      <c r="E1571" s="1282"/>
      <c r="F1571" s="1287"/>
      <c r="G1571" s="221" t="s">
        <v>4280</v>
      </c>
    </row>
    <row r="1572" spans="1:7" ht="15" customHeight="1" x14ac:dyDescent="0.2">
      <c r="A1572" s="81"/>
      <c r="B1572" s="1284" t="s">
        <v>3390</v>
      </c>
      <c r="C1572" s="1285" t="s">
        <v>3388</v>
      </c>
      <c r="D1572" s="1286"/>
      <c r="E1572" s="1282"/>
      <c r="F1572" s="1287"/>
      <c r="G1572" s="221" t="s">
        <v>4280</v>
      </c>
    </row>
    <row r="1573" spans="1:7" ht="15" customHeight="1" x14ac:dyDescent="0.2">
      <c r="A1573" s="81"/>
      <c r="B1573" s="1284" t="s">
        <v>3391</v>
      </c>
      <c r="C1573" s="1285" t="s">
        <v>3389</v>
      </c>
      <c r="D1573" s="1286"/>
      <c r="E1573" s="1282"/>
      <c r="F1573" s="1287"/>
      <c r="G1573" s="221" t="s">
        <v>4280</v>
      </c>
    </row>
    <row r="1574" spans="1:7" ht="15" customHeight="1" x14ac:dyDescent="0.2">
      <c r="A1574" s="81"/>
      <c r="B1574" s="1284" t="s">
        <v>3392</v>
      </c>
      <c r="C1574" s="1285" t="s">
        <v>6834</v>
      </c>
      <c r="D1574" s="1286"/>
      <c r="E1574" s="1282"/>
      <c r="F1574" s="1287"/>
      <c r="G1574" s="221" t="s">
        <v>4280</v>
      </c>
    </row>
    <row r="1575" spans="1:7" ht="15" customHeight="1" x14ac:dyDescent="0.2">
      <c r="A1575" s="81"/>
      <c r="B1575" s="1284" t="s">
        <v>3395</v>
      </c>
      <c r="C1575" s="1285" t="s">
        <v>3393</v>
      </c>
      <c r="D1575" s="1286"/>
      <c r="E1575" s="1282"/>
      <c r="F1575" s="1287"/>
      <c r="G1575" s="221" t="s">
        <v>4280</v>
      </c>
    </row>
    <row r="1576" spans="1:7" ht="15" customHeight="1" x14ac:dyDescent="0.2">
      <c r="A1576" s="81"/>
      <c r="B1576" s="1284" t="s">
        <v>3396</v>
      </c>
      <c r="C1576" s="1285" t="s">
        <v>3394</v>
      </c>
      <c r="D1576" s="1286"/>
      <c r="E1576" s="1282"/>
      <c r="F1576" s="1287"/>
      <c r="G1576" s="221" t="s">
        <v>4280</v>
      </c>
    </row>
    <row r="1577" spans="1:7" ht="15" customHeight="1" x14ac:dyDescent="0.2">
      <c r="A1577" s="81"/>
      <c r="B1577" s="1284" t="s">
        <v>3397</v>
      </c>
      <c r="C1577" s="1285" t="s">
        <v>6835</v>
      </c>
      <c r="D1577" s="1286"/>
      <c r="E1577" s="1282"/>
      <c r="F1577" s="1287"/>
      <c r="G1577" s="221" t="s">
        <v>4280</v>
      </c>
    </row>
    <row r="1578" spans="1:7" ht="15" customHeight="1" x14ac:dyDescent="0.2">
      <c r="A1578" s="81"/>
      <c r="B1578" s="1284" t="s">
        <v>3400</v>
      </c>
      <c r="C1578" s="1285" t="s">
        <v>3398</v>
      </c>
      <c r="D1578" s="1286"/>
      <c r="E1578" s="1282"/>
      <c r="F1578" s="1287"/>
      <c r="G1578" s="221" t="s">
        <v>4280</v>
      </c>
    </row>
    <row r="1579" spans="1:7" ht="15" customHeight="1" x14ac:dyDescent="0.2">
      <c r="A1579" s="81"/>
      <c r="B1579" s="1284" t="s">
        <v>3401</v>
      </c>
      <c r="C1579" s="1285" t="s">
        <v>3399</v>
      </c>
      <c r="D1579" s="1286"/>
      <c r="E1579" s="1282"/>
      <c r="F1579" s="1287"/>
      <c r="G1579" s="221" t="s">
        <v>4280</v>
      </c>
    </row>
    <row r="1580" spans="1:7" ht="15" customHeight="1" x14ac:dyDescent="0.2">
      <c r="A1580" s="81"/>
      <c r="B1580" s="1284" t="s">
        <v>3402</v>
      </c>
      <c r="C1580" s="1285" t="s">
        <v>6836</v>
      </c>
      <c r="D1580" s="1286"/>
      <c r="E1580" s="1282"/>
      <c r="F1580" s="1287"/>
      <c r="G1580" s="221" t="s">
        <v>4280</v>
      </c>
    </row>
    <row r="1581" spans="1:7" ht="15" customHeight="1" x14ac:dyDescent="0.2">
      <c r="A1581" s="81"/>
      <c r="B1581" s="1284" t="s">
        <v>3405</v>
      </c>
      <c r="C1581" s="1285" t="s">
        <v>3403</v>
      </c>
      <c r="D1581" s="1286"/>
      <c r="E1581" s="1282"/>
      <c r="F1581" s="1287"/>
      <c r="G1581" s="221" t="s">
        <v>4280</v>
      </c>
    </row>
    <row r="1582" spans="1:7" ht="15" customHeight="1" x14ac:dyDescent="0.2">
      <c r="A1582" s="81"/>
      <c r="B1582" s="1284" t="s">
        <v>3406</v>
      </c>
      <c r="C1582" s="1285" t="s">
        <v>3404</v>
      </c>
      <c r="D1582" s="1286"/>
      <c r="E1582" s="1282"/>
      <c r="F1582" s="1287"/>
      <c r="G1582" s="221" t="s">
        <v>4280</v>
      </c>
    </row>
    <row r="1583" spans="1:7" ht="15" customHeight="1" x14ac:dyDescent="0.2">
      <c r="A1583" s="81"/>
      <c r="B1583" s="1284" t="s">
        <v>3407</v>
      </c>
      <c r="C1583" s="1285" t="s">
        <v>6837</v>
      </c>
      <c r="D1583" s="1286"/>
      <c r="E1583" s="1282"/>
      <c r="F1583" s="1287"/>
      <c r="G1583" s="221" t="s">
        <v>4280</v>
      </c>
    </row>
    <row r="1584" spans="1:7" ht="15" customHeight="1" x14ac:dyDescent="0.2">
      <c r="A1584" s="81"/>
      <c r="B1584" s="1284" t="s">
        <v>3410</v>
      </c>
      <c r="C1584" s="1285" t="s">
        <v>3409</v>
      </c>
      <c r="D1584" s="1286"/>
      <c r="E1584" s="1282"/>
      <c r="F1584" s="1287"/>
      <c r="G1584" s="221" t="s">
        <v>4280</v>
      </c>
    </row>
    <row r="1585" spans="1:7" ht="15" customHeight="1" x14ac:dyDescent="0.2">
      <c r="A1585" s="81"/>
      <c r="B1585" s="1284" t="s">
        <v>3411</v>
      </c>
      <c r="C1585" s="1285" t="s">
        <v>3408</v>
      </c>
      <c r="D1585" s="1286"/>
      <c r="E1585" s="1282"/>
      <c r="F1585" s="1287"/>
      <c r="G1585" s="221" t="s">
        <v>4280</v>
      </c>
    </row>
    <row r="1586" spans="1:7" ht="15" customHeight="1" x14ac:dyDescent="0.2">
      <c r="A1586" s="81"/>
      <c r="B1586" s="1284" t="s">
        <v>3412</v>
      </c>
      <c r="C1586" s="1285" t="s">
        <v>6838</v>
      </c>
      <c r="D1586" s="1286"/>
      <c r="E1586" s="1282"/>
      <c r="F1586" s="1287"/>
      <c r="G1586" s="221" t="s">
        <v>4280</v>
      </c>
    </row>
    <row r="1587" spans="1:7" ht="15" customHeight="1" x14ac:dyDescent="0.2">
      <c r="A1587" s="81"/>
      <c r="B1587" s="1284" t="s">
        <v>3415</v>
      </c>
      <c r="C1587" s="1285" t="s">
        <v>3413</v>
      </c>
      <c r="D1587" s="1286"/>
      <c r="E1587" s="1282"/>
      <c r="F1587" s="1287"/>
      <c r="G1587" s="221" t="s">
        <v>4280</v>
      </c>
    </row>
    <row r="1588" spans="1:7" ht="15" customHeight="1" x14ac:dyDescent="0.2">
      <c r="A1588" s="81"/>
      <c r="B1588" s="1284" t="s">
        <v>3416</v>
      </c>
      <c r="C1588" s="1285" t="s">
        <v>3414</v>
      </c>
      <c r="D1588" s="1286"/>
      <c r="E1588" s="1282"/>
      <c r="F1588" s="1287"/>
      <c r="G1588" s="221" t="s">
        <v>4280</v>
      </c>
    </row>
    <row r="1589" spans="1:7" ht="15" customHeight="1" x14ac:dyDescent="0.2">
      <c r="A1589" s="81"/>
      <c r="B1589" s="1284" t="s">
        <v>3417</v>
      </c>
      <c r="C1589" s="1285" t="s">
        <v>6839</v>
      </c>
      <c r="D1589" s="1286"/>
      <c r="E1589" s="1282"/>
      <c r="F1589" s="1287"/>
      <c r="G1589" s="221" t="s">
        <v>4280</v>
      </c>
    </row>
    <row r="1590" spans="1:7" ht="15" customHeight="1" x14ac:dyDescent="0.2">
      <c r="A1590" s="81"/>
      <c r="B1590" s="1305" t="s">
        <v>4810</v>
      </c>
      <c r="C1590" s="1306" t="s">
        <v>4808</v>
      </c>
      <c r="D1590" s="1286"/>
      <c r="E1590" s="1282"/>
      <c r="F1590" s="1287"/>
      <c r="G1590" s="221" t="s">
        <v>4280</v>
      </c>
    </row>
    <row r="1591" spans="1:7" ht="15" customHeight="1" x14ac:dyDescent="0.2">
      <c r="A1591" s="81"/>
      <c r="B1591" s="1305" t="s">
        <v>4811</v>
      </c>
      <c r="C1591" s="1306" t="s">
        <v>4809</v>
      </c>
      <c r="D1591" s="1286"/>
      <c r="E1591" s="1282"/>
      <c r="F1591" s="1287"/>
      <c r="G1591" s="221" t="s">
        <v>4280</v>
      </c>
    </row>
    <row r="1592" spans="1:7" ht="15" customHeight="1" x14ac:dyDescent="0.2">
      <c r="A1592" s="81"/>
      <c r="B1592" s="1305" t="s">
        <v>4812</v>
      </c>
      <c r="C1592" s="1306" t="s">
        <v>6840</v>
      </c>
      <c r="D1592" s="1286"/>
      <c r="E1592" s="1282"/>
      <c r="F1592" s="1287"/>
      <c r="G1592" s="221" t="s">
        <v>4280</v>
      </c>
    </row>
    <row r="1593" spans="1:7" s="67" customFormat="1" ht="15" customHeight="1" x14ac:dyDescent="0.2">
      <c r="A1593" s="81"/>
      <c r="B1593" s="1305" t="s">
        <v>5433</v>
      </c>
      <c r="C1593" s="1306" t="s">
        <v>5332</v>
      </c>
      <c r="D1593" s="1286"/>
      <c r="E1593" s="1282"/>
      <c r="F1593" s="1287"/>
      <c r="G1593" s="221" t="s">
        <v>4280</v>
      </c>
    </row>
    <row r="1594" spans="1:7" s="67" customFormat="1" ht="15" customHeight="1" x14ac:dyDescent="0.2">
      <c r="A1594" s="81"/>
      <c r="B1594" s="1305" t="s">
        <v>5434</v>
      </c>
      <c r="C1594" s="1306" t="s">
        <v>5333</v>
      </c>
      <c r="D1594" s="1286"/>
      <c r="E1594" s="1282"/>
      <c r="F1594" s="1287"/>
      <c r="G1594" s="221" t="s">
        <v>4280</v>
      </c>
    </row>
    <row r="1595" spans="1:7" s="67" customFormat="1" ht="15" customHeight="1" x14ac:dyDescent="0.2">
      <c r="A1595" s="81"/>
      <c r="B1595" s="1305" t="s">
        <v>5435</v>
      </c>
      <c r="C1595" s="1306" t="s">
        <v>6841</v>
      </c>
      <c r="D1595" s="1286"/>
      <c r="E1595" s="1282"/>
      <c r="F1595" s="1287"/>
      <c r="G1595" s="221" t="s">
        <v>4280</v>
      </c>
    </row>
    <row r="1596" spans="1:7" s="67" customFormat="1" ht="15" customHeight="1" x14ac:dyDescent="0.2">
      <c r="A1596" s="81"/>
      <c r="B1596" s="1305" t="s">
        <v>5575</v>
      </c>
      <c r="C1596" s="1306" t="s">
        <v>5576</v>
      </c>
      <c r="D1596" s="1286"/>
      <c r="E1596" s="1282"/>
      <c r="F1596" s="1287"/>
      <c r="G1596" s="221" t="s">
        <v>4280</v>
      </c>
    </row>
    <row r="1597" spans="1:7" s="67" customFormat="1" ht="15" customHeight="1" x14ac:dyDescent="0.2">
      <c r="A1597" s="81"/>
      <c r="B1597" s="1305" t="s">
        <v>6084</v>
      </c>
      <c r="C1597" s="1306" t="s">
        <v>5634</v>
      </c>
      <c r="D1597" s="1286"/>
      <c r="E1597" s="1282"/>
      <c r="F1597" s="1287"/>
      <c r="G1597" s="221" t="s">
        <v>4280</v>
      </c>
    </row>
    <row r="1598" spans="1:7" s="67" customFormat="1" ht="15" customHeight="1" x14ac:dyDescent="0.2">
      <c r="A1598" s="81"/>
      <c r="B1598" s="1305" t="s">
        <v>6085</v>
      </c>
      <c r="C1598" s="1306" t="s">
        <v>5635</v>
      </c>
      <c r="D1598" s="1286"/>
      <c r="E1598" s="1282"/>
      <c r="F1598" s="1287"/>
      <c r="G1598" s="221" t="s">
        <v>4280</v>
      </c>
    </row>
    <row r="1599" spans="1:7" s="67" customFormat="1" ht="15" customHeight="1" x14ac:dyDescent="0.2">
      <c r="A1599" s="81"/>
      <c r="B1599" s="1305" t="s">
        <v>6086</v>
      </c>
      <c r="C1599" s="1306" t="s">
        <v>5636</v>
      </c>
      <c r="D1599" s="1286"/>
      <c r="E1599" s="1282"/>
      <c r="F1599" s="1287"/>
      <c r="G1599" s="221" t="s">
        <v>4280</v>
      </c>
    </row>
    <row r="1600" spans="1:7" s="67" customFormat="1" ht="15" customHeight="1" x14ac:dyDescent="0.2">
      <c r="A1600" s="81"/>
      <c r="B1600" s="1305" t="s">
        <v>6087</v>
      </c>
      <c r="C1600" s="1306" t="s">
        <v>5637</v>
      </c>
      <c r="D1600" s="1286"/>
      <c r="E1600" s="1282"/>
      <c r="F1600" s="1287"/>
      <c r="G1600" s="221" t="s">
        <v>4280</v>
      </c>
    </row>
    <row r="1601" spans="1:7" s="67" customFormat="1" ht="15" customHeight="1" x14ac:dyDescent="0.2">
      <c r="A1601" s="81"/>
      <c r="B1601" s="1284" t="s">
        <v>6333</v>
      </c>
      <c r="C1601" s="1306" t="s">
        <v>6243</v>
      </c>
      <c r="D1601" s="1286"/>
      <c r="E1601" s="1282"/>
      <c r="F1601" s="1287"/>
      <c r="G1601" s="221" t="s">
        <v>4280</v>
      </c>
    </row>
    <row r="1602" spans="1:7" s="67" customFormat="1" ht="15" customHeight="1" x14ac:dyDescent="0.2">
      <c r="A1602" s="81"/>
      <c r="B1602" s="1284" t="s">
        <v>6334</v>
      </c>
      <c r="C1602" s="1306" t="s">
        <v>6244</v>
      </c>
      <c r="D1602" s="1286"/>
      <c r="E1602" s="1282"/>
      <c r="F1602" s="1287"/>
      <c r="G1602" s="221" t="s">
        <v>4280</v>
      </c>
    </row>
    <row r="1603" spans="1:7" s="67" customFormat="1" ht="15" customHeight="1" x14ac:dyDescent="0.2">
      <c r="A1603" s="81"/>
      <c r="B1603" s="1284" t="s">
        <v>6335</v>
      </c>
      <c r="C1603" s="1306" t="s">
        <v>6245</v>
      </c>
      <c r="D1603" s="1286"/>
      <c r="E1603" s="1282"/>
      <c r="F1603" s="1287"/>
      <c r="G1603" s="221" t="s">
        <v>4280</v>
      </c>
    </row>
    <row r="1604" spans="1:7" s="67" customFormat="1" ht="15" customHeight="1" x14ac:dyDescent="0.2">
      <c r="A1604" s="81"/>
      <c r="B1604" s="1284" t="s">
        <v>6336</v>
      </c>
      <c r="C1604" s="1306" t="s">
        <v>6246</v>
      </c>
      <c r="D1604" s="1286"/>
      <c r="E1604" s="1282"/>
      <c r="F1604" s="1287"/>
      <c r="G1604" s="221" t="s">
        <v>4280</v>
      </c>
    </row>
    <row r="1605" spans="1:7" s="67" customFormat="1" ht="15" customHeight="1" x14ac:dyDescent="0.2">
      <c r="A1605" s="81"/>
      <c r="B1605" s="1393" t="s">
        <v>7244</v>
      </c>
      <c r="C1605" s="1453" t="s">
        <v>7160</v>
      </c>
      <c r="D1605" s="1286"/>
      <c r="E1605" s="1282"/>
      <c r="F1605" s="1287"/>
      <c r="G1605" s="221" t="s">
        <v>4280</v>
      </c>
    </row>
    <row r="1606" spans="1:7" s="67" customFormat="1" ht="15" customHeight="1" x14ac:dyDescent="0.2">
      <c r="A1606" s="81"/>
      <c r="B1606" s="1393" t="s">
        <v>7245</v>
      </c>
      <c r="C1606" s="1453" t="s">
        <v>7161</v>
      </c>
      <c r="D1606" s="1286"/>
      <c r="E1606" s="1282"/>
      <c r="F1606" s="1287"/>
      <c r="G1606" s="221" t="s">
        <v>4280</v>
      </c>
    </row>
    <row r="1607" spans="1:7" s="67" customFormat="1" ht="15" customHeight="1" x14ac:dyDescent="0.2">
      <c r="A1607" s="81"/>
      <c r="B1607" s="1393" t="s">
        <v>7246</v>
      </c>
      <c r="C1607" s="1453" t="s">
        <v>7162</v>
      </c>
      <c r="D1607" s="1286"/>
      <c r="E1607" s="1282"/>
      <c r="F1607" s="1287"/>
      <c r="G1607" s="221" t="s">
        <v>4280</v>
      </c>
    </row>
    <row r="1608" spans="1:7" s="67" customFormat="1" ht="15" customHeight="1" x14ac:dyDescent="0.2">
      <c r="A1608" s="81"/>
      <c r="B1608" s="1393" t="s">
        <v>7247</v>
      </c>
      <c r="C1608" s="1453" t="s">
        <v>7163</v>
      </c>
      <c r="D1608" s="1286"/>
      <c r="E1608" s="1282"/>
      <c r="F1608" s="1287"/>
      <c r="G1608" s="221" t="s">
        <v>4280</v>
      </c>
    </row>
    <row r="1609" spans="1:7" ht="15" customHeight="1" x14ac:dyDescent="0.2">
      <c r="A1609" s="81"/>
      <c r="B1609" s="1284" t="s">
        <v>3420</v>
      </c>
      <c r="C1609" s="1285" t="s">
        <v>3418</v>
      </c>
      <c r="D1609" s="1286"/>
      <c r="E1609" s="1282"/>
      <c r="F1609" s="1287"/>
    </row>
    <row r="1610" spans="1:7" ht="15" customHeight="1" x14ac:dyDescent="0.2">
      <c r="A1610" s="81"/>
      <c r="B1610" s="1284" t="s">
        <v>3421</v>
      </c>
      <c r="C1610" s="1285" t="s">
        <v>3419</v>
      </c>
      <c r="D1610" s="1286"/>
      <c r="E1610" s="1282"/>
      <c r="F1610" s="1287"/>
    </row>
    <row r="1611" spans="1:7" ht="15" customHeight="1" x14ac:dyDescent="0.2">
      <c r="A1611" s="81"/>
      <c r="B1611" s="1284" t="s">
        <v>3422</v>
      </c>
      <c r="C1611" s="1285" t="s">
        <v>3423</v>
      </c>
      <c r="D1611" s="1286"/>
      <c r="E1611" s="1282"/>
      <c r="F1611" s="1287"/>
    </row>
    <row r="1612" spans="1:7" ht="15" customHeight="1" x14ac:dyDescent="0.2">
      <c r="A1612" s="81"/>
      <c r="B1612" s="1284" t="s">
        <v>3428</v>
      </c>
      <c r="C1612" s="1285" t="s">
        <v>3424</v>
      </c>
      <c r="D1612" s="1286"/>
      <c r="E1612" s="1282"/>
      <c r="F1612" s="1287"/>
    </row>
    <row r="1613" spans="1:7" ht="15" customHeight="1" x14ac:dyDescent="0.2">
      <c r="A1613" s="81"/>
      <c r="B1613" s="1284" t="s">
        <v>3429</v>
      </c>
      <c r="C1613" s="1285" t="s">
        <v>3425</v>
      </c>
      <c r="D1613" s="1286"/>
      <c r="E1613" s="1282"/>
      <c r="F1613" s="1287"/>
    </row>
    <row r="1614" spans="1:7" ht="15" customHeight="1" x14ac:dyDescent="0.2">
      <c r="A1614" s="81"/>
      <c r="B1614" s="1284" t="s">
        <v>3430</v>
      </c>
      <c r="C1614" s="1285" t="s">
        <v>3426</v>
      </c>
      <c r="D1614" s="1286"/>
      <c r="E1614" s="1282"/>
      <c r="F1614" s="1287"/>
    </row>
    <row r="1615" spans="1:7" ht="15" customHeight="1" x14ac:dyDescent="0.2">
      <c r="A1615" s="81"/>
      <c r="B1615" s="1284" t="s">
        <v>3431</v>
      </c>
      <c r="C1615" s="1285" t="s">
        <v>3427</v>
      </c>
      <c r="D1615" s="1286"/>
      <c r="E1615" s="1282"/>
      <c r="F1615" s="1287"/>
    </row>
    <row r="1616" spans="1:7" ht="15" customHeight="1" x14ac:dyDescent="0.2">
      <c r="A1616" s="81"/>
      <c r="B1616" s="1284" t="s">
        <v>3436</v>
      </c>
      <c r="C1616" s="1285" t="s">
        <v>3432</v>
      </c>
      <c r="D1616" s="1286"/>
      <c r="E1616" s="1282"/>
      <c r="F1616" s="1287"/>
    </row>
    <row r="1617" spans="1:7" ht="15" customHeight="1" x14ac:dyDescent="0.2">
      <c r="A1617" s="81"/>
      <c r="B1617" s="1284" t="s">
        <v>3437</v>
      </c>
      <c r="C1617" s="1285" t="s">
        <v>3433</v>
      </c>
      <c r="D1617" s="1286"/>
      <c r="E1617" s="1282"/>
      <c r="F1617" s="1287"/>
    </row>
    <row r="1618" spans="1:7" ht="15" customHeight="1" x14ac:dyDescent="0.2">
      <c r="A1618" s="81"/>
      <c r="B1618" s="1284" t="s">
        <v>3438</v>
      </c>
      <c r="C1618" s="1285" t="s">
        <v>3434</v>
      </c>
      <c r="D1618" s="1286"/>
      <c r="E1618" s="1282"/>
      <c r="F1618" s="1287"/>
    </row>
    <row r="1619" spans="1:7" ht="15" customHeight="1" x14ac:dyDescent="0.2">
      <c r="A1619" s="81"/>
      <c r="B1619" s="1284" t="s">
        <v>3439</v>
      </c>
      <c r="C1619" s="1285" t="s">
        <v>3435</v>
      </c>
      <c r="D1619" s="1286"/>
      <c r="E1619" s="1282"/>
      <c r="F1619" s="1287"/>
    </row>
    <row r="1620" spans="1:7" ht="15" customHeight="1" x14ac:dyDescent="0.2">
      <c r="A1620" s="81"/>
      <c r="B1620" s="1284" t="s">
        <v>3446</v>
      </c>
      <c r="C1620" s="1285" t="s">
        <v>3440</v>
      </c>
      <c r="D1620" s="1286"/>
      <c r="E1620" s="1282"/>
      <c r="F1620" s="1287"/>
      <c r="G1620" s="221" t="s">
        <v>1637</v>
      </c>
    </row>
    <row r="1621" spans="1:7" ht="15" customHeight="1" x14ac:dyDescent="0.2">
      <c r="A1621" s="81"/>
      <c r="B1621" s="1284" t="s">
        <v>3447</v>
      </c>
      <c r="C1621" s="1285" t="s">
        <v>3441</v>
      </c>
      <c r="D1621" s="1286"/>
      <c r="E1621" s="1282"/>
      <c r="F1621" s="1287"/>
      <c r="G1621" s="221" t="s">
        <v>4280</v>
      </c>
    </row>
    <row r="1622" spans="1:7" ht="15" customHeight="1" x14ac:dyDescent="0.2">
      <c r="A1622" s="81"/>
      <c r="B1622" s="1284" t="s">
        <v>3448</v>
      </c>
      <c r="C1622" s="1285" t="s">
        <v>3442</v>
      </c>
      <c r="D1622" s="1286"/>
      <c r="E1622" s="1282"/>
      <c r="F1622" s="1287"/>
      <c r="G1622" s="221" t="s">
        <v>4280</v>
      </c>
    </row>
    <row r="1623" spans="1:7" ht="15" customHeight="1" x14ac:dyDescent="0.2">
      <c r="A1623" s="81"/>
      <c r="B1623" s="1284" t="s">
        <v>3449</v>
      </c>
      <c r="C1623" s="1285" t="s">
        <v>3443</v>
      </c>
      <c r="D1623" s="1286"/>
      <c r="E1623" s="1282"/>
      <c r="F1623" s="1287"/>
      <c r="G1623" s="221" t="s">
        <v>4280</v>
      </c>
    </row>
    <row r="1624" spans="1:7" ht="15" customHeight="1" x14ac:dyDescent="0.2">
      <c r="A1624" s="81"/>
      <c r="B1624" s="1284" t="s">
        <v>3450</v>
      </c>
      <c r="C1624" s="1285" t="s">
        <v>3445</v>
      </c>
      <c r="D1624" s="1286"/>
      <c r="E1624" s="1282"/>
      <c r="F1624" s="1287"/>
      <c r="G1624" s="221" t="s">
        <v>4280</v>
      </c>
    </row>
    <row r="1625" spans="1:7" ht="15" customHeight="1" x14ac:dyDescent="0.2">
      <c r="A1625" s="81"/>
      <c r="B1625" s="1284" t="s">
        <v>3451</v>
      </c>
      <c r="C1625" s="1285" t="s">
        <v>3444</v>
      </c>
      <c r="D1625" s="1286"/>
      <c r="E1625" s="1282"/>
      <c r="F1625" s="1287"/>
      <c r="G1625" s="221" t="s">
        <v>4280</v>
      </c>
    </row>
    <row r="1626" spans="1:7" ht="15" customHeight="1" x14ac:dyDescent="0.2">
      <c r="A1626" s="81"/>
      <c r="B1626" s="1284" t="s">
        <v>3456</v>
      </c>
      <c r="C1626" s="1285" t="s">
        <v>3452</v>
      </c>
      <c r="D1626" s="1286"/>
      <c r="E1626" s="1282"/>
      <c r="F1626" s="1287"/>
      <c r="G1626" s="221" t="s">
        <v>4280</v>
      </c>
    </row>
    <row r="1627" spans="1:7" ht="15" customHeight="1" x14ac:dyDescent="0.2">
      <c r="A1627" s="81"/>
      <c r="B1627" s="1284" t="s">
        <v>3457</v>
      </c>
      <c r="C1627" s="1285" t="s">
        <v>3453</v>
      </c>
      <c r="D1627" s="1286"/>
      <c r="E1627" s="1282"/>
      <c r="F1627" s="1287"/>
      <c r="G1627" s="221" t="s">
        <v>4280</v>
      </c>
    </row>
    <row r="1628" spans="1:7" ht="15" customHeight="1" x14ac:dyDescent="0.2">
      <c r="A1628" s="81"/>
      <c r="B1628" s="1284" t="s">
        <v>3458</v>
      </c>
      <c r="C1628" s="1285" t="s">
        <v>3454</v>
      </c>
      <c r="D1628" s="1286"/>
      <c r="E1628" s="1282"/>
      <c r="F1628" s="1287"/>
      <c r="G1628" s="221" t="s">
        <v>4280</v>
      </c>
    </row>
    <row r="1629" spans="1:7" ht="15" customHeight="1" x14ac:dyDescent="0.2">
      <c r="A1629" s="81"/>
      <c r="B1629" s="1284" t="s">
        <v>3459</v>
      </c>
      <c r="C1629" s="1285" t="s">
        <v>3455</v>
      </c>
      <c r="D1629" s="1286"/>
      <c r="E1629" s="1282"/>
      <c r="F1629" s="1287"/>
      <c r="G1629" s="221" t="s">
        <v>4280</v>
      </c>
    </row>
    <row r="1630" spans="1:7" ht="15" customHeight="1" x14ac:dyDescent="0.2">
      <c r="A1630" s="81"/>
      <c r="B1630" s="1284" t="s">
        <v>3462</v>
      </c>
      <c r="C1630" s="1285" t="s">
        <v>3460</v>
      </c>
      <c r="D1630" s="1286"/>
      <c r="E1630" s="1282"/>
      <c r="F1630" s="1287"/>
      <c r="G1630" s="221" t="s">
        <v>4280</v>
      </c>
    </row>
    <row r="1631" spans="1:7" ht="15" customHeight="1" x14ac:dyDescent="0.2">
      <c r="A1631" s="81"/>
      <c r="B1631" s="1284" t="s">
        <v>3463</v>
      </c>
      <c r="C1631" s="1285" t="s">
        <v>3461</v>
      </c>
      <c r="D1631" s="1286"/>
      <c r="E1631" s="1282"/>
      <c r="F1631" s="1287"/>
      <c r="G1631" s="221" t="s">
        <v>4280</v>
      </c>
    </row>
    <row r="1632" spans="1:7" ht="15" customHeight="1" x14ac:dyDescent="0.2">
      <c r="A1632" s="81"/>
      <c r="B1632" s="1284" t="s">
        <v>3467</v>
      </c>
      <c r="C1632" s="1285" t="s">
        <v>3464</v>
      </c>
      <c r="D1632" s="1286"/>
      <c r="E1632" s="1282"/>
      <c r="F1632" s="1287"/>
      <c r="G1632" s="221" t="s">
        <v>4280</v>
      </c>
    </row>
    <row r="1633" spans="1:7" ht="15" customHeight="1" x14ac:dyDescent="0.2">
      <c r="A1633" s="81"/>
      <c r="B1633" s="1284" t="s">
        <v>3468</v>
      </c>
      <c r="C1633" s="1285" t="s">
        <v>3465</v>
      </c>
      <c r="D1633" s="1286"/>
      <c r="E1633" s="1282"/>
      <c r="F1633" s="1287"/>
      <c r="G1633" s="221" t="s">
        <v>4280</v>
      </c>
    </row>
    <row r="1634" spans="1:7" ht="15" customHeight="1" x14ac:dyDescent="0.2">
      <c r="A1634" s="81"/>
      <c r="B1634" s="1284" t="s">
        <v>3469</v>
      </c>
      <c r="C1634" s="1285" t="s">
        <v>3466</v>
      </c>
      <c r="D1634" s="1286"/>
      <c r="E1634" s="1282"/>
      <c r="F1634" s="1287"/>
      <c r="G1634" s="221" t="s">
        <v>4280</v>
      </c>
    </row>
    <row r="1635" spans="1:7" ht="15" customHeight="1" x14ac:dyDescent="0.2">
      <c r="A1635" s="81"/>
      <c r="B1635" s="1305" t="s">
        <v>4814</v>
      </c>
      <c r="C1635" s="1306" t="s">
        <v>4813</v>
      </c>
      <c r="D1635" s="1286"/>
      <c r="E1635" s="1282"/>
      <c r="F1635" s="1287"/>
      <c r="G1635" s="221" t="s">
        <v>4280</v>
      </c>
    </row>
    <row r="1636" spans="1:7" s="67" customFormat="1" ht="15" customHeight="1" x14ac:dyDescent="0.2">
      <c r="A1636" s="81"/>
      <c r="B1636" s="1305" t="s">
        <v>5432</v>
      </c>
      <c r="C1636" s="1306" t="s">
        <v>5334</v>
      </c>
      <c r="D1636" s="1286"/>
      <c r="E1636" s="1282"/>
      <c r="F1636" s="1287"/>
      <c r="G1636" s="221" t="s">
        <v>4280</v>
      </c>
    </row>
    <row r="1637" spans="1:7" s="67" customFormat="1" ht="15" customHeight="1" x14ac:dyDescent="0.2">
      <c r="A1637" s="81"/>
      <c r="B1637" s="1305" t="s">
        <v>6088</v>
      </c>
      <c r="C1637" s="1306" t="s">
        <v>5638</v>
      </c>
      <c r="D1637" s="1286"/>
      <c r="E1637" s="1282"/>
      <c r="F1637" s="1287"/>
      <c r="G1637" s="221" t="s">
        <v>4280</v>
      </c>
    </row>
    <row r="1638" spans="1:7" s="67" customFormat="1" ht="15" customHeight="1" x14ac:dyDescent="0.2">
      <c r="A1638" s="81"/>
      <c r="B1638" s="1284" t="s">
        <v>6337</v>
      </c>
      <c r="C1638" s="1306" t="s">
        <v>6247</v>
      </c>
      <c r="D1638" s="1286"/>
      <c r="E1638" s="1282"/>
      <c r="F1638" s="1287"/>
      <c r="G1638" s="221" t="s">
        <v>4280</v>
      </c>
    </row>
    <row r="1639" spans="1:7" s="67" customFormat="1" ht="15" customHeight="1" x14ac:dyDescent="0.2">
      <c r="A1639" s="81"/>
      <c r="B1639" s="1393" t="s">
        <v>7248</v>
      </c>
      <c r="C1639" s="1453" t="s">
        <v>7164</v>
      </c>
      <c r="D1639" s="1286"/>
      <c r="E1639" s="1282"/>
      <c r="F1639" s="1287"/>
      <c r="G1639" s="221" t="s">
        <v>4280</v>
      </c>
    </row>
    <row r="1640" spans="1:7" s="67" customFormat="1" ht="15" customHeight="1" x14ac:dyDescent="0.2">
      <c r="A1640" s="81"/>
      <c r="B1640" s="1393" t="s">
        <v>7382</v>
      </c>
      <c r="C1640" s="1384" t="s">
        <v>7386</v>
      </c>
      <c r="D1640" s="1286"/>
      <c r="E1640" s="1282"/>
      <c r="F1640" s="1287"/>
      <c r="G1640" s="221" t="s">
        <v>4280</v>
      </c>
    </row>
    <row r="1641" spans="1:7" s="67" customFormat="1" ht="15" customHeight="1" x14ac:dyDescent="0.2">
      <c r="A1641" s="81"/>
      <c r="B1641" s="1393" t="s">
        <v>7383</v>
      </c>
      <c r="C1641" s="1384" t="s">
        <v>7387</v>
      </c>
      <c r="D1641" s="1286"/>
      <c r="E1641" s="1282"/>
      <c r="F1641" s="1287"/>
      <c r="G1641" s="221" t="s">
        <v>4280</v>
      </c>
    </row>
    <row r="1642" spans="1:7" s="67" customFormat="1" ht="15" customHeight="1" x14ac:dyDescent="0.2">
      <c r="A1642" s="81"/>
      <c r="B1642" s="1393" t="s">
        <v>7384</v>
      </c>
      <c r="C1642" s="1384" t="s">
        <v>7388</v>
      </c>
      <c r="D1642" s="1286"/>
      <c r="E1642" s="1282"/>
      <c r="F1642" s="1287"/>
      <c r="G1642" s="221" t="s">
        <v>4280</v>
      </c>
    </row>
    <row r="1643" spans="1:7" s="67" customFormat="1" ht="15" customHeight="1" x14ac:dyDescent="0.2">
      <c r="A1643" s="81"/>
      <c r="B1643" s="1393" t="s">
        <v>7385</v>
      </c>
      <c r="C1643" s="1384" t="s">
        <v>7389</v>
      </c>
      <c r="D1643" s="1286"/>
      <c r="E1643" s="1282"/>
      <c r="F1643" s="1287"/>
      <c r="G1643" s="221" t="s">
        <v>4280</v>
      </c>
    </row>
    <row r="1644" spans="1:7" ht="15" customHeight="1" x14ac:dyDescent="0.2">
      <c r="A1644" s="80" t="s">
        <v>3470</v>
      </c>
      <c r="B1644" s="1288" t="s">
        <v>3483</v>
      </c>
      <c r="C1644" s="1299" t="s">
        <v>3471</v>
      </c>
      <c r="D1644" s="1286"/>
      <c r="E1644" s="1282"/>
      <c r="F1644" s="1287"/>
      <c r="G1644" s="221" t="s">
        <v>1637</v>
      </c>
    </row>
    <row r="1645" spans="1:7" ht="15" customHeight="1" x14ac:dyDescent="0.2">
      <c r="A1645" s="81"/>
      <c r="B1645" s="1284" t="s">
        <v>3484</v>
      </c>
      <c r="C1645" s="1285" t="s">
        <v>3472</v>
      </c>
      <c r="D1645" s="1286"/>
      <c r="E1645" s="1282"/>
      <c r="F1645" s="1287"/>
      <c r="G1645" s="221" t="s">
        <v>4280</v>
      </c>
    </row>
    <row r="1646" spans="1:7" ht="15" customHeight="1" x14ac:dyDescent="0.2">
      <c r="A1646" s="81"/>
      <c r="B1646" s="1284" t="s">
        <v>3485</v>
      </c>
      <c r="C1646" s="1285" t="s">
        <v>3473</v>
      </c>
      <c r="D1646" s="1286"/>
      <c r="E1646" s="1282"/>
      <c r="F1646" s="1287"/>
      <c r="G1646" s="221" t="s">
        <v>4280</v>
      </c>
    </row>
    <row r="1647" spans="1:7" ht="15" customHeight="1" x14ac:dyDescent="0.2">
      <c r="A1647" s="81"/>
      <c r="B1647" s="1284" t="s">
        <v>3486</v>
      </c>
      <c r="C1647" s="1285" t="s">
        <v>3474</v>
      </c>
      <c r="D1647" s="1286"/>
      <c r="E1647" s="1282"/>
      <c r="F1647" s="1287"/>
      <c r="G1647" s="221" t="s">
        <v>4280</v>
      </c>
    </row>
    <row r="1648" spans="1:7" ht="15" customHeight="1" x14ac:dyDescent="0.2">
      <c r="A1648" s="81"/>
      <c r="B1648" s="1284" t="s">
        <v>3487</v>
      </c>
      <c r="C1648" s="1285" t="s">
        <v>3475</v>
      </c>
      <c r="D1648" s="1286"/>
      <c r="E1648" s="1282"/>
      <c r="F1648" s="1287"/>
      <c r="G1648" s="221" t="s">
        <v>4280</v>
      </c>
    </row>
    <row r="1649" spans="1:7" ht="15" customHeight="1" x14ac:dyDescent="0.2">
      <c r="A1649" s="81"/>
      <c r="B1649" s="1284" t="s">
        <v>3488</v>
      </c>
      <c r="C1649" s="1285" t="s">
        <v>3476</v>
      </c>
      <c r="D1649" s="1286"/>
      <c r="E1649" s="1282"/>
      <c r="F1649" s="1287"/>
      <c r="G1649" s="221" t="s">
        <v>4280</v>
      </c>
    </row>
    <row r="1650" spans="1:7" ht="15" customHeight="1" x14ac:dyDescent="0.2">
      <c r="A1650" s="81"/>
      <c r="B1650" s="1284" t="s">
        <v>3489</v>
      </c>
      <c r="C1650" s="1285" t="s">
        <v>3477</v>
      </c>
      <c r="D1650" s="1286"/>
      <c r="E1650" s="1282"/>
      <c r="F1650" s="1287"/>
      <c r="G1650" s="221" t="s">
        <v>4280</v>
      </c>
    </row>
    <row r="1651" spans="1:7" ht="15" customHeight="1" x14ac:dyDescent="0.2">
      <c r="A1651" s="81"/>
      <c r="B1651" s="1284" t="s">
        <v>3490</v>
      </c>
      <c r="C1651" s="1285" t="s">
        <v>3478</v>
      </c>
      <c r="D1651" s="1286"/>
      <c r="E1651" s="1282"/>
      <c r="F1651" s="1287"/>
      <c r="G1651" s="221" t="s">
        <v>4280</v>
      </c>
    </row>
    <row r="1652" spans="1:7" ht="15" customHeight="1" x14ac:dyDescent="0.2">
      <c r="A1652" s="81"/>
      <c r="B1652" s="1284" t="s">
        <v>3491</v>
      </c>
      <c r="C1652" s="1285" t="s">
        <v>3479</v>
      </c>
      <c r="D1652" s="1286"/>
      <c r="E1652" s="1282"/>
      <c r="F1652" s="1287"/>
      <c r="G1652" s="221" t="s">
        <v>4280</v>
      </c>
    </row>
    <row r="1653" spans="1:7" ht="15" customHeight="1" x14ac:dyDescent="0.2">
      <c r="A1653" s="81"/>
      <c r="B1653" s="1284" t="s">
        <v>3492</v>
      </c>
      <c r="C1653" s="1285" t="s">
        <v>3482</v>
      </c>
      <c r="D1653" s="1286"/>
      <c r="E1653" s="1282"/>
      <c r="F1653" s="1287"/>
      <c r="G1653" s="221" t="s">
        <v>4280</v>
      </c>
    </row>
    <row r="1654" spans="1:7" ht="15" customHeight="1" x14ac:dyDescent="0.2">
      <c r="A1654" s="81"/>
      <c r="B1654" s="1284" t="s">
        <v>3493</v>
      </c>
      <c r="C1654" s="1285" t="s">
        <v>3480</v>
      </c>
      <c r="D1654" s="1286"/>
      <c r="E1654" s="1282"/>
      <c r="F1654" s="1287"/>
      <c r="G1654" s="221" t="s">
        <v>4280</v>
      </c>
    </row>
    <row r="1655" spans="1:7" ht="15" customHeight="1" x14ac:dyDescent="0.2">
      <c r="A1655" s="81"/>
      <c r="B1655" s="1284" t="s">
        <v>3494</v>
      </c>
      <c r="C1655" s="1285" t="s">
        <v>3481</v>
      </c>
      <c r="D1655" s="1286"/>
      <c r="E1655" s="1282"/>
      <c r="F1655" s="1287"/>
      <c r="G1655" s="221" t="s">
        <v>4280</v>
      </c>
    </row>
    <row r="1656" spans="1:7" ht="15" customHeight="1" x14ac:dyDescent="0.2">
      <c r="A1656" s="81"/>
      <c r="B1656" s="1284" t="s">
        <v>4844</v>
      </c>
      <c r="C1656" s="1285" t="s">
        <v>4843</v>
      </c>
      <c r="D1656" s="1286"/>
      <c r="E1656" s="1282"/>
      <c r="F1656" s="1287"/>
      <c r="G1656" s="221" t="s">
        <v>4280</v>
      </c>
    </row>
    <row r="1657" spans="1:7" ht="15" customHeight="1" x14ac:dyDescent="0.2">
      <c r="A1657" s="81"/>
      <c r="B1657" s="1284" t="s">
        <v>6842</v>
      </c>
      <c r="C1657" s="1285" t="s">
        <v>5248</v>
      </c>
      <c r="D1657" s="1286"/>
      <c r="E1657" s="1282"/>
      <c r="F1657" s="1287"/>
      <c r="G1657" s="221" t="s">
        <v>4280</v>
      </c>
    </row>
    <row r="1658" spans="1:7" ht="15" customHeight="1" x14ac:dyDescent="0.2">
      <c r="A1658" s="82"/>
      <c r="B1658" s="1284" t="s">
        <v>5954</v>
      </c>
      <c r="C1658" s="1285" t="s">
        <v>5953</v>
      </c>
      <c r="D1658" s="1290"/>
      <c r="E1658" s="1282"/>
      <c r="F1658" s="1287"/>
      <c r="G1658" s="221" t="s">
        <v>4280</v>
      </c>
    </row>
    <row r="1659" spans="1:7" ht="15" customHeight="1" x14ac:dyDescent="0.2">
      <c r="A1659" s="81"/>
      <c r="B1659" s="1284" t="s">
        <v>6453</v>
      </c>
      <c r="C1659" s="1285" t="s">
        <v>6454</v>
      </c>
      <c r="D1659" s="1286"/>
      <c r="E1659" s="1282"/>
      <c r="F1659" s="1287"/>
      <c r="G1659" s="221" t="s">
        <v>4280</v>
      </c>
    </row>
    <row r="1660" spans="1:7" ht="15" customHeight="1" x14ac:dyDescent="0.2">
      <c r="A1660" s="81"/>
      <c r="B1660" s="1393" t="s">
        <v>7322</v>
      </c>
      <c r="C1660" s="1384" t="s">
        <v>7323</v>
      </c>
      <c r="D1660" s="1286"/>
      <c r="E1660" s="1282"/>
      <c r="F1660" s="1287"/>
      <c r="G1660" s="221" t="s">
        <v>4280</v>
      </c>
    </row>
    <row r="1661" spans="1:7" ht="15" customHeight="1" x14ac:dyDescent="0.2">
      <c r="A1661" s="85" t="s">
        <v>3495</v>
      </c>
      <c r="B1661" s="1302" t="s">
        <v>5955</v>
      </c>
      <c r="C1661" s="1303" t="s">
        <v>3496</v>
      </c>
      <c r="D1661" s="1286"/>
      <c r="E1661" s="1282"/>
      <c r="F1661" s="1287"/>
      <c r="G1661" s="221" t="s">
        <v>1637</v>
      </c>
    </row>
    <row r="1662" spans="1:7" ht="15" customHeight="1" x14ac:dyDescent="0.2">
      <c r="A1662" s="81"/>
      <c r="B1662" s="1284" t="s">
        <v>5956</v>
      </c>
      <c r="C1662" s="1291" t="s">
        <v>5957</v>
      </c>
      <c r="D1662" s="1286"/>
      <c r="E1662" s="1282"/>
      <c r="F1662" s="1287"/>
      <c r="G1662" s="221" t="s">
        <v>4280</v>
      </c>
    </row>
    <row r="1663" spans="1:7" ht="15" customHeight="1" x14ac:dyDescent="0.2">
      <c r="A1663" s="81"/>
      <c r="B1663" s="1284" t="s">
        <v>5958</v>
      </c>
      <c r="C1663" s="1300" t="s">
        <v>3497</v>
      </c>
      <c r="D1663" s="1286"/>
      <c r="E1663" s="1282"/>
      <c r="F1663" s="1287"/>
      <c r="G1663" s="221" t="s">
        <v>4280</v>
      </c>
    </row>
    <row r="1664" spans="1:7" ht="15" customHeight="1" x14ac:dyDescent="0.2">
      <c r="A1664" s="81"/>
      <c r="B1664" s="1284" t="s">
        <v>5959</v>
      </c>
      <c r="C1664" s="1285" t="s">
        <v>5960</v>
      </c>
      <c r="D1664" s="1286"/>
      <c r="E1664" s="1282"/>
      <c r="F1664" s="1287"/>
      <c r="G1664" s="221" t="s">
        <v>4280</v>
      </c>
    </row>
    <row r="1665" spans="1:7" ht="15" customHeight="1" x14ac:dyDescent="0.2">
      <c r="A1665" s="81"/>
      <c r="B1665" s="1284" t="s">
        <v>5961</v>
      </c>
      <c r="C1665" s="1300" t="s">
        <v>3498</v>
      </c>
      <c r="D1665" s="1286"/>
      <c r="E1665" s="1282"/>
      <c r="F1665" s="1287"/>
      <c r="G1665" s="221" t="s">
        <v>4280</v>
      </c>
    </row>
    <row r="1666" spans="1:7" ht="15" customHeight="1" x14ac:dyDescent="0.2">
      <c r="A1666" s="81"/>
      <c r="B1666" s="1284" t="s">
        <v>5962</v>
      </c>
      <c r="C1666" s="1285" t="s">
        <v>5963</v>
      </c>
      <c r="D1666" s="1286"/>
      <c r="E1666" s="1282"/>
      <c r="F1666" s="1287"/>
      <c r="G1666" s="221" t="s">
        <v>4280</v>
      </c>
    </row>
    <row r="1667" spans="1:7" ht="15" customHeight="1" x14ac:dyDescent="0.2">
      <c r="A1667" s="81"/>
      <c r="B1667" s="1284" t="s">
        <v>5964</v>
      </c>
      <c r="C1667" s="1300" t="s">
        <v>3499</v>
      </c>
      <c r="D1667" s="1286"/>
      <c r="E1667" s="1282"/>
      <c r="F1667" s="1287"/>
      <c r="G1667" s="221" t="s">
        <v>4280</v>
      </c>
    </row>
    <row r="1668" spans="1:7" ht="15" customHeight="1" x14ac:dyDescent="0.2">
      <c r="A1668" s="81"/>
      <c r="B1668" s="1284" t="s">
        <v>5965</v>
      </c>
      <c r="C1668" s="1285" t="s">
        <v>5966</v>
      </c>
      <c r="D1668" s="1286"/>
      <c r="E1668" s="1282"/>
      <c r="F1668" s="1287"/>
      <c r="G1668" s="221" t="s">
        <v>4280</v>
      </c>
    </row>
    <row r="1669" spans="1:7" ht="15" customHeight="1" x14ac:dyDescent="0.2">
      <c r="A1669" s="81"/>
      <c r="B1669" s="1284" t="s">
        <v>5967</v>
      </c>
      <c r="C1669" s="1300" t="s">
        <v>3500</v>
      </c>
      <c r="D1669" s="1286"/>
      <c r="E1669" s="1282"/>
      <c r="F1669" s="1287"/>
      <c r="G1669" s="221" t="s">
        <v>4280</v>
      </c>
    </row>
    <row r="1670" spans="1:7" ht="15" customHeight="1" x14ac:dyDescent="0.2">
      <c r="A1670" s="81"/>
      <c r="B1670" s="1284" t="s">
        <v>5968</v>
      </c>
      <c r="C1670" s="1285" t="s">
        <v>5969</v>
      </c>
      <c r="D1670" s="1286"/>
      <c r="E1670" s="1282"/>
      <c r="F1670" s="1287"/>
      <c r="G1670" s="221" t="s">
        <v>4280</v>
      </c>
    </row>
    <row r="1671" spans="1:7" ht="15" customHeight="1" x14ac:dyDescent="0.2">
      <c r="A1671" s="81"/>
      <c r="B1671" s="1284" t="s">
        <v>5970</v>
      </c>
      <c r="C1671" s="1300" t="s">
        <v>3501</v>
      </c>
      <c r="D1671" s="1286"/>
      <c r="E1671" s="1282"/>
      <c r="F1671" s="1287"/>
      <c r="G1671" s="221" t="s">
        <v>4280</v>
      </c>
    </row>
    <row r="1672" spans="1:7" ht="15" customHeight="1" x14ac:dyDescent="0.2">
      <c r="A1672" s="81"/>
      <c r="B1672" s="1284" t="s">
        <v>5971</v>
      </c>
      <c r="C1672" s="1285" t="s">
        <v>5972</v>
      </c>
      <c r="D1672" s="1286"/>
      <c r="E1672" s="1282"/>
      <c r="F1672" s="1287"/>
      <c r="G1672" s="221" t="s">
        <v>4280</v>
      </c>
    </row>
    <row r="1673" spans="1:7" ht="15" customHeight="1" x14ac:dyDescent="0.2">
      <c r="A1673" s="81"/>
      <c r="B1673" s="1284" t="s">
        <v>5973</v>
      </c>
      <c r="C1673" s="1300" t="s">
        <v>3502</v>
      </c>
      <c r="D1673" s="1286"/>
      <c r="E1673" s="1282"/>
      <c r="F1673" s="1287"/>
      <c r="G1673" s="221" t="s">
        <v>4280</v>
      </c>
    </row>
    <row r="1674" spans="1:7" ht="15" customHeight="1" x14ac:dyDescent="0.2">
      <c r="A1674" s="81"/>
      <c r="B1674" s="1284" t="s">
        <v>5974</v>
      </c>
      <c r="C1674" s="1285" t="s">
        <v>5975</v>
      </c>
      <c r="D1674" s="1286"/>
      <c r="E1674" s="1282"/>
      <c r="F1674" s="1287"/>
      <c r="G1674" s="221" t="s">
        <v>4280</v>
      </c>
    </row>
    <row r="1675" spans="1:7" ht="15" customHeight="1" x14ac:dyDescent="0.2">
      <c r="A1675" s="81"/>
      <c r="B1675" s="1284" t="s">
        <v>5976</v>
      </c>
      <c r="C1675" s="1300" t="s">
        <v>3503</v>
      </c>
      <c r="D1675" s="1286"/>
      <c r="E1675" s="1282"/>
      <c r="F1675" s="1287"/>
      <c r="G1675" s="221" t="s">
        <v>4280</v>
      </c>
    </row>
    <row r="1676" spans="1:7" ht="15" customHeight="1" x14ac:dyDescent="0.2">
      <c r="A1676" s="81"/>
      <c r="B1676" s="1284" t="s">
        <v>5977</v>
      </c>
      <c r="C1676" s="1285" t="s">
        <v>5978</v>
      </c>
      <c r="D1676" s="1286"/>
      <c r="E1676" s="1282"/>
      <c r="F1676" s="1287"/>
      <c r="G1676" s="221" t="s">
        <v>4280</v>
      </c>
    </row>
    <row r="1677" spans="1:7" ht="15" customHeight="1" x14ac:dyDescent="0.2">
      <c r="A1677" s="81"/>
      <c r="B1677" s="1284" t="s">
        <v>5979</v>
      </c>
      <c r="C1677" s="1300" t="s">
        <v>3504</v>
      </c>
      <c r="D1677" s="1286"/>
      <c r="E1677" s="1282"/>
      <c r="F1677" s="1287"/>
      <c r="G1677" s="221" t="s">
        <v>4280</v>
      </c>
    </row>
    <row r="1678" spans="1:7" ht="15" customHeight="1" x14ac:dyDescent="0.2">
      <c r="A1678" s="81"/>
      <c r="B1678" s="1284" t="s">
        <v>5980</v>
      </c>
      <c r="C1678" s="1285" t="s">
        <v>5981</v>
      </c>
      <c r="D1678" s="1286"/>
      <c r="E1678" s="1282"/>
      <c r="F1678" s="1287"/>
      <c r="G1678" s="221" t="s">
        <v>4280</v>
      </c>
    </row>
    <row r="1679" spans="1:7" ht="15" customHeight="1" x14ac:dyDescent="0.2">
      <c r="A1679" s="81"/>
      <c r="B1679" s="1284" t="s">
        <v>5982</v>
      </c>
      <c r="C1679" s="1300" t="s">
        <v>3505</v>
      </c>
      <c r="D1679" s="1286"/>
      <c r="E1679" s="1282"/>
      <c r="F1679" s="1287"/>
      <c r="G1679" s="221" t="s">
        <v>4280</v>
      </c>
    </row>
    <row r="1680" spans="1:7" ht="15" customHeight="1" x14ac:dyDescent="0.2">
      <c r="A1680" s="81"/>
      <c r="B1680" s="1284" t="s">
        <v>5983</v>
      </c>
      <c r="C1680" s="1285" t="s">
        <v>5984</v>
      </c>
      <c r="D1680" s="1286"/>
      <c r="E1680" s="1282"/>
      <c r="F1680" s="1287"/>
      <c r="G1680" s="221" t="s">
        <v>4280</v>
      </c>
    </row>
    <row r="1681" spans="1:9" ht="15" customHeight="1" x14ac:dyDescent="0.2">
      <c r="A1681" s="81"/>
      <c r="B1681" s="1284" t="s">
        <v>5985</v>
      </c>
      <c r="C1681" s="1300" t="s">
        <v>3506</v>
      </c>
      <c r="D1681" s="1286"/>
      <c r="E1681" s="1282"/>
      <c r="F1681" s="1287"/>
      <c r="G1681" s="221" t="s">
        <v>4280</v>
      </c>
    </row>
    <row r="1682" spans="1:9" ht="15" customHeight="1" x14ac:dyDescent="0.2">
      <c r="A1682" s="81"/>
      <c r="B1682" s="1284" t="s">
        <v>5986</v>
      </c>
      <c r="C1682" s="1285" t="s">
        <v>5987</v>
      </c>
      <c r="D1682" s="1286"/>
      <c r="E1682" s="1282"/>
      <c r="F1682" s="1287"/>
      <c r="G1682" s="221" t="s">
        <v>4280</v>
      </c>
    </row>
    <row r="1683" spans="1:9" ht="15" customHeight="1" x14ac:dyDescent="0.2">
      <c r="A1683" s="81"/>
      <c r="B1683" s="1284" t="s">
        <v>5988</v>
      </c>
      <c r="C1683" s="1300" t="s">
        <v>3507</v>
      </c>
      <c r="D1683" s="1286"/>
      <c r="E1683" s="1282"/>
      <c r="F1683" s="1287"/>
      <c r="G1683" s="221" t="s">
        <v>4280</v>
      </c>
    </row>
    <row r="1684" spans="1:9" ht="15" customHeight="1" x14ac:dyDescent="0.2">
      <c r="A1684" s="81"/>
      <c r="B1684" s="1284" t="s">
        <v>5989</v>
      </c>
      <c r="C1684" s="1285" t="s">
        <v>5990</v>
      </c>
      <c r="D1684" s="1286"/>
      <c r="E1684" s="1282"/>
      <c r="F1684" s="1287"/>
      <c r="G1684" s="221" t="s">
        <v>4280</v>
      </c>
    </row>
    <row r="1685" spans="1:9" ht="15" customHeight="1" x14ac:dyDescent="0.2">
      <c r="A1685" s="81"/>
      <c r="B1685" s="1284" t="s">
        <v>4852</v>
      </c>
      <c r="C1685" s="1300" t="s">
        <v>4851</v>
      </c>
      <c r="D1685" s="1286"/>
      <c r="E1685" s="1282"/>
      <c r="F1685" s="1287"/>
      <c r="G1685" s="221" t="s">
        <v>4280</v>
      </c>
    </row>
    <row r="1686" spans="1:9" ht="15" customHeight="1" x14ac:dyDescent="0.2">
      <c r="A1686" s="81"/>
      <c r="B1686" s="1284" t="s">
        <v>4853</v>
      </c>
      <c r="C1686" s="1285" t="s">
        <v>5991</v>
      </c>
      <c r="D1686" s="1286"/>
      <c r="E1686" s="1282"/>
      <c r="F1686" s="1287"/>
      <c r="G1686" s="221" t="s">
        <v>4280</v>
      </c>
    </row>
    <row r="1687" spans="1:9" ht="15" customHeight="1" x14ac:dyDescent="0.2">
      <c r="A1687" s="81"/>
      <c r="B1687" s="1284" t="s">
        <v>5430</v>
      </c>
      <c r="C1687" s="1300" t="s">
        <v>5243</v>
      </c>
      <c r="D1687" s="1286"/>
      <c r="E1687" s="1282"/>
      <c r="F1687" s="1287"/>
      <c r="G1687" s="221" t="s">
        <v>4280</v>
      </c>
    </row>
    <row r="1688" spans="1:9" ht="15" customHeight="1" x14ac:dyDescent="0.2">
      <c r="A1688" s="81"/>
      <c r="B1688" s="1284" t="s">
        <v>5431</v>
      </c>
      <c r="C1688" s="1285" t="s">
        <v>5244</v>
      </c>
      <c r="D1688" s="1286"/>
      <c r="E1688" s="1282"/>
      <c r="F1688" s="1287"/>
      <c r="G1688" s="221" t="s">
        <v>4280</v>
      </c>
    </row>
    <row r="1689" spans="1:9" ht="15" customHeight="1" x14ac:dyDescent="0.2">
      <c r="A1689" s="81"/>
      <c r="B1689" s="1284" t="s">
        <v>5992</v>
      </c>
      <c r="C1689" s="1285" t="s">
        <v>7202</v>
      </c>
      <c r="D1689" s="1286"/>
      <c r="E1689" s="1282"/>
      <c r="F1689" s="1287"/>
      <c r="G1689" s="221" t="s">
        <v>4280</v>
      </c>
    </row>
    <row r="1690" spans="1:9" ht="15" customHeight="1" x14ac:dyDescent="0.2">
      <c r="A1690" s="81"/>
      <c r="B1690" s="1284" t="s">
        <v>5993</v>
      </c>
      <c r="C1690" s="1285" t="s">
        <v>7203</v>
      </c>
      <c r="D1690" s="1286"/>
      <c r="F1690" s="1287"/>
      <c r="G1690" s="221" t="s">
        <v>4280</v>
      </c>
    </row>
    <row r="1691" spans="1:9" s="65" customFormat="1" ht="15" customHeight="1" x14ac:dyDescent="0.2">
      <c r="A1691" s="81"/>
      <c r="B1691" s="1284" t="s">
        <v>6455</v>
      </c>
      <c r="C1691" s="1285" t="s">
        <v>6843</v>
      </c>
      <c r="D1691" s="218"/>
      <c r="E1691" s="1282"/>
      <c r="F1691" s="219"/>
      <c r="G1691" s="221" t="s">
        <v>4280</v>
      </c>
      <c r="H1691" s="220"/>
      <c r="I1691" s="220"/>
    </row>
    <row r="1692" spans="1:9" s="65" customFormat="1" ht="15" customHeight="1" x14ac:dyDescent="0.2">
      <c r="A1692" s="81"/>
      <c r="B1692" s="1284" t="s">
        <v>6456</v>
      </c>
      <c r="C1692" s="1285" t="s">
        <v>6844</v>
      </c>
      <c r="D1692" s="218"/>
      <c r="E1692" s="1307"/>
      <c r="F1692" s="219"/>
      <c r="G1692" s="221" t="s">
        <v>4280</v>
      </c>
      <c r="H1692" s="220"/>
      <c r="I1692" s="220"/>
    </row>
    <row r="1693" spans="1:9" s="65" customFormat="1" ht="15" customHeight="1" x14ac:dyDescent="0.2">
      <c r="A1693" s="81"/>
      <c r="B1693" s="1393" t="s">
        <v>7249</v>
      </c>
      <c r="C1693" s="1384" t="s">
        <v>7204</v>
      </c>
      <c r="D1693" s="218"/>
      <c r="E1693" s="1307"/>
      <c r="F1693" s="219"/>
      <c r="G1693" s="221" t="s">
        <v>4280</v>
      </c>
      <c r="H1693" s="220"/>
      <c r="I1693" s="220"/>
    </row>
    <row r="1694" spans="1:9" s="65" customFormat="1" ht="15" customHeight="1" x14ac:dyDescent="0.2">
      <c r="A1694" s="81"/>
      <c r="B1694" s="1393" t="s">
        <v>7250</v>
      </c>
      <c r="C1694" s="1384" t="s">
        <v>7205</v>
      </c>
      <c r="D1694" s="218"/>
      <c r="E1694" s="1307"/>
      <c r="F1694" s="219"/>
      <c r="G1694" s="221" t="s">
        <v>4280</v>
      </c>
      <c r="H1694" s="220"/>
      <c r="I1694" s="220"/>
    </row>
    <row r="1695" spans="1:9" ht="15" customHeight="1" x14ac:dyDescent="0.2">
      <c r="A1695" s="85" t="s">
        <v>3508</v>
      </c>
      <c r="B1695" s="1302" t="s">
        <v>3509</v>
      </c>
      <c r="C1695" s="1303" t="s">
        <v>6845</v>
      </c>
      <c r="D1695" s="1286"/>
      <c r="E1695" s="1282"/>
      <c r="F1695" s="1287"/>
    </row>
    <row r="1696" spans="1:9" ht="15" customHeight="1" x14ac:dyDescent="0.2">
      <c r="A1696" s="81"/>
      <c r="B1696" s="1284" t="s">
        <v>3510</v>
      </c>
      <c r="C1696" s="1285" t="s">
        <v>6846</v>
      </c>
      <c r="D1696" s="1286"/>
      <c r="E1696" s="1282"/>
      <c r="F1696" s="1287"/>
    </row>
    <row r="1697" spans="1:6" ht="15" customHeight="1" x14ac:dyDescent="0.2">
      <c r="A1697" s="81"/>
      <c r="B1697" s="1284" t="s">
        <v>3511</v>
      </c>
      <c r="C1697" s="1285" t="s">
        <v>6847</v>
      </c>
      <c r="D1697" s="1286"/>
      <c r="E1697" s="1282"/>
      <c r="F1697" s="1287"/>
    </row>
    <row r="1698" spans="1:6" ht="15" customHeight="1" x14ac:dyDescent="0.2">
      <c r="A1698" s="81"/>
      <c r="B1698" s="1284" t="s">
        <v>3512</v>
      </c>
      <c r="C1698" s="1285" t="s">
        <v>6848</v>
      </c>
      <c r="D1698" s="1286"/>
      <c r="E1698" s="1282"/>
      <c r="F1698" s="1287"/>
    </row>
    <row r="1699" spans="1:6" ht="15" customHeight="1" x14ac:dyDescent="0.2">
      <c r="A1699" s="81"/>
      <c r="B1699" s="1284" t="s">
        <v>3513</v>
      </c>
      <c r="C1699" s="1285" t="s">
        <v>6849</v>
      </c>
      <c r="D1699" s="1286"/>
      <c r="E1699" s="1282"/>
      <c r="F1699" s="1287"/>
    </row>
    <row r="1700" spans="1:6" ht="15" customHeight="1" x14ac:dyDescent="0.2">
      <c r="A1700" s="81"/>
      <c r="B1700" s="1284" t="s">
        <v>3514</v>
      </c>
      <c r="C1700" s="1285" t="s">
        <v>6850</v>
      </c>
      <c r="D1700" s="1286"/>
      <c r="E1700" s="1282"/>
      <c r="F1700" s="1287"/>
    </row>
    <row r="1701" spans="1:6" ht="15" customHeight="1" x14ac:dyDescent="0.2">
      <c r="A1701" s="81"/>
      <c r="B1701" s="1284" t="s">
        <v>3515</v>
      </c>
      <c r="C1701" s="1285" t="s">
        <v>6851</v>
      </c>
      <c r="D1701" s="1286"/>
      <c r="E1701" s="1282"/>
      <c r="F1701" s="1287"/>
    </row>
    <row r="1702" spans="1:6" ht="15" customHeight="1" x14ac:dyDescent="0.2">
      <c r="A1702" s="81"/>
      <c r="B1702" s="1284" t="s">
        <v>3516</v>
      </c>
      <c r="C1702" s="1285" t="s">
        <v>6852</v>
      </c>
      <c r="D1702" s="1286"/>
      <c r="E1702" s="1282"/>
      <c r="F1702" s="1287"/>
    </row>
    <row r="1703" spans="1:6" ht="15" customHeight="1" x14ac:dyDescent="0.2">
      <c r="A1703" s="81"/>
      <c r="B1703" s="1284" t="s">
        <v>4886</v>
      </c>
      <c r="C1703" s="1285" t="s">
        <v>6853</v>
      </c>
      <c r="D1703" s="1286"/>
      <c r="E1703" s="1282"/>
      <c r="F1703" s="1287"/>
    </row>
    <row r="1704" spans="1:6" ht="15" customHeight="1" x14ac:dyDescent="0.2">
      <c r="A1704" s="81"/>
      <c r="B1704" s="1284" t="s">
        <v>5201</v>
      </c>
      <c r="C1704" s="1285" t="s">
        <v>6854</v>
      </c>
      <c r="D1704" s="1286"/>
      <c r="E1704" s="1282"/>
      <c r="F1704" s="1287"/>
    </row>
    <row r="1705" spans="1:6" ht="15" customHeight="1" x14ac:dyDescent="0.2">
      <c r="A1705" s="81"/>
      <c r="B1705" s="1284" t="s">
        <v>6089</v>
      </c>
      <c r="C1705" s="1285" t="s">
        <v>5640</v>
      </c>
      <c r="D1705" s="1286"/>
      <c r="E1705" s="1282"/>
      <c r="F1705" s="1287"/>
    </row>
    <row r="1706" spans="1:6" ht="15" customHeight="1" x14ac:dyDescent="0.2">
      <c r="A1706" s="81"/>
      <c r="B1706" s="1284" t="s">
        <v>6301</v>
      </c>
      <c r="C1706" s="1285" t="s">
        <v>6302</v>
      </c>
      <c r="D1706" s="1286"/>
      <c r="E1706" s="1282"/>
      <c r="F1706" s="1287"/>
    </row>
    <row r="1707" spans="1:6" ht="15" customHeight="1" x14ac:dyDescent="0.2">
      <c r="A1707" s="81"/>
      <c r="B1707" s="1393" t="s">
        <v>7251</v>
      </c>
      <c r="C1707" s="1384" t="s">
        <v>7183</v>
      </c>
      <c r="D1707" s="1286"/>
      <c r="E1707" s="1282"/>
      <c r="F1707" s="1287"/>
    </row>
    <row r="1708" spans="1:6" ht="15" customHeight="1" x14ac:dyDescent="0.2">
      <c r="A1708" s="81"/>
      <c r="B1708" s="1284" t="s">
        <v>6303</v>
      </c>
      <c r="C1708" s="1285" t="s">
        <v>6304</v>
      </c>
      <c r="D1708" s="1286"/>
      <c r="E1708" s="1282"/>
      <c r="F1708" s="1287"/>
    </row>
    <row r="1709" spans="1:6" ht="15" customHeight="1" x14ac:dyDescent="0.2">
      <c r="A1709" s="81"/>
      <c r="B1709" s="1393" t="s">
        <v>7252</v>
      </c>
      <c r="C1709" s="1384" t="s">
        <v>7182</v>
      </c>
      <c r="D1709" s="1286"/>
      <c r="E1709" s="1282"/>
      <c r="F1709" s="1287"/>
    </row>
    <row r="1710" spans="1:6" ht="15" customHeight="1" x14ac:dyDescent="0.2">
      <c r="A1710" s="81"/>
      <c r="B1710" s="1284" t="s">
        <v>3517</v>
      </c>
      <c r="C1710" s="1285" t="s">
        <v>6855</v>
      </c>
      <c r="D1710" s="1286"/>
      <c r="E1710" s="1282"/>
      <c r="F1710" s="1287"/>
    </row>
    <row r="1711" spans="1:6" ht="15" customHeight="1" x14ac:dyDescent="0.2">
      <c r="A1711" s="81"/>
      <c r="B1711" s="1284" t="s">
        <v>3518</v>
      </c>
      <c r="C1711" s="1285" t="s">
        <v>6856</v>
      </c>
      <c r="D1711" s="1286"/>
      <c r="E1711" s="1282"/>
      <c r="F1711" s="1287"/>
    </row>
    <row r="1712" spans="1:6" ht="15" customHeight="1" x14ac:dyDescent="0.2">
      <c r="A1712" s="81"/>
      <c r="B1712" s="1284" t="s">
        <v>3519</v>
      </c>
      <c r="C1712" s="1285" t="s">
        <v>6857</v>
      </c>
      <c r="D1712" s="1286"/>
      <c r="E1712" s="1282"/>
      <c r="F1712" s="1287"/>
    </row>
    <row r="1713" spans="1:6" ht="15" customHeight="1" x14ac:dyDescent="0.2">
      <c r="A1713" s="81"/>
      <c r="B1713" s="1284" t="s">
        <v>3520</v>
      </c>
      <c r="C1713" s="1285" t="s">
        <v>6858</v>
      </c>
      <c r="D1713" s="1286"/>
      <c r="E1713" s="1282"/>
      <c r="F1713" s="1287"/>
    </row>
    <row r="1714" spans="1:6" ht="15" customHeight="1" x14ac:dyDescent="0.2">
      <c r="A1714" s="81"/>
      <c r="B1714" s="1284" t="s">
        <v>3521</v>
      </c>
      <c r="C1714" s="1285" t="s">
        <v>6859</v>
      </c>
      <c r="D1714" s="1286"/>
      <c r="E1714" s="1282"/>
      <c r="F1714" s="1287"/>
    </row>
    <row r="1715" spans="1:6" ht="15" customHeight="1" x14ac:dyDescent="0.2">
      <c r="A1715" s="81"/>
      <c r="B1715" s="1284" t="s">
        <v>3522</v>
      </c>
      <c r="C1715" s="1285" t="s">
        <v>6860</v>
      </c>
      <c r="D1715" s="1286"/>
      <c r="E1715" s="1282"/>
      <c r="F1715" s="1287"/>
    </row>
    <row r="1716" spans="1:6" ht="15" customHeight="1" x14ac:dyDescent="0.2">
      <c r="A1716" s="81"/>
      <c r="B1716" s="1284" t="s">
        <v>3523</v>
      </c>
      <c r="C1716" s="1285" t="s">
        <v>6861</v>
      </c>
      <c r="D1716" s="1286"/>
      <c r="E1716" s="1282"/>
      <c r="F1716" s="1287"/>
    </row>
    <row r="1717" spans="1:6" ht="15" customHeight="1" x14ac:dyDescent="0.2">
      <c r="A1717" s="81"/>
      <c r="B1717" s="1284" t="s">
        <v>3524</v>
      </c>
      <c r="C1717" s="1285" t="s">
        <v>6862</v>
      </c>
      <c r="D1717" s="1286"/>
      <c r="E1717" s="1282"/>
      <c r="F1717" s="1287"/>
    </row>
    <row r="1718" spans="1:6" ht="15" customHeight="1" x14ac:dyDescent="0.2">
      <c r="A1718" s="81"/>
      <c r="B1718" s="1284" t="s">
        <v>4887</v>
      </c>
      <c r="C1718" s="1285" t="s">
        <v>6863</v>
      </c>
      <c r="D1718" s="1286"/>
      <c r="E1718" s="1282"/>
      <c r="F1718" s="1287"/>
    </row>
    <row r="1719" spans="1:6" ht="15" customHeight="1" x14ac:dyDescent="0.2">
      <c r="A1719" s="81"/>
      <c r="B1719" s="1284" t="s">
        <v>5202</v>
      </c>
      <c r="C1719" s="1285" t="s">
        <v>6864</v>
      </c>
      <c r="D1719" s="1286"/>
      <c r="E1719" s="1282"/>
      <c r="F1719" s="1287"/>
    </row>
    <row r="1720" spans="1:6" ht="15" customHeight="1" x14ac:dyDescent="0.2">
      <c r="A1720" s="81"/>
      <c r="B1720" s="1284" t="s">
        <v>6090</v>
      </c>
      <c r="C1720" s="1285" t="s">
        <v>5641</v>
      </c>
      <c r="D1720" s="1286"/>
      <c r="E1720" s="1282"/>
      <c r="F1720" s="1287"/>
    </row>
    <row r="1721" spans="1:6" ht="15" customHeight="1" x14ac:dyDescent="0.2">
      <c r="A1721" s="81"/>
      <c r="B1721" s="1284" t="s">
        <v>6299</v>
      </c>
      <c r="C1721" s="1285" t="s">
        <v>6300</v>
      </c>
      <c r="D1721" s="1286"/>
      <c r="E1721" s="1282"/>
      <c r="F1721" s="1287"/>
    </row>
    <row r="1722" spans="1:6" ht="15" customHeight="1" x14ac:dyDescent="0.2">
      <c r="A1722" s="81"/>
      <c r="B1722" s="1393" t="s">
        <v>7253</v>
      </c>
      <c r="C1722" s="1384" t="s">
        <v>7181</v>
      </c>
      <c r="D1722" s="1286"/>
      <c r="E1722" s="1282"/>
      <c r="F1722" s="1287"/>
    </row>
    <row r="1723" spans="1:6" ht="15" customHeight="1" x14ac:dyDescent="0.2">
      <c r="A1723" s="81"/>
      <c r="B1723" s="1284"/>
      <c r="C1723" s="1285"/>
      <c r="D1723" s="1286"/>
      <c r="E1723" s="1282"/>
      <c r="F1723" s="1287"/>
    </row>
    <row r="1724" spans="1:6" ht="15" customHeight="1" x14ac:dyDescent="0.2">
      <c r="A1724" s="81"/>
      <c r="B1724" s="1284" t="s">
        <v>3527</v>
      </c>
      <c r="C1724" s="1285" t="s">
        <v>3525</v>
      </c>
      <c r="D1724" s="1286"/>
      <c r="E1724" s="1282"/>
      <c r="F1724" s="1287"/>
    </row>
    <row r="1725" spans="1:6" ht="15" customHeight="1" x14ac:dyDescent="0.2">
      <c r="A1725" s="81"/>
      <c r="B1725" s="1284" t="s">
        <v>3528</v>
      </c>
      <c r="C1725" s="1285" t="s">
        <v>3526</v>
      </c>
      <c r="D1725" s="1286"/>
      <c r="E1725" s="1282"/>
      <c r="F1725" s="1287"/>
    </row>
    <row r="1726" spans="1:6" ht="15" customHeight="1" x14ac:dyDescent="0.2">
      <c r="A1726" s="81"/>
      <c r="B1726" s="1284" t="s">
        <v>3529</v>
      </c>
      <c r="C1726" s="1285" t="s">
        <v>6865</v>
      </c>
      <c r="D1726" s="1286"/>
      <c r="E1726" s="1282"/>
      <c r="F1726" s="1287"/>
    </row>
    <row r="1727" spans="1:6" ht="15" customHeight="1" x14ac:dyDescent="0.2">
      <c r="A1727" s="81"/>
      <c r="B1727" s="1284" t="s">
        <v>3530</v>
      </c>
      <c r="C1727" s="1285" t="s">
        <v>6866</v>
      </c>
      <c r="D1727" s="1286"/>
      <c r="E1727" s="1282"/>
      <c r="F1727" s="1287"/>
    </row>
    <row r="1728" spans="1:6" ht="15" customHeight="1" x14ac:dyDescent="0.2">
      <c r="A1728" s="81"/>
      <c r="B1728" s="1284" t="s">
        <v>3531</v>
      </c>
      <c r="C1728" s="1285" t="s">
        <v>6867</v>
      </c>
      <c r="D1728" s="1286"/>
      <c r="E1728" s="1282"/>
      <c r="F1728" s="1287"/>
    </row>
    <row r="1729" spans="1:6" ht="15" customHeight="1" x14ac:dyDescent="0.2">
      <c r="A1729" s="81"/>
      <c r="B1729" s="1284" t="s">
        <v>3532</v>
      </c>
      <c r="C1729" s="1285" t="s">
        <v>6868</v>
      </c>
      <c r="D1729" s="1286"/>
      <c r="E1729" s="1282"/>
      <c r="F1729" s="1287"/>
    </row>
    <row r="1730" spans="1:6" ht="15" customHeight="1" x14ac:dyDescent="0.2">
      <c r="A1730" s="81"/>
      <c r="B1730" s="1284" t="s">
        <v>3533</v>
      </c>
      <c r="C1730" s="1285" t="s">
        <v>6869</v>
      </c>
      <c r="D1730" s="1286"/>
      <c r="E1730" s="1282"/>
      <c r="F1730" s="1287"/>
    </row>
    <row r="1731" spans="1:6" ht="15" customHeight="1" x14ac:dyDescent="0.2">
      <c r="A1731" s="81"/>
      <c r="B1731" s="1284" t="s">
        <v>3534</v>
      </c>
      <c r="C1731" s="1285" t="s">
        <v>6870</v>
      </c>
      <c r="D1731" s="1286"/>
      <c r="E1731" s="1282"/>
      <c r="F1731" s="1287"/>
    </row>
    <row r="1732" spans="1:6" ht="15" customHeight="1" x14ac:dyDescent="0.2">
      <c r="A1732" s="81"/>
      <c r="B1732" s="1284" t="s">
        <v>3535</v>
      </c>
      <c r="C1732" s="1285" t="s">
        <v>6871</v>
      </c>
      <c r="D1732" s="1286"/>
      <c r="E1732" s="1282"/>
      <c r="F1732" s="1287"/>
    </row>
    <row r="1733" spans="1:6" ht="15" customHeight="1" x14ac:dyDescent="0.2">
      <c r="A1733" s="81"/>
      <c r="B1733" s="1284" t="s">
        <v>3536</v>
      </c>
      <c r="C1733" s="1285" t="s">
        <v>6872</v>
      </c>
      <c r="D1733" s="1286"/>
      <c r="E1733" s="1282"/>
      <c r="F1733" s="1287"/>
    </row>
    <row r="1734" spans="1:6" ht="15" customHeight="1" x14ac:dyDescent="0.2">
      <c r="A1734" s="81"/>
      <c r="B1734" s="1284" t="s">
        <v>4888</v>
      </c>
      <c r="C1734" s="1285" t="s">
        <v>6873</v>
      </c>
      <c r="D1734" s="1286"/>
      <c r="E1734" s="1282"/>
      <c r="F1734" s="1287"/>
    </row>
    <row r="1735" spans="1:6" ht="15" customHeight="1" x14ac:dyDescent="0.2">
      <c r="A1735" s="81"/>
      <c r="B1735" s="1284" t="s">
        <v>5203</v>
      </c>
      <c r="C1735" s="1285" t="s">
        <v>6874</v>
      </c>
      <c r="D1735" s="1286"/>
      <c r="E1735" s="1282"/>
      <c r="F1735" s="1287"/>
    </row>
    <row r="1736" spans="1:6" ht="15" customHeight="1" x14ac:dyDescent="0.2">
      <c r="A1736" s="81"/>
      <c r="B1736" s="1284" t="s">
        <v>6091</v>
      </c>
      <c r="C1736" s="1285" t="s">
        <v>5642</v>
      </c>
      <c r="D1736" s="1286"/>
      <c r="E1736" s="1282"/>
      <c r="F1736" s="1287"/>
    </row>
    <row r="1737" spans="1:6" ht="15" customHeight="1" x14ac:dyDescent="0.2">
      <c r="A1737" s="81"/>
      <c r="B1737" s="1284" t="s">
        <v>6305</v>
      </c>
      <c r="C1737" s="1285" t="s">
        <v>7180</v>
      </c>
      <c r="D1737" s="1286"/>
      <c r="E1737" s="1282"/>
      <c r="F1737" s="1287"/>
    </row>
    <row r="1738" spans="1:6" ht="15" customHeight="1" x14ac:dyDescent="0.2">
      <c r="A1738" s="81"/>
      <c r="B1738" s="1393" t="s">
        <v>7254</v>
      </c>
      <c r="C1738" s="1384" t="s">
        <v>7179</v>
      </c>
      <c r="D1738" s="1286"/>
      <c r="E1738" s="1282"/>
      <c r="F1738" s="1287"/>
    </row>
    <row r="1739" spans="1:6" ht="15" customHeight="1" x14ac:dyDescent="0.2">
      <c r="A1739" s="81"/>
      <c r="B1739" s="1284" t="s">
        <v>3538</v>
      </c>
      <c r="C1739" s="1285" t="s">
        <v>3537</v>
      </c>
      <c r="D1739" s="1286"/>
      <c r="E1739" s="1282"/>
      <c r="F1739" s="1287"/>
    </row>
    <row r="1740" spans="1:6" ht="15" customHeight="1" x14ac:dyDescent="0.2">
      <c r="A1740" s="81"/>
      <c r="B1740" s="1284" t="s">
        <v>3539</v>
      </c>
      <c r="C1740" s="1285" t="s">
        <v>6875</v>
      </c>
      <c r="D1740" s="1286"/>
      <c r="E1740" s="1282"/>
      <c r="F1740" s="1287"/>
    </row>
    <row r="1741" spans="1:6" ht="15" customHeight="1" x14ac:dyDescent="0.2">
      <c r="A1741" s="81"/>
      <c r="B1741" s="1284" t="s">
        <v>3540</v>
      </c>
      <c r="C1741" s="1285" t="s">
        <v>6876</v>
      </c>
      <c r="D1741" s="1286"/>
      <c r="E1741" s="1282"/>
      <c r="F1741" s="1287"/>
    </row>
    <row r="1742" spans="1:6" ht="15" customHeight="1" x14ac:dyDescent="0.2">
      <c r="A1742" s="81"/>
      <c r="B1742" s="1284" t="s">
        <v>3541</v>
      </c>
      <c r="C1742" s="1285" t="s">
        <v>6877</v>
      </c>
      <c r="D1742" s="1286"/>
      <c r="E1742" s="1282"/>
      <c r="F1742" s="1287"/>
    </row>
    <row r="1743" spans="1:6" ht="15" customHeight="1" x14ac:dyDescent="0.2">
      <c r="A1743" s="81"/>
      <c r="B1743" s="1284" t="s">
        <v>3542</v>
      </c>
      <c r="C1743" s="1285" t="s">
        <v>6878</v>
      </c>
      <c r="D1743" s="1286"/>
      <c r="E1743" s="1282"/>
      <c r="F1743" s="1287"/>
    </row>
    <row r="1744" spans="1:6" ht="15" customHeight="1" x14ac:dyDescent="0.2">
      <c r="A1744" s="81"/>
      <c r="B1744" s="1284" t="s">
        <v>3543</v>
      </c>
      <c r="C1744" s="1285" t="s">
        <v>6879</v>
      </c>
      <c r="D1744" s="1286"/>
      <c r="E1744" s="1282"/>
      <c r="F1744" s="1287"/>
    </row>
    <row r="1745" spans="1:6" ht="15" customHeight="1" x14ac:dyDescent="0.2">
      <c r="A1745" s="81"/>
      <c r="B1745" s="1284" t="s">
        <v>3544</v>
      </c>
      <c r="C1745" s="1285" t="s">
        <v>6880</v>
      </c>
      <c r="D1745" s="1286"/>
      <c r="E1745" s="1282"/>
      <c r="F1745" s="1287"/>
    </row>
    <row r="1746" spans="1:6" ht="15" customHeight="1" x14ac:dyDescent="0.2">
      <c r="A1746" s="81"/>
      <c r="B1746" s="1284" t="s">
        <v>3545</v>
      </c>
      <c r="C1746" s="1285" t="s">
        <v>6881</v>
      </c>
      <c r="D1746" s="1286"/>
      <c r="E1746" s="1282"/>
      <c r="F1746" s="1287"/>
    </row>
    <row r="1747" spans="1:6" ht="15" customHeight="1" x14ac:dyDescent="0.2">
      <c r="A1747" s="81"/>
      <c r="B1747" s="1284" t="s">
        <v>4889</v>
      </c>
      <c r="C1747" s="1285" t="s">
        <v>6882</v>
      </c>
      <c r="D1747" s="1286"/>
      <c r="E1747" s="1282"/>
      <c r="F1747" s="1287"/>
    </row>
    <row r="1748" spans="1:6" ht="15" customHeight="1" x14ac:dyDescent="0.2">
      <c r="A1748" s="81"/>
      <c r="B1748" s="1284" t="s">
        <v>5204</v>
      </c>
      <c r="C1748" s="1285" t="s">
        <v>6883</v>
      </c>
      <c r="D1748" s="1286"/>
      <c r="E1748" s="1282"/>
      <c r="F1748" s="1287"/>
    </row>
    <row r="1749" spans="1:6" ht="15" customHeight="1" x14ac:dyDescent="0.2">
      <c r="A1749" s="81"/>
      <c r="B1749" s="1284" t="s">
        <v>6092</v>
      </c>
      <c r="C1749" s="1285" t="s">
        <v>5643</v>
      </c>
      <c r="D1749" s="1286"/>
      <c r="E1749" s="1282"/>
      <c r="F1749" s="1287"/>
    </row>
    <row r="1750" spans="1:6" ht="15" customHeight="1" x14ac:dyDescent="0.2">
      <c r="A1750" s="81"/>
      <c r="B1750" s="1284" t="s">
        <v>6306</v>
      </c>
      <c r="C1750" s="1285" t="s">
        <v>6307</v>
      </c>
      <c r="D1750" s="1286"/>
      <c r="E1750" s="1282"/>
      <c r="F1750" s="1287"/>
    </row>
    <row r="1751" spans="1:6" ht="15" customHeight="1" x14ac:dyDescent="0.2">
      <c r="A1751" s="81"/>
      <c r="B1751" s="1393" t="s">
        <v>7255</v>
      </c>
      <c r="C1751" s="1384" t="s">
        <v>7178</v>
      </c>
      <c r="D1751" s="1286"/>
      <c r="E1751" s="1282"/>
      <c r="F1751" s="1287"/>
    </row>
    <row r="1752" spans="1:6" ht="15" customHeight="1" x14ac:dyDescent="0.2">
      <c r="A1752" s="81"/>
      <c r="B1752" s="1284"/>
      <c r="C1752" s="1285"/>
      <c r="D1752" s="1286"/>
      <c r="E1752" s="1282"/>
      <c r="F1752" s="1287"/>
    </row>
    <row r="1753" spans="1:6" ht="15" customHeight="1" x14ac:dyDescent="0.2">
      <c r="A1753" s="81"/>
      <c r="B1753" s="1284" t="s">
        <v>3549</v>
      </c>
      <c r="C1753" s="1285" t="s">
        <v>3546</v>
      </c>
      <c r="D1753" s="1286"/>
      <c r="E1753" s="1282"/>
      <c r="F1753" s="1287"/>
    </row>
    <row r="1754" spans="1:6" ht="15" customHeight="1" x14ac:dyDescent="0.2">
      <c r="A1754" s="81"/>
      <c r="B1754" s="1284" t="s">
        <v>3550</v>
      </c>
      <c r="C1754" s="1285" t="s">
        <v>3547</v>
      </c>
      <c r="D1754" s="1286"/>
      <c r="E1754" s="1282"/>
      <c r="F1754" s="1287"/>
    </row>
    <row r="1755" spans="1:6" ht="15" customHeight="1" x14ac:dyDescent="0.2">
      <c r="A1755" s="81"/>
      <c r="B1755" s="1284" t="s">
        <v>3551</v>
      </c>
      <c r="C1755" s="1285" t="s">
        <v>3548</v>
      </c>
      <c r="D1755" s="1286"/>
      <c r="E1755" s="1282"/>
      <c r="F1755" s="1287"/>
    </row>
    <row r="1756" spans="1:6" ht="15" customHeight="1" x14ac:dyDescent="0.2">
      <c r="A1756" s="81"/>
      <c r="B1756" s="1284" t="s">
        <v>3552</v>
      </c>
      <c r="C1756" s="1285" t="s">
        <v>6884</v>
      </c>
      <c r="D1756" s="1286"/>
      <c r="E1756" s="1282"/>
      <c r="F1756" s="1287"/>
    </row>
    <row r="1757" spans="1:6" ht="15" customHeight="1" x14ac:dyDescent="0.2">
      <c r="A1757" s="81"/>
      <c r="B1757" s="1284" t="s">
        <v>3553</v>
      </c>
      <c r="C1757" s="1285" t="s">
        <v>6885</v>
      </c>
      <c r="D1757" s="1286"/>
      <c r="E1757" s="1282"/>
      <c r="F1757" s="1287"/>
    </row>
    <row r="1758" spans="1:6" ht="15" customHeight="1" x14ac:dyDescent="0.2">
      <c r="A1758" s="81"/>
      <c r="B1758" s="1284" t="s">
        <v>3554</v>
      </c>
      <c r="C1758" s="1285" t="s">
        <v>6886</v>
      </c>
      <c r="D1758" s="1286"/>
      <c r="E1758" s="1282"/>
      <c r="F1758" s="1287"/>
    </row>
    <row r="1759" spans="1:6" ht="15" customHeight="1" x14ac:dyDescent="0.2">
      <c r="A1759" s="81"/>
      <c r="B1759" s="1284" t="s">
        <v>3555</v>
      </c>
      <c r="C1759" s="1285" t="s">
        <v>6887</v>
      </c>
      <c r="D1759" s="1286"/>
      <c r="E1759" s="1282"/>
      <c r="F1759" s="1287"/>
    </row>
    <row r="1760" spans="1:6" ht="15" customHeight="1" x14ac:dyDescent="0.2">
      <c r="A1760" s="81"/>
      <c r="B1760" s="1284" t="s">
        <v>3556</v>
      </c>
      <c r="C1760" s="1285" t="s">
        <v>6888</v>
      </c>
      <c r="D1760" s="1286"/>
      <c r="E1760" s="1282"/>
      <c r="F1760" s="1287"/>
    </row>
    <row r="1761" spans="1:7" ht="15" customHeight="1" x14ac:dyDescent="0.2">
      <c r="A1761" s="81"/>
      <c r="B1761" s="1284" t="s">
        <v>3557</v>
      </c>
      <c r="C1761" s="1285" t="s">
        <v>6889</v>
      </c>
      <c r="D1761" s="1286"/>
      <c r="E1761" s="1282"/>
      <c r="F1761" s="1287"/>
    </row>
    <row r="1762" spans="1:7" ht="15" customHeight="1" x14ac:dyDescent="0.2">
      <c r="A1762" s="81"/>
      <c r="B1762" s="1284" t="s">
        <v>3558</v>
      </c>
      <c r="C1762" s="1285" t="s">
        <v>6890</v>
      </c>
      <c r="D1762" s="1286"/>
      <c r="E1762" s="1282"/>
      <c r="F1762" s="1287"/>
    </row>
    <row r="1763" spans="1:7" ht="15" customHeight="1" x14ac:dyDescent="0.2">
      <c r="A1763" s="81"/>
      <c r="B1763" s="1284" t="s">
        <v>4890</v>
      </c>
      <c r="C1763" s="1285" t="s">
        <v>6891</v>
      </c>
      <c r="D1763" s="1286"/>
      <c r="E1763" s="1282"/>
      <c r="F1763" s="1287"/>
    </row>
    <row r="1764" spans="1:7" ht="15" customHeight="1" x14ac:dyDescent="0.2">
      <c r="A1764" s="81"/>
      <c r="B1764" s="1284" t="s">
        <v>5205</v>
      </c>
      <c r="C1764" s="1285" t="s">
        <v>6892</v>
      </c>
      <c r="D1764" s="1286"/>
      <c r="E1764" s="1282"/>
      <c r="F1764" s="1287"/>
    </row>
    <row r="1765" spans="1:7" ht="15" customHeight="1" x14ac:dyDescent="0.2">
      <c r="A1765" s="81"/>
      <c r="B1765" s="1284" t="s">
        <v>6093</v>
      </c>
      <c r="C1765" s="1285" t="s">
        <v>5644</v>
      </c>
      <c r="D1765" s="1286"/>
      <c r="E1765" s="1282"/>
      <c r="F1765" s="1287"/>
    </row>
    <row r="1766" spans="1:7" ht="15" customHeight="1" x14ac:dyDescent="0.2">
      <c r="A1766" s="81"/>
      <c r="B1766" s="1284" t="s">
        <v>6308</v>
      </c>
      <c r="C1766" s="1285" t="s">
        <v>6309</v>
      </c>
      <c r="D1766" s="1286"/>
      <c r="E1766" s="1282"/>
      <c r="F1766" s="1287"/>
    </row>
    <row r="1767" spans="1:7" ht="15" customHeight="1" x14ac:dyDescent="0.2">
      <c r="A1767" s="81"/>
      <c r="B1767" s="1393" t="s">
        <v>7256</v>
      </c>
      <c r="C1767" s="1384" t="s">
        <v>7184</v>
      </c>
      <c r="D1767" s="1286"/>
      <c r="E1767" s="1282"/>
      <c r="F1767" s="1287"/>
    </row>
    <row r="1768" spans="1:7" ht="15" customHeight="1" x14ac:dyDescent="0.2">
      <c r="A1768" s="81"/>
      <c r="B1768" s="1284"/>
      <c r="C1768" s="1285"/>
      <c r="D1768" s="1286"/>
      <c r="E1768" s="1282"/>
      <c r="F1768" s="1287"/>
    </row>
    <row r="1769" spans="1:7" ht="15" customHeight="1" x14ac:dyDescent="0.2">
      <c r="A1769" s="81"/>
      <c r="B1769" s="1284" t="s">
        <v>3559</v>
      </c>
      <c r="C1769" s="1285" t="s">
        <v>6893</v>
      </c>
      <c r="D1769" s="1286"/>
      <c r="E1769" s="1282"/>
      <c r="F1769" s="1287"/>
    </row>
    <row r="1770" spans="1:7" ht="15" customHeight="1" x14ac:dyDescent="0.2">
      <c r="A1770" s="81"/>
      <c r="B1770" s="1284" t="s">
        <v>3560</v>
      </c>
      <c r="C1770" s="1285" t="s">
        <v>6894</v>
      </c>
      <c r="D1770" s="1286"/>
      <c r="E1770" s="1282"/>
      <c r="F1770" s="1287"/>
    </row>
    <row r="1771" spans="1:7" ht="15" customHeight="1" x14ac:dyDescent="0.2">
      <c r="A1771" s="81"/>
      <c r="B1771" s="1284" t="s">
        <v>3561</v>
      </c>
      <c r="C1771" s="1285" t="s">
        <v>6895</v>
      </c>
      <c r="D1771" s="1286"/>
      <c r="E1771" s="1282"/>
      <c r="F1771" s="1287"/>
      <c r="G1771" s="221" t="s">
        <v>1637</v>
      </c>
    </row>
    <row r="1772" spans="1:7" ht="15" customHeight="1" x14ac:dyDescent="0.2">
      <c r="A1772" s="81"/>
      <c r="B1772" s="1284" t="s">
        <v>3562</v>
      </c>
      <c r="C1772" s="1285" t="s">
        <v>6896</v>
      </c>
      <c r="D1772" s="1286"/>
      <c r="E1772" s="1282"/>
      <c r="F1772" s="1287"/>
      <c r="G1772" s="221" t="s">
        <v>4280</v>
      </c>
    </row>
    <row r="1773" spans="1:7" ht="15" customHeight="1" x14ac:dyDescent="0.2">
      <c r="A1773" s="81"/>
      <c r="B1773" s="1284" t="s">
        <v>3563</v>
      </c>
      <c r="C1773" s="1285" t="s">
        <v>6897</v>
      </c>
      <c r="D1773" s="1286"/>
      <c r="E1773" s="1282"/>
      <c r="F1773" s="1287"/>
      <c r="G1773" s="221" t="s">
        <v>4280</v>
      </c>
    </row>
    <row r="1774" spans="1:7" ht="15" customHeight="1" x14ac:dyDescent="0.2">
      <c r="A1774" s="81"/>
      <c r="B1774" s="1284" t="s">
        <v>3564</v>
      </c>
      <c r="C1774" s="1285" t="s">
        <v>6898</v>
      </c>
      <c r="D1774" s="1286"/>
      <c r="E1774" s="1282"/>
      <c r="F1774" s="1287"/>
      <c r="G1774" s="221" t="s">
        <v>4280</v>
      </c>
    </row>
    <row r="1775" spans="1:7" ht="15" customHeight="1" x14ac:dyDescent="0.2">
      <c r="A1775" s="81"/>
      <c r="B1775" s="1284" t="s">
        <v>3565</v>
      </c>
      <c r="C1775" s="1285" t="s">
        <v>6899</v>
      </c>
      <c r="D1775" s="1286"/>
      <c r="E1775" s="1282"/>
      <c r="F1775" s="1287"/>
      <c r="G1775" s="221" t="s">
        <v>4280</v>
      </c>
    </row>
    <row r="1776" spans="1:7" ht="15" customHeight="1" x14ac:dyDescent="0.2">
      <c r="A1776" s="81"/>
      <c r="B1776" s="1284" t="s">
        <v>3566</v>
      </c>
      <c r="C1776" s="1285" t="s">
        <v>6900</v>
      </c>
      <c r="D1776" s="1286"/>
      <c r="E1776" s="1282"/>
      <c r="F1776" s="1287"/>
      <c r="G1776" s="221" t="s">
        <v>4280</v>
      </c>
    </row>
    <row r="1777" spans="1:7" ht="15" customHeight="1" x14ac:dyDescent="0.2">
      <c r="A1777" s="81"/>
      <c r="B1777" s="1284" t="s">
        <v>3567</v>
      </c>
      <c r="C1777" s="1285" t="s">
        <v>6901</v>
      </c>
      <c r="D1777" s="1286"/>
      <c r="E1777" s="1282"/>
      <c r="F1777" s="1287"/>
      <c r="G1777" s="221" t="s">
        <v>4280</v>
      </c>
    </row>
    <row r="1778" spans="1:7" ht="15" customHeight="1" x14ac:dyDescent="0.2">
      <c r="A1778" s="81"/>
      <c r="B1778" s="1284" t="s">
        <v>3568</v>
      </c>
      <c r="C1778" s="1285" t="s">
        <v>6902</v>
      </c>
      <c r="D1778" s="1286"/>
      <c r="E1778" s="1282"/>
      <c r="F1778" s="1287"/>
      <c r="G1778" s="221" t="s">
        <v>4280</v>
      </c>
    </row>
    <row r="1779" spans="1:7" ht="15" customHeight="1" x14ac:dyDescent="0.2">
      <c r="A1779" s="81"/>
      <c r="B1779" s="1284"/>
      <c r="C1779" s="1285"/>
      <c r="D1779" s="1286"/>
      <c r="E1779" s="1282"/>
      <c r="F1779" s="1287"/>
    </row>
    <row r="1780" spans="1:7" ht="15" customHeight="1" x14ac:dyDescent="0.2">
      <c r="A1780" s="81"/>
      <c r="B1780" s="1284" t="s">
        <v>3569</v>
      </c>
      <c r="C1780" s="1285" t="s">
        <v>6903</v>
      </c>
      <c r="D1780" s="1286"/>
      <c r="E1780" s="1282"/>
      <c r="F1780" s="1287"/>
    </row>
    <row r="1781" spans="1:7" ht="15" customHeight="1" x14ac:dyDescent="0.2">
      <c r="A1781" s="81"/>
      <c r="B1781" s="1284" t="s">
        <v>3570</v>
      </c>
      <c r="C1781" s="1285" t="s">
        <v>6904</v>
      </c>
      <c r="D1781" s="1286"/>
      <c r="E1781" s="1282"/>
      <c r="F1781" s="1287"/>
    </row>
    <row r="1782" spans="1:7" ht="15" customHeight="1" x14ac:dyDescent="0.2">
      <c r="A1782" s="81"/>
      <c r="B1782" s="1284" t="s">
        <v>3571</v>
      </c>
      <c r="C1782" s="1285" t="s">
        <v>6905</v>
      </c>
      <c r="D1782" s="1286"/>
      <c r="E1782" s="1282"/>
      <c r="F1782" s="1287"/>
      <c r="G1782" s="221" t="s">
        <v>1637</v>
      </c>
    </row>
    <row r="1783" spans="1:7" ht="15" customHeight="1" x14ac:dyDescent="0.2">
      <c r="A1783" s="81"/>
      <c r="B1783" s="1284" t="s">
        <v>3572</v>
      </c>
      <c r="C1783" s="1285" t="s">
        <v>6906</v>
      </c>
      <c r="D1783" s="1286"/>
      <c r="E1783" s="1282"/>
      <c r="F1783" s="1287"/>
      <c r="G1783" s="221" t="s">
        <v>4280</v>
      </c>
    </row>
    <row r="1784" spans="1:7" ht="15" customHeight="1" x14ac:dyDescent="0.2">
      <c r="A1784" s="81"/>
      <c r="B1784" s="1284" t="s">
        <v>3573</v>
      </c>
      <c r="C1784" s="1285" t="s">
        <v>6907</v>
      </c>
      <c r="D1784" s="1286"/>
      <c r="E1784" s="1282"/>
      <c r="F1784" s="1287"/>
      <c r="G1784" s="221" t="s">
        <v>4280</v>
      </c>
    </row>
    <row r="1785" spans="1:7" ht="15" customHeight="1" x14ac:dyDescent="0.2">
      <c r="A1785" s="81"/>
      <c r="B1785" s="1284" t="s">
        <v>3574</v>
      </c>
      <c r="C1785" s="1285" t="s">
        <v>6908</v>
      </c>
      <c r="D1785" s="1286"/>
      <c r="E1785" s="1282"/>
      <c r="F1785" s="1287"/>
      <c r="G1785" s="221" t="s">
        <v>4280</v>
      </c>
    </row>
    <row r="1786" spans="1:7" ht="15" customHeight="1" x14ac:dyDescent="0.2">
      <c r="A1786" s="81"/>
      <c r="B1786" s="1284" t="s">
        <v>3575</v>
      </c>
      <c r="C1786" s="1285" t="s">
        <v>6909</v>
      </c>
      <c r="D1786" s="1286"/>
      <c r="E1786" s="1282"/>
      <c r="F1786" s="1287"/>
      <c r="G1786" s="221" t="s">
        <v>4280</v>
      </c>
    </row>
    <row r="1787" spans="1:7" ht="15" customHeight="1" x14ac:dyDescent="0.2">
      <c r="A1787" s="81"/>
      <c r="B1787" s="1284" t="s">
        <v>3576</v>
      </c>
      <c r="C1787" s="1285" t="s">
        <v>6910</v>
      </c>
      <c r="D1787" s="1286"/>
      <c r="E1787" s="1282"/>
      <c r="F1787" s="1287"/>
      <c r="G1787" s="221" t="s">
        <v>4280</v>
      </c>
    </row>
    <row r="1788" spans="1:7" ht="15" customHeight="1" x14ac:dyDescent="0.2">
      <c r="A1788" s="81"/>
      <c r="B1788" s="1284" t="s">
        <v>3577</v>
      </c>
      <c r="C1788" s="1285" t="s">
        <v>6911</v>
      </c>
      <c r="D1788" s="1286"/>
      <c r="E1788" s="1282"/>
      <c r="F1788" s="1287"/>
      <c r="G1788" s="221" t="s">
        <v>4280</v>
      </c>
    </row>
    <row r="1789" spans="1:7" ht="15" customHeight="1" x14ac:dyDescent="0.2">
      <c r="A1789" s="81"/>
      <c r="B1789" s="1284" t="s">
        <v>3578</v>
      </c>
      <c r="C1789" s="1291" t="s">
        <v>6912</v>
      </c>
      <c r="D1789" s="1286"/>
      <c r="E1789" s="1282"/>
      <c r="F1789" s="1287"/>
      <c r="G1789" s="221" t="s">
        <v>4280</v>
      </c>
    </row>
    <row r="1790" spans="1:7" ht="15" customHeight="1" x14ac:dyDescent="0.2">
      <c r="A1790" s="81"/>
      <c r="B1790" s="1284" t="s">
        <v>5206</v>
      </c>
      <c r="C1790" s="1291" t="s">
        <v>6913</v>
      </c>
      <c r="D1790" s="1286"/>
      <c r="E1790" s="1282"/>
      <c r="F1790" s="1287"/>
      <c r="G1790" s="221" t="s">
        <v>4280</v>
      </c>
    </row>
    <row r="1791" spans="1:7" ht="15" customHeight="1" x14ac:dyDescent="0.2">
      <c r="A1791" s="81"/>
      <c r="B1791" s="1284" t="s">
        <v>6094</v>
      </c>
      <c r="C1791" s="1291" t="s">
        <v>5645</v>
      </c>
      <c r="D1791" s="1286"/>
      <c r="E1791" s="1282"/>
      <c r="F1791" s="1287"/>
      <c r="G1791" s="221" t="s">
        <v>4280</v>
      </c>
    </row>
    <row r="1792" spans="1:7" ht="15" customHeight="1" x14ac:dyDescent="0.2">
      <c r="A1792" s="81"/>
      <c r="B1792" s="1284" t="s">
        <v>6310</v>
      </c>
      <c r="C1792" s="1291" t="s">
        <v>6311</v>
      </c>
      <c r="D1792" s="1286"/>
      <c r="E1792" s="1282"/>
      <c r="F1792" s="1287"/>
      <c r="G1792" s="221"/>
    </row>
    <row r="1793" spans="1:7" ht="15" customHeight="1" x14ac:dyDescent="0.2">
      <c r="A1793" s="81"/>
      <c r="B1793" s="1393" t="s">
        <v>7257</v>
      </c>
      <c r="C1793" s="1391" t="s">
        <v>7185</v>
      </c>
      <c r="D1793" s="1286"/>
      <c r="E1793" s="1282"/>
      <c r="F1793" s="1287"/>
      <c r="G1793" s="221"/>
    </row>
    <row r="1794" spans="1:7" ht="15" customHeight="1" x14ac:dyDescent="0.2">
      <c r="A1794" s="81"/>
      <c r="B1794" s="1284" t="s">
        <v>5207</v>
      </c>
      <c r="C1794" s="1291" t="s">
        <v>6914</v>
      </c>
      <c r="D1794" s="1286"/>
      <c r="E1794" s="1282"/>
      <c r="F1794" s="1287"/>
      <c r="G1794" s="221" t="s">
        <v>4280</v>
      </c>
    </row>
    <row r="1795" spans="1:7" ht="15" customHeight="1" x14ac:dyDescent="0.2">
      <c r="A1795" s="81"/>
      <c r="B1795" s="1284" t="s">
        <v>6095</v>
      </c>
      <c r="C1795" s="1291" t="s">
        <v>5646</v>
      </c>
      <c r="D1795" s="1286"/>
      <c r="E1795" s="1282"/>
      <c r="F1795" s="1287"/>
      <c r="G1795" s="221" t="s">
        <v>4280</v>
      </c>
    </row>
    <row r="1796" spans="1:7" ht="15" customHeight="1" x14ac:dyDescent="0.2">
      <c r="A1796" s="81"/>
      <c r="B1796" s="1284" t="s">
        <v>6312</v>
      </c>
      <c r="C1796" s="1291" t="s">
        <v>6313</v>
      </c>
      <c r="D1796" s="1286"/>
      <c r="E1796" s="1282"/>
      <c r="F1796" s="1287"/>
      <c r="G1796" s="221"/>
    </row>
    <row r="1797" spans="1:7" ht="15" customHeight="1" x14ac:dyDescent="0.2">
      <c r="A1797" s="81"/>
      <c r="B1797" s="1395" t="s">
        <v>7258</v>
      </c>
      <c r="C1797" s="1394" t="s">
        <v>7186</v>
      </c>
      <c r="D1797" s="1295"/>
      <c r="E1797" s="1445"/>
      <c r="F1797" s="1296"/>
      <c r="G1797" s="221"/>
    </row>
    <row r="1798" spans="1:7" ht="15" customHeight="1" x14ac:dyDescent="0.2">
      <c r="A1798" s="80" t="s">
        <v>3591</v>
      </c>
      <c r="B1798" s="1284" t="s">
        <v>5994</v>
      </c>
      <c r="C1798" s="1285" t="s">
        <v>3580</v>
      </c>
      <c r="D1798" s="1286"/>
      <c r="E1798" s="1282"/>
      <c r="F1798" s="1287"/>
    </row>
    <row r="1799" spans="1:7" ht="15" customHeight="1" x14ac:dyDescent="0.2">
      <c r="A1799" s="81"/>
      <c r="B1799" s="1284" t="s">
        <v>5995</v>
      </c>
      <c r="C1799" s="1285" t="s">
        <v>3581</v>
      </c>
      <c r="D1799" s="1286"/>
      <c r="E1799" s="1282"/>
      <c r="F1799" s="1287"/>
    </row>
    <row r="1800" spans="1:7" ht="15" customHeight="1" x14ac:dyDescent="0.2">
      <c r="A1800" s="81"/>
      <c r="B1800" s="1284" t="s">
        <v>5996</v>
      </c>
      <c r="C1800" s="1285" t="s">
        <v>3582</v>
      </c>
      <c r="D1800" s="1286"/>
      <c r="E1800" s="1282"/>
      <c r="F1800" s="1287"/>
    </row>
    <row r="1801" spans="1:7" ht="15" customHeight="1" x14ac:dyDescent="0.2">
      <c r="A1801" s="81"/>
      <c r="B1801" s="1284" t="s">
        <v>5997</v>
      </c>
      <c r="C1801" s="1285" t="s">
        <v>3583</v>
      </c>
      <c r="D1801" s="1286"/>
      <c r="E1801" s="1282"/>
      <c r="F1801" s="1287"/>
    </row>
    <row r="1802" spans="1:7" ht="15" customHeight="1" x14ac:dyDescent="0.2">
      <c r="A1802" s="81"/>
      <c r="B1802" s="1284" t="s">
        <v>5998</v>
      </c>
      <c r="C1802" s="1285" t="s">
        <v>3584</v>
      </c>
      <c r="D1802" s="1286"/>
      <c r="E1802" s="1282"/>
      <c r="F1802" s="1287"/>
    </row>
    <row r="1803" spans="1:7" ht="15" customHeight="1" x14ac:dyDescent="0.2">
      <c r="A1803" s="81"/>
      <c r="B1803" s="1284" t="s">
        <v>5999</v>
      </c>
      <c r="C1803" s="1285" t="s">
        <v>3585</v>
      </c>
      <c r="D1803" s="1286"/>
      <c r="E1803" s="1282"/>
      <c r="F1803" s="1287"/>
      <c r="G1803" s="221" t="s">
        <v>1637</v>
      </c>
    </row>
    <row r="1804" spans="1:7" ht="15" customHeight="1" x14ac:dyDescent="0.2">
      <c r="A1804" s="81"/>
      <c r="B1804" s="1284" t="s">
        <v>6000</v>
      </c>
      <c r="C1804" s="1285" t="s">
        <v>3586</v>
      </c>
      <c r="D1804" s="1286"/>
      <c r="E1804" s="1282"/>
      <c r="F1804" s="1287"/>
      <c r="G1804" s="221" t="s">
        <v>4280</v>
      </c>
    </row>
    <row r="1805" spans="1:7" ht="15" customHeight="1" x14ac:dyDescent="0.2">
      <c r="A1805" s="81"/>
      <c r="B1805" s="1284" t="s">
        <v>6001</v>
      </c>
      <c r="C1805" s="1285" t="s">
        <v>3587</v>
      </c>
      <c r="D1805" s="1286"/>
      <c r="E1805" s="1282"/>
      <c r="F1805" s="1287"/>
      <c r="G1805" s="221" t="s">
        <v>4280</v>
      </c>
    </row>
    <row r="1806" spans="1:7" ht="15" customHeight="1" x14ac:dyDescent="0.2">
      <c r="A1806" s="81"/>
      <c r="B1806" s="1284" t="s">
        <v>6002</v>
      </c>
      <c r="C1806" s="1285" t="s">
        <v>3588</v>
      </c>
      <c r="D1806" s="1286"/>
      <c r="E1806" s="1282"/>
      <c r="F1806" s="1287"/>
      <c r="G1806" s="221" t="s">
        <v>4280</v>
      </c>
    </row>
    <row r="1807" spans="1:7" ht="15" customHeight="1" x14ac:dyDescent="0.2">
      <c r="A1807" s="81"/>
      <c r="B1807" s="1284" t="s">
        <v>6003</v>
      </c>
      <c r="C1807" s="1285" t="s">
        <v>3589</v>
      </c>
      <c r="D1807" s="1286"/>
      <c r="E1807" s="1282"/>
      <c r="F1807" s="1287"/>
      <c r="G1807" s="221" t="s">
        <v>4280</v>
      </c>
    </row>
    <row r="1808" spans="1:7" ht="15" customHeight="1" x14ac:dyDescent="0.2">
      <c r="A1808" s="81"/>
      <c r="B1808" s="1284" t="s">
        <v>6004</v>
      </c>
      <c r="C1808" s="1285" t="s">
        <v>3590</v>
      </c>
      <c r="D1808" s="1286"/>
      <c r="E1808" s="1282"/>
      <c r="F1808" s="1287"/>
      <c r="G1808" s="221" t="s">
        <v>4280</v>
      </c>
    </row>
    <row r="1809" spans="1:7" ht="15" customHeight="1" x14ac:dyDescent="0.2">
      <c r="A1809" s="81"/>
      <c r="B1809" s="1284" t="s">
        <v>6005</v>
      </c>
      <c r="C1809" s="1285" t="s">
        <v>3579</v>
      </c>
      <c r="D1809" s="1286"/>
      <c r="E1809" s="1282"/>
      <c r="F1809" s="1287"/>
      <c r="G1809" s="221" t="s">
        <v>4280</v>
      </c>
    </row>
    <row r="1810" spans="1:7" ht="15" customHeight="1" x14ac:dyDescent="0.2">
      <c r="A1810" s="81"/>
      <c r="B1810" s="1284" t="s">
        <v>6006</v>
      </c>
      <c r="C1810" s="1285" t="s">
        <v>3592</v>
      </c>
      <c r="D1810" s="1286"/>
      <c r="E1810" s="1282"/>
      <c r="F1810" s="1287"/>
    </row>
    <row r="1811" spans="1:7" ht="15" customHeight="1" x14ac:dyDescent="0.2">
      <c r="A1811" s="81"/>
      <c r="B1811" s="1284" t="s">
        <v>6007</v>
      </c>
      <c r="C1811" s="1285" t="s">
        <v>3593</v>
      </c>
      <c r="D1811" s="1286"/>
      <c r="E1811" s="1282"/>
      <c r="F1811" s="1287"/>
    </row>
    <row r="1812" spans="1:7" ht="15" customHeight="1" x14ac:dyDescent="0.2">
      <c r="A1812" s="81"/>
      <c r="B1812" s="1284" t="s">
        <v>6008</v>
      </c>
      <c r="C1812" s="1285" t="s">
        <v>3594</v>
      </c>
      <c r="D1812" s="1286"/>
      <c r="E1812" s="1282"/>
      <c r="F1812" s="1287"/>
    </row>
    <row r="1813" spans="1:7" ht="15" customHeight="1" x14ac:dyDescent="0.2">
      <c r="A1813" s="81"/>
      <c r="B1813" s="1284" t="s">
        <v>6009</v>
      </c>
      <c r="C1813" s="1285" t="s">
        <v>3595</v>
      </c>
      <c r="D1813" s="1286"/>
      <c r="E1813" s="1282"/>
      <c r="F1813" s="1287"/>
    </row>
    <row r="1814" spans="1:7" ht="15" customHeight="1" x14ac:dyDescent="0.2">
      <c r="A1814" s="81"/>
      <c r="B1814" s="1284" t="s">
        <v>6010</v>
      </c>
      <c r="C1814" s="1285" t="s">
        <v>3596</v>
      </c>
      <c r="D1814" s="1286"/>
      <c r="E1814" s="1282"/>
      <c r="F1814" s="1287"/>
    </row>
    <row r="1815" spans="1:7" ht="15" customHeight="1" x14ac:dyDescent="0.2">
      <c r="A1815" s="81"/>
      <c r="B1815" s="1284" t="s">
        <v>6011</v>
      </c>
      <c r="C1815" s="1285" t="s">
        <v>3597</v>
      </c>
      <c r="D1815" s="1286"/>
      <c r="E1815" s="1282"/>
      <c r="F1815" s="1287"/>
      <c r="G1815" s="221" t="s">
        <v>1637</v>
      </c>
    </row>
    <row r="1816" spans="1:7" ht="15" customHeight="1" x14ac:dyDescent="0.2">
      <c r="A1816" s="81"/>
      <c r="B1816" s="1284" t="s">
        <v>6012</v>
      </c>
      <c r="C1816" s="1285" t="s">
        <v>3598</v>
      </c>
      <c r="D1816" s="1286"/>
      <c r="E1816" s="1282"/>
      <c r="F1816" s="1287"/>
      <c r="G1816" s="221" t="s">
        <v>4280</v>
      </c>
    </row>
    <row r="1817" spans="1:7" ht="15" customHeight="1" x14ac:dyDescent="0.2">
      <c r="A1817" s="81"/>
      <c r="B1817" s="1284" t="s">
        <v>6013</v>
      </c>
      <c r="C1817" s="1285" t="s">
        <v>3599</v>
      </c>
      <c r="D1817" s="1286"/>
      <c r="E1817" s="1282"/>
      <c r="F1817" s="1287"/>
      <c r="G1817" s="221" t="s">
        <v>4280</v>
      </c>
    </row>
    <row r="1818" spans="1:7" ht="15" customHeight="1" x14ac:dyDescent="0.2">
      <c r="A1818" s="81"/>
      <c r="B1818" s="1284" t="s">
        <v>6014</v>
      </c>
      <c r="C1818" s="1285" t="s">
        <v>3600</v>
      </c>
      <c r="D1818" s="1286"/>
      <c r="E1818" s="1282"/>
      <c r="F1818" s="1287"/>
      <c r="G1818" s="221" t="s">
        <v>4280</v>
      </c>
    </row>
    <row r="1819" spans="1:7" ht="15" customHeight="1" x14ac:dyDescent="0.2">
      <c r="A1819" s="81"/>
      <c r="B1819" s="1284" t="s">
        <v>6015</v>
      </c>
      <c r="C1819" s="1285" t="s">
        <v>3601</v>
      </c>
      <c r="D1819" s="1286"/>
      <c r="E1819" s="1282"/>
      <c r="F1819" s="1287"/>
      <c r="G1819" s="221" t="s">
        <v>4280</v>
      </c>
    </row>
    <row r="1820" spans="1:7" ht="15" customHeight="1" x14ac:dyDescent="0.2">
      <c r="A1820" s="81"/>
      <c r="B1820" s="1284" t="s">
        <v>6016</v>
      </c>
      <c r="C1820" s="1285" t="s">
        <v>3602</v>
      </c>
      <c r="D1820" s="1286"/>
      <c r="E1820" s="1282"/>
      <c r="F1820" s="1287"/>
      <c r="G1820" s="221" t="s">
        <v>4280</v>
      </c>
    </row>
    <row r="1821" spans="1:7" ht="15" customHeight="1" x14ac:dyDescent="0.2">
      <c r="A1821" s="81"/>
      <c r="B1821" s="1284" t="s">
        <v>6017</v>
      </c>
      <c r="C1821" s="1285" t="s">
        <v>3603</v>
      </c>
      <c r="D1821" s="1286"/>
      <c r="E1821" s="1282"/>
      <c r="F1821" s="1287"/>
      <c r="G1821" s="221" t="s">
        <v>4280</v>
      </c>
    </row>
    <row r="1822" spans="1:7" ht="15" customHeight="1" x14ac:dyDescent="0.2">
      <c r="A1822" s="81"/>
      <c r="B1822" s="1284" t="s">
        <v>3607</v>
      </c>
      <c r="C1822" s="1285" t="s">
        <v>3604</v>
      </c>
      <c r="D1822" s="1286"/>
      <c r="E1822" s="1282"/>
      <c r="F1822" s="1287"/>
      <c r="G1822" s="221" t="s">
        <v>4280</v>
      </c>
    </row>
    <row r="1823" spans="1:7" ht="15" customHeight="1" x14ac:dyDescent="0.2">
      <c r="A1823" s="81"/>
      <c r="B1823" s="1284" t="s">
        <v>3608</v>
      </c>
      <c r="C1823" s="1285" t="s">
        <v>3605</v>
      </c>
      <c r="D1823" s="1286"/>
      <c r="E1823" s="1282"/>
      <c r="F1823" s="1287"/>
      <c r="G1823" s="221" t="s">
        <v>4280</v>
      </c>
    </row>
    <row r="1824" spans="1:7" ht="15" customHeight="1" x14ac:dyDescent="0.2">
      <c r="A1824" s="81"/>
      <c r="B1824" s="1308" t="s">
        <v>3609</v>
      </c>
      <c r="C1824" s="1301" t="s">
        <v>3606</v>
      </c>
      <c r="D1824" s="1286"/>
      <c r="E1824" s="1282"/>
      <c r="F1824" s="1287"/>
      <c r="G1824" s="221" t="s">
        <v>4280</v>
      </c>
    </row>
    <row r="1825" spans="1:7" ht="15" customHeight="1" x14ac:dyDescent="0.2">
      <c r="A1825" s="86" t="s">
        <v>3610</v>
      </c>
      <c r="B1825" s="1284" t="s">
        <v>3612</v>
      </c>
      <c r="C1825" s="1285" t="s">
        <v>3611</v>
      </c>
      <c r="D1825" s="1286"/>
      <c r="E1825" s="1282"/>
      <c r="F1825" s="1287"/>
      <c r="G1825" s="221" t="s">
        <v>1637</v>
      </c>
    </row>
    <row r="1826" spans="1:7" ht="15" customHeight="1" x14ac:dyDescent="0.2">
      <c r="A1826" s="81"/>
      <c r="B1826" s="1284" t="s">
        <v>3614</v>
      </c>
      <c r="C1826" s="1285" t="s">
        <v>3613</v>
      </c>
      <c r="D1826" s="1286"/>
      <c r="E1826" s="1282"/>
      <c r="F1826" s="1287"/>
      <c r="G1826" s="221" t="s">
        <v>4280</v>
      </c>
    </row>
    <row r="1827" spans="1:7" ht="15" customHeight="1" x14ac:dyDescent="0.2">
      <c r="A1827" s="81"/>
      <c r="B1827" s="1284" t="s">
        <v>3616</v>
      </c>
      <c r="C1827" s="1285" t="s">
        <v>3615</v>
      </c>
      <c r="D1827" s="1286"/>
      <c r="E1827" s="1282"/>
      <c r="F1827" s="1287"/>
      <c r="G1827" s="221" t="s">
        <v>4280</v>
      </c>
    </row>
    <row r="1828" spans="1:7" ht="15" customHeight="1" x14ac:dyDescent="0.2">
      <c r="A1828" s="81"/>
      <c r="B1828" s="1284" t="s">
        <v>3620</v>
      </c>
      <c r="C1828" s="1285" t="s">
        <v>3617</v>
      </c>
      <c r="D1828" s="1286"/>
      <c r="E1828" s="1282"/>
      <c r="F1828" s="1287"/>
      <c r="G1828" s="221" t="s">
        <v>4280</v>
      </c>
    </row>
    <row r="1829" spans="1:7" ht="15" customHeight="1" x14ac:dyDescent="0.2">
      <c r="A1829" s="81"/>
      <c r="B1829" s="1284" t="s">
        <v>3621</v>
      </c>
      <c r="C1829" s="1285" t="s">
        <v>3618</v>
      </c>
      <c r="D1829" s="1286"/>
      <c r="E1829" s="1282"/>
      <c r="F1829" s="1287"/>
      <c r="G1829" s="221" t="s">
        <v>4280</v>
      </c>
    </row>
    <row r="1830" spans="1:7" ht="15" customHeight="1" x14ac:dyDescent="0.2">
      <c r="A1830" s="81"/>
      <c r="B1830" s="1284" t="s">
        <v>3622</v>
      </c>
      <c r="C1830" s="1285" t="s">
        <v>3619</v>
      </c>
      <c r="D1830" s="1286"/>
      <c r="E1830" s="1282"/>
      <c r="F1830" s="1287"/>
      <c r="G1830" s="221" t="s">
        <v>4280</v>
      </c>
    </row>
    <row r="1831" spans="1:7" ht="15" customHeight="1" x14ac:dyDescent="0.2">
      <c r="A1831" s="81"/>
      <c r="B1831" s="1284" t="s">
        <v>3627</v>
      </c>
      <c r="C1831" s="1285" t="s">
        <v>3623</v>
      </c>
      <c r="D1831" s="1286"/>
      <c r="E1831" s="1282"/>
      <c r="F1831" s="1287"/>
      <c r="G1831" s="221" t="s">
        <v>4280</v>
      </c>
    </row>
    <row r="1832" spans="1:7" ht="15" customHeight="1" x14ac:dyDescent="0.2">
      <c r="A1832" s="81"/>
      <c r="B1832" s="1284" t="s">
        <v>3628</v>
      </c>
      <c r="C1832" s="1285" t="s">
        <v>3624</v>
      </c>
      <c r="D1832" s="1286"/>
      <c r="E1832" s="1282"/>
      <c r="F1832" s="1287"/>
      <c r="G1832" s="221" t="s">
        <v>4280</v>
      </c>
    </row>
    <row r="1833" spans="1:7" ht="15" customHeight="1" x14ac:dyDescent="0.2">
      <c r="A1833" s="81"/>
      <c r="B1833" s="1284" t="s">
        <v>3629</v>
      </c>
      <c r="C1833" s="1285" t="s">
        <v>3625</v>
      </c>
      <c r="D1833" s="1286"/>
      <c r="E1833" s="1282"/>
      <c r="F1833" s="1287"/>
      <c r="G1833" s="221" t="s">
        <v>4280</v>
      </c>
    </row>
    <row r="1834" spans="1:7" ht="15" customHeight="1" x14ac:dyDescent="0.2">
      <c r="A1834" s="81"/>
      <c r="B1834" s="1284" t="s">
        <v>3630</v>
      </c>
      <c r="C1834" s="1285" t="s">
        <v>3626</v>
      </c>
      <c r="D1834" s="1286"/>
      <c r="E1834" s="1282"/>
      <c r="F1834" s="1287"/>
      <c r="G1834" s="221" t="s">
        <v>4280</v>
      </c>
    </row>
    <row r="1835" spans="1:7" ht="15" customHeight="1" x14ac:dyDescent="0.2">
      <c r="A1835" s="81"/>
      <c r="B1835" s="1284" t="s">
        <v>3634</v>
      </c>
      <c r="C1835" s="1285" t="s">
        <v>3631</v>
      </c>
      <c r="D1835" s="1286"/>
      <c r="E1835" s="1282"/>
      <c r="F1835" s="1287"/>
      <c r="G1835" s="221" t="s">
        <v>4280</v>
      </c>
    </row>
    <row r="1836" spans="1:7" ht="15" customHeight="1" x14ac:dyDescent="0.2">
      <c r="A1836" s="81"/>
      <c r="B1836" s="1284" t="s">
        <v>3635</v>
      </c>
      <c r="C1836" s="1285" t="s">
        <v>3632</v>
      </c>
      <c r="D1836" s="1286"/>
      <c r="E1836" s="1282"/>
      <c r="F1836" s="1287"/>
      <c r="G1836" s="221" t="s">
        <v>4280</v>
      </c>
    </row>
    <row r="1837" spans="1:7" ht="15" customHeight="1" x14ac:dyDescent="0.2">
      <c r="A1837" s="81"/>
      <c r="B1837" s="1284" t="s">
        <v>3636</v>
      </c>
      <c r="C1837" s="1285" t="s">
        <v>3633</v>
      </c>
      <c r="D1837" s="1286"/>
      <c r="E1837" s="1282"/>
      <c r="F1837" s="1287"/>
      <c r="G1837" s="221" t="s">
        <v>4280</v>
      </c>
    </row>
    <row r="1838" spans="1:7" ht="15" customHeight="1" x14ac:dyDescent="0.2">
      <c r="A1838" s="81"/>
      <c r="B1838" s="1284" t="s">
        <v>3639</v>
      </c>
      <c r="C1838" s="1285" t="s">
        <v>3637</v>
      </c>
      <c r="D1838" s="1286"/>
      <c r="E1838" s="1282"/>
      <c r="F1838" s="1287"/>
      <c r="G1838" s="221" t="s">
        <v>4280</v>
      </c>
    </row>
    <row r="1839" spans="1:7" ht="15" customHeight="1" x14ac:dyDescent="0.2">
      <c r="A1839" s="81"/>
      <c r="B1839" s="1284" t="s">
        <v>3640</v>
      </c>
      <c r="C1839" s="1285" t="s">
        <v>3638</v>
      </c>
      <c r="D1839" s="1286"/>
      <c r="E1839" s="1282"/>
      <c r="F1839" s="1287"/>
      <c r="G1839" s="221" t="s">
        <v>4280</v>
      </c>
    </row>
    <row r="1840" spans="1:7" ht="15" customHeight="1" x14ac:dyDescent="0.2">
      <c r="A1840" s="81"/>
      <c r="B1840" s="1284" t="s">
        <v>3642</v>
      </c>
      <c r="C1840" s="1285" t="s">
        <v>3641</v>
      </c>
      <c r="D1840" s="1286"/>
      <c r="E1840" s="1282"/>
      <c r="F1840" s="1287"/>
      <c r="G1840" s="221" t="s">
        <v>4280</v>
      </c>
    </row>
    <row r="1841" spans="1:7" ht="15" customHeight="1" x14ac:dyDescent="0.2">
      <c r="A1841" s="81"/>
      <c r="B1841" s="1284" t="s">
        <v>3646</v>
      </c>
      <c r="C1841" s="1285" t="s">
        <v>3643</v>
      </c>
      <c r="D1841" s="1286"/>
      <c r="E1841" s="1282"/>
      <c r="F1841" s="1287"/>
      <c r="G1841" s="221" t="s">
        <v>4280</v>
      </c>
    </row>
    <row r="1842" spans="1:7" ht="15" customHeight="1" x14ac:dyDescent="0.2">
      <c r="A1842" s="81"/>
      <c r="B1842" s="1284" t="s">
        <v>3647</v>
      </c>
      <c r="C1842" s="1285" t="s">
        <v>3644</v>
      </c>
      <c r="D1842" s="1286"/>
      <c r="E1842" s="1282"/>
      <c r="F1842" s="1287"/>
      <c r="G1842" s="221" t="s">
        <v>4280</v>
      </c>
    </row>
    <row r="1843" spans="1:7" ht="15" customHeight="1" x14ac:dyDescent="0.2">
      <c r="A1843" s="81"/>
      <c r="B1843" s="1284" t="s">
        <v>3648</v>
      </c>
      <c r="C1843" s="1285" t="s">
        <v>3645</v>
      </c>
      <c r="D1843" s="1286"/>
      <c r="E1843" s="1282"/>
      <c r="F1843" s="1287"/>
      <c r="G1843" s="221" t="s">
        <v>4280</v>
      </c>
    </row>
    <row r="1844" spans="1:7" ht="15" customHeight="1" x14ac:dyDescent="0.2">
      <c r="A1844" s="81"/>
      <c r="B1844" s="1284" t="s">
        <v>3657</v>
      </c>
      <c r="C1844" s="1285" t="s">
        <v>3649</v>
      </c>
      <c r="D1844" s="1286"/>
      <c r="E1844" s="1282"/>
      <c r="F1844" s="1287"/>
      <c r="G1844" s="221" t="s">
        <v>4280</v>
      </c>
    </row>
    <row r="1845" spans="1:7" ht="15" customHeight="1" x14ac:dyDescent="0.2">
      <c r="A1845" s="81"/>
      <c r="B1845" s="1284" t="s">
        <v>3658</v>
      </c>
      <c r="C1845" s="1285" t="s">
        <v>3650</v>
      </c>
      <c r="D1845" s="1286"/>
      <c r="E1845" s="1282"/>
      <c r="F1845" s="1287"/>
      <c r="G1845" s="221" t="s">
        <v>4280</v>
      </c>
    </row>
    <row r="1846" spans="1:7" ht="15" customHeight="1" x14ac:dyDescent="0.2">
      <c r="A1846" s="81"/>
      <c r="B1846" s="1284" t="s">
        <v>3659</v>
      </c>
      <c r="C1846" s="1285" t="s">
        <v>3652</v>
      </c>
      <c r="D1846" s="1286"/>
      <c r="E1846" s="1282"/>
      <c r="F1846" s="1287"/>
      <c r="G1846" s="221" t="s">
        <v>4280</v>
      </c>
    </row>
    <row r="1847" spans="1:7" ht="15" customHeight="1" x14ac:dyDescent="0.2">
      <c r="A1847" s="81"/>
      <c r="B1847" s="1284" t="s">
        <v>3660</v>
      </c>
      <c r="C1847" s="1285" t="s">
        <v>3651</v>
      </c>
      <c r="D1847" s="1286"/>
      <c r="E1847" s="1282"/>
      <c r="F1847" s="1287"/>
      <c r="G1847" s="221" t="s">
        <v>4280</v>
      </c>
    </row>
    <row r="1848" spans="1:7" ht="15" customHeight="1" x14ac:dyDescent="0.2">
      <c r="A1848" s="81"/>
      <c r="B1848" s="1284" t="s">
        <v>3661</v>
      </c>
      <c r="C1848" s="1285" t="s">
        <v>3653</v>
      </c>
      <c r="D1848" s="1286"/>
      <c r="E1848" s="1282"/>
      <c r="F1848" s="1287"/>
      <c r="G1848" s="221" t="s">
        <v>4280</v>
      </c>
    </row>
    <row r="1849" spans="1:7" ht="15" customHeight="1" x14ac:dyDescent="0.2">
      <c r="A1849" s="81"/>
      <c r="B1849" s="1284" t="s">
        <v>3662</v>
      </c>
      <c r="C1849" s="1285" t="s">
        <v>3654</v>
      </c>
      <c r="D1849" s="1286"/>
      <c r="E1849" s="1282"/>
      <c r="F1849" s="1287"/>
      <c r="G1849" s="221" t="s">
        <v>4280</v>
      </c>
    </row>
    <row r="1850" spans="1:7" ht="15" customHeight="1" x14ac:dyDescent="0.2">
      <c r="A1850" s="81"/>
      <c r="B1850" s="1284" t="s">
        <v>3663</v>
      </c>
      <c r="C1850" s="1285" t="s">
        <v>3655</v>
      </c>
      <c r="D1850" s="1286"/>
      <c r="E1850" s="1282"/>
      <c r="F1850" s="1287"/>
      <c r="G1850" s="221" t="s">
        <v>4280</v>
      </c>
    </row>
    <row r="1851" spans="1:7" ht="15" customHeight="1" x14ac:dyDescent="0.2">
      <c r="A1851" s="81"/>
      <c r="B1851" s="1284" t="s">
        <v>3664</v>
      </c>
      <c r="C1851" s="1285" t="s">
        <v>3656</v>
      </c>
      <c r="D1851" s="1286"/>
      <c r="E1851" s="1282"/>
      <c r="F1851" s="1287"/>
      <c r="G1851" s="221" t="s">
        <v>4280</v>
      </c>
    </row>
    <row r="1852" spans="1:7" ht="15" customHeight="1" x14ac:dyDescent="0.2">
      <c r="A1852" s="81"/>
      <c r="B1852" s="1284" t="s">
        <v>3669</v>
      </c>
      <c r="C1852" s="1285" t="s">
        <v>3665</v>
      </c>
      <c r="D1852" s="1286"/>
      <c r="E1852" s="1282"/>
      <c r="F1852" s="1287"/>
      <c r="G1852" s="221" t="s">
        <v>4280</v>
      </c>
    </row>
    <row r="1853" spans="1:7" ht="15" customHeight="1" x14ac:dyDescent="0.2">
      <c r="A1853" s="81"/>
      <c r="B1853" s="1284" t="s">
        <v>3670</v>
      </c>
      <c r="C1853" s="1285" t="s">
        <v>3666</v>
      </c>
      <c r="D1853" s="1286"/>
      <c r="E1853" s="1282"/>
      <c r="F1853" s="1287"/>
      <c r="G1853" s="221" t="s">
        <v>4280</v>
      </c>
    </row>
    <row r="1854" spans="1:7" ht="15" customHeight="1" x14ac:dyDescent="0.2">
      <c r="A1854" s="81"/>
      <c r="B1854" s="1284" t="s">
        <v>3671</v>
      </c>
      <c r="C1854" s="1285" t="s">
        <v>3667</v>
      </c>
      <c r="D1854" s="1286"/>
      <c r="E1854" s="1282"/>
      <c r="F1854" s="1287"/>
      <c r="G1854" s="221" t="s">
        <v>4280</v>
      </c>
    </row>
    <row r="1855" spans="1:7" ht="15" customHeight="1" x14ac:dyDescent="0.2">
      <c r="A1855" s="81"/>
      <c r="B1855" s="1284" t="s">
        <v>3672</v>
      </c>
      <c r="C1855" s="1285" t="s">
        <v>3668</v>
      </c>
      <c r="D1855" s="1286"/>
      <c r="E1855" s="1282"/>
      <c r="F1855" s="1287"/>
      <c r="G1855" s="221" t="s">
        <v>4280</v>
      </c>
    </row>
    <row r="1856" spans="1:7" ht="15" customHeight="1" x14ac:dyDescent="0.2">
      <c r="A1856" s="81"/>
      <c r="B1856" s="1284" t="s">
        <v>3677</v>
      </c>
      <c r="C1856" s="1285" t="s">
        <v>3676</v>
      </c>
      <c r="D1856" s="1286"/>
      <c r="E1856" s="1282"/>
      <c r="F1856" s="1287"/>
      <c r="G1856" s="221" t="s">
        <v>4280</v>
      </c>
    </row>
    <row r="1857" spans="1:7" ht="15" customHeight="1" x14ac:dyDescent="0.2">
      <c r="A1857" s="81"/>
      <c r="B1857" s="1284" t="s">
        <v>3678</v>
      </c>
      <c r="C1857" s="1285" t="s">
        <v>3673</v>
      </c>
      <c r="D1857" s="1286"/>
      <c r="E1857" s="1282"/>
      <c r="F1857" s="1287"/>
      <c r="G1857" s="221" t="s">
        <v>4280</v>
      </c>
    </row>
    <row r="1858" spans="1:7" ht="15" customHeight="1" x14ac:dyDescent="0.2">
      <c r="A1858" s="81"/>
      <c r="B1858" s="1284" t="s">
        <v>3679</v>
      </c>
      <c r="C1858" s="1285" t="s">
        <v>3674</v>
      </c>
      <c r="D1858" s="1286"/>
      <c r="E1858" s="1282"/>
      <c r="F1858" s="1287"/>
      <c r="G1858" s="221" t="s">
        <v>4280</v>
      </c>
    </row>
    <row r="1859" spans="1:7" ht="15" customHeight="1" x14ac:dyDescent="0.2">
      <c r="A1859" s="81"/>
      <c r="B1859" s="1284" t="s">
        <v>3680</v>
      </c>
      <c r="C1859" s="1285" t="s">
        <v>3675</v>
      </c>
      <c r="D1859" s="1286"/>
      <c r="E1859" s="1282"/>
      <c r="F1859" s="1287"/>
      <c r="G1859" s="221" t="s">
        <v>4280</v>
      </c>
    </row>
    <row r="1860" spans="1:7" ht="15" customHeight="1" x14ac:dyDescent="0.2">
      <c r="A1860" s="81"/>
      <c r="B1860" s="1284" t="s">
        <v>3685</v>
      </c>
      <c r="C1860" s="1285" t="s">
        <v>3681</v>
      </c>
      <c r="D1860" s="1286"/>
      <c r="E1860" s="1282"/>
      <c r="F1860" s="1287"/>
      <c r="G1860" s="221" t="s">
        <v>4280</v>
      </c>
    </row>
    <row r="1861" spans="1:7" ht="15" customHeight="1" x14ac:dyDescent="0.2">
      <c r="A1861" s="81"/>
      <c r="B1861" s="1284" t="s">
        <v>3686</v>
      </c>
      <c r="C1861" s="1285" t="s">
        <v>3682</v>
      </c>
      <c r="D1861" s="1286"/>
      <c r="E1861" s="1282"/>
      <c r="F1861" s="1287"/>
      <c r="G1861" s="221" t="s">
        <v>4280</v>
      </c>
    </row>
    <row r="1862" spans="1:7" ht="15" customHeight="1" x14ac:dyDescent="0.2">
      <c r="A1862" s="81"/>
      <c r="B1862" s="1284" t="s">
        <v>3687</v>
      </c>
      <c r="C1862" s="1285" t="s">
        <v>3683</v>
      </c>
      <c r="D1862" s="1286"/>
      <c r="E1862" s="1282"/>
      <c r="F1862" s="1287"/>
      <c r="G1862" s="221" t="s">
        <v>4280</v>
      </c>
    </row>
    <row r="1863" spans="1:7" ht="15" customHeight="1" x14ac:dyDescent="0.2">
      <c r="A1863" s="81"/>
      <c r="B1863" s="1284" t="s">
        <v>3688</v>
      </c>
      <c r="C1863" s="1285" t="s">
        <v>3684</v>
      </c>
      <c r="D1863" s="1286"/>
      <c r="E1863" s="1282"/>
      <c r="F1863" s="1287"/>
      <c r="G1863" s="221" t="s">
        <v>4280</v>
      </c>
    </row>
    <row r="1864" spans="1:7" ht="15" customHeight="1" x14ac:dyDescent="0.2">
      <c r="A1864" s="81"/>
      <c r="B1864" s="1284" t="s">
        <v>3691</v>
      </c>
      <c r="C1864" s="1285" t="s">
        <v>3689</v>
      </c>
      <c r="D1864" s="1286"/>
      <c r="E1864" s="1282"/>
      <c r="F1864" s="1287"/>
      <c r="G1864" s="221" t="s">
        <v>4280</v>
      </c>
    </row>
    <row r="1865" spans="1:7" ht="15" customHeight="1" x14ac:dyDescent="0.2">
      <c r="A1865" s="81"/>
      <c r="B1865" s="1284" t="s">
        <v>3692</v>
      </c>
      <c r="C1865" s="1285" t="s">
        <v>3690</v>
      </c>
      <c r="D1865" s="1286"/>
      <c r="E1865" s="1282"/>
      <c r="F1865" s="1287"/>
      <c r="G1865" s="221" t="s">
        <v>4280</v>
      </c>
    </row>
    <row r="1866" spans="1:7" ht="15" customHeight="1" x14ac:dyDescent="0.2">
      <c r="A1866" s="81"/>
      <c r="B1866" s="1284" t="s">
        <v>3695</v>
      </c>
      <c r="C1866" s="1285" t="s">
        <v>3693</v>
      </c>
      <c r="D1866" s="1286"/>
      <c r="E1866" s="1282"/>
      <c r="F1866" s="1287"/>
      <c r="G1866" s="221" t="s">
        <v>4280</v>
      </c>
    </row>
    <row r="1867" spans="1:7" ht="15" customHeight="1" x14ac:dyDescent="0.2">
      <c r="A1867" s="81"/>
      <c r="B1867" s="1284" t="s">
        <v>3696</v>
      </c>
      <c r="C1867" s="1285" t="s">
        <v>3694</v>
      </c>
      <c r="D1867" s="1286"/>
      <c r="E1867" s="1282"/>
      <c r="F1867" s="1287"/>
      <c r="G1867" s="221" t="s">
        <v>4280</v>
      </c>
    </row>
    <row r="1868" spans="1:7" ht="15" customHeight="1" x14ac:dyDescent="0.2">
      <c r="A1868" s="81"/>
      <c r="B1868" s="1284" t="s">
        <v>3701</v>
      </c>
      <c r="C1868" s="1285" t="s">
        <v>3697</v>
      </c>
      <c r="D1868" s="1286"/>
      <c r="E1868" s="1282"/>
      <c r="F1868" s="1287"/>
      <c r="G1868" s="221" t="s">
        <v>4280</v>
      </c>
    </row>
    <row r="1869" spans="1:7" ht="15" customHeight="1" x14ac:dyDescent="0.2">
      <c r="A1869" s="81"/>
      <c r="B1869" s="1284" t="s">
        <v>3702</v>
      </c>
      <c r="C1869" s="1285" t="s">
        <v>3698</v>
      </c>
      <c r="D1869" s="1286"/>
      <c r="E1869" s="1282"/>
      <c r="F1869" s="1287"/>
      <c r="G1869" s="221" t="s">
        <v>4280</v>
      </c>
    </row>
    <row r="1870" spans="1:7" ht="15" customHeight="1" x14ac:dyDescent="0.2">
      <c r="A1870" s="81"/>
      <c r="B1870" s="1284" t="s">
        <v>3703</v>
      </c>
      <c r="C1870" s="1285" t="s">
        <v>3699</v>
      </c>
      <c r="D1870" s="1286"/>
      <c r="E1870" s="1282"/>
      <c r="F1870" s="1287"/>
      <c r="G1870" s="221" t="s">
        <v>4280</v>
      </c>
    </row>
    <row r="1871" spans="1:7" ht="15" customHeight="1" x14ac:dyDescent="0.2">
      <c r="A1871" s="81"/>
      <c r="B1871" s="1284" t="s">
        <v>3704</v>
      </c>
      <c r="C1871" s="1285" t="s">
        <v>3700</v>
      </c>
      <c r="D1871" s="1286"/>
      <c r="E1871" s="1282"/>
      <c r="F1871" s="1287"/>
      <c r="G1871" s="221" t="s">
        <v>4280</v>
      </c>
    </row>
    <row r="1872" spans="1:7" ht="15" customHeight="1" x14ac:dyDescent="0.2">
      <c r="A1872" s="81"/>
      <c r="B1872" s="1284" t="s">
        <v>3709</v>
      </c>
      <c r="C1872" s="1285" t="s">
        <v>3705</v>
      </c>
      <c r="D1872" s="1286"/>
      <c r="E1872" s="1282"/>
      <c r="F1872" s="1287"/>
      <c r="G1872" s="221" t="s">
        <v>4280</v>
      </c>
    </row>
    <row r="1873" spans="1:7" ht="15" customHeight="1" x14ac:dyDescent="0.2">
      <c r="A1873" s="81"/>
      <c r="B1873" s="1284" t="s">
        <v>3710</v>
      </c>
      <c r="C1873" s="1285" t="s">
        <v>3706</v>
      </c>
      <c r="D1873" s="1286"/>
      <c r="E1873" s="1282"/>
      <c r="F1873" s="1287"/>
      <c r="G1873" s="221" t="s">
        <v>4280</v>
      </c>
    </row>
    <row r="1874" spans="1:7" ht="15" customHeight="1" x14ac:dyDescent="0.2">
      <c r="A1874" s="81"/>
      <c r="B1874" s="1284" t="s">
        <v>3711</v>
      </c>
      <c r="C1874" s="1285" t="s">
        <v>3707</v>
      </c>
      <c r="D1874" s="1286"/>
      <c r="E1874" s="1282"/>
      <c r="F1874" s="1287"/>
      <c r="G1874" s="221" t="s">
        <v>4280</v>
      </c>
    </row>
    <row r="1875" spans="1:7" ht="15" customHeight="1" x14ac:dyDescent="0.2">
      <c r="A1875" s="81"/>
      <c r="B1875" s="1284" t="s">
        <v>3712</v>
      </c>
      <c r="C1875" s="1285" t="s">
        <v>3708</v>
      </c>
      <c r="D1875" s="1286"/>
      <c r="E1875" s="1282"/>
      <c r="F1875" s="1287"/>
      <c r="G1875" s="221" t="s">
        <v>4280</v>
      </c>
    </row>
    <row r="1876" spans="1:7" ht="15" customHeight="1" x14ac:dyDescent="0.2">
      <c r="A1876" s="81"/>
      <c r="B1876" s="1284" t="s">
        <v>3717</v>
      </c>
      <c r="C1876" s="1285" t="s">
        <v>3713</v>
      </c>
      <c r="D1876" s="1286"/>
      <c r="E1876" s="1282"/>
      <c r="F1876" s="1287"/>
      <c r="G1876" s="221" t="s">
        <v>4280</v>
      </c>
    </row>
    <row r="1877" spans="1:7" ht="15" customHeight="1" x14ac:dyDescent="0.2">
      <c r="A1877" s="81"/>
      <c r="B1877" s="1284" t="s">
        <v>3718</v>
      </c>
      <c r="C1877" s="1285" t="s">
        <v>3714</v>
      </c>
      <c r="D1877" s="1286"/>
      <c r="E1877" s="1282"/>
      <c r="F1877" s="1287"/>
      <c r="G1877" s="221" t="s">
        <v>4280</v>
      </c>
    </row>
    <row r="1878" spans="1:7" ht="15" customHeight="1" x14ac:dyDescent="0.2">
      <c r="A1878" s="81"/>
      <c r="B1878" s="1284" t="s">
        <v>3719</v>
      </c>
      <c r="C1878" s="1285" t="s">
        <v>3715</v>
      </c>
      <c r="D1878" s="1286"/>
      <c r="E1878" s="1282"/>
      <c r="F1878" s="1287"/>
      <c r="G1878" s="221" t="s">
        <v>4280</v>
      </c>
    </row>
    <row r="1879" spans="1:7" ht="15" customHeight="1" x14ac:dyDescent="0.2">
      <c r="A1879" s="81"/>
      <c r="B1879" s="1284" t="s">
        <v>3720</v>
      </c>
      <c r="C1879" s="1285" t="s">
        <v>3716</v>
      </c>
      <c r="D1879" s="1286"/>
      <c r="E1879" s="1282"/>
      <c r="F1879" s="1287"/>
      <c r="G1879" s="221" t="s">
        <v>4280</v>
      </c>
    </row>
    <row r="1880" spans="1:7" ht="15" customHeight="1" x14ac:dyDescent="0.2">
      <c r="A1880" s="81"/>
      <c r="B1880" s="1284" t="s">
        <v>4994</v>
      </c>
      <c r="C1880" s="1285" t="s">
        <v>4990</v>
      </c>
      <c r="D1880" s="1286"/>
      <c r="E1880" s="1282"/>
      <c r="F1880" s="1287"/>
      <c r="G1880" s="221" t="s">
        <v>4280</v>
      </c>
    </row>
    <row r="1881" spans="1:7" ht="15" customHeight="1" x14ac:dyDescent="0.2">
      <c r="A1881" s="81"/>
      <c r="B1881" s="1284" t="s">
        <v>4995</v>
      </c>
      <c r="C1881" s="1285" t="s">
        <v>4991</v>
      </c>
      <c r="D1881" s="1286"/>
      <c r="E1881" s="1282"/>
      <c r="F1881" s="1287"/>
      <c r="G1881" s="221" t="s">
        <v>4280</v>
      </c>
    </row>
    <row r="1882" spans="1:7" ht="15" customHeight="1" x14ac:dyDescent="0.2">
      <c r="A1882" s="81"/>
      <c r="B1882" s="1284" t="s">
        <v>4996</v>
      </c>
      <c r="C1882" s="1285" t="s">
        <v>4992</v>
      </c>
      <c r="D1882" s="1286"/>
      <c r="E1882" s="1282"/>
      <c r="F1882" s="1287"/>
      <c r="G1882" s="221" t="s">
        <v>4280</v>
      </c>
    </row>
    <row r="1883" spans="1:7" ht="15" customHeight="1" x14ac:dyDescent="0.2">
      <c r="A1883" s="81"/>
      <c r="B1883" s="1284" t="s">
        <v>4997</v>
      </c>
      <c r="C1883" s="1285" t="s">
        <v>4993</v>
      </c>
      <c r="D1883" s="1286"/>
      <c r="E1883" s="1282"/>
      <c r="F1883" s="1287"/>
      <c r="G1883" s="221" t="s">
        <v>4280</v>
      </c>
    </row>
    <row r="1884" spans="1:7" ht="15" customHeight="1" x14ac:dyDescent="0.2">
      <c r="A1884" s="81"/>
      <c r="B1884" s="1284" t="s">
        <v>5274</v>
      </c>
      <c r="C1884" s="1285" t="s">
        <v>5270</v>
      </c>
      <c r="D1884" s="1286"/>
      <c r="E1884" s="1282"/>
      <c r="F1884" s="1287"/>
      <c r="G1884" s="221" t="s">
        <v>4280</v>
      </c>
    </row>
    <row r="1885" spans="1:7" ht="15" customHeight="1" x14ac:dyDescent="0.2">
      <c r="A1885" s="81"/>
      <c r="B1885" s="1284" t="s">
        <v>5275</v>
      </c>
      <c r="C1885" s="1285" t="s">
        <v>5271</v>
      </c>
      <c r="D1885" s="1286"/>
      <c r="E1885" s="1282"/>
      <c r="F1885" s="1287"/>
      <c r="G1885" s="221" t="s">
        <v>4280</v>
      </c>
    </row>
    <row r="1886" spans="1:7" ht="15" customHeight="1" x14ac:dyDescent="0.2">
      <c r="A1886" s="81"/>
      <c r="B1886" s="1284" t="s">
        <v>5276</v>
      </c>
      <c r="C1886" s="1285" t="s">
        <v>5272</v>
      </c>
      <c r="D1886" s="1286"/>
      <c r="E1886" s="1282"/>
      <c r="F1886" s="1287"/>
      <c r="G1886" s="221" t="s">
        <v>4280</v>
      </c>
    </row>
    <row r="1887" spans="1:7" ht="15" customHeight="1" x14ac:dyDescent="0.2">
      <c r="A1887" s="81"/>
      <c r="B1887" s="1284" t="s">
        <v>5277</v>
      </c>
      <c r="C1887" s="1285" t="s">
        <v>5273</v>
      </c>
      <c r="D1887" s="1286"/>
      <c r="E1887" s="1282"/>
      <c r="F1887" s="1287"/>
      <c r="G1887" s="221" t="s">
        <v>4280</v>
      </c>
    </row>
    <row r="1888" spans="1:7" s="67" customFormat="1" ht="14.25" customHeight="1" x14ac:dyDescent="0.2">
      <c r="A1888" s="81"/>
      <c r="B1888" s="1284" t="s">
        <v>5738</v>
      </c>
      <c r="C1888" s="1285" t="s">
        <v>5736</v>
      </c>
      <c r="D1888" s="1286"/>
      <c r="E1888" s="1282"/>
      <c r="F1888" s="1287"/>
      <c r="G1888" s="221" t="s">
        <v>4280</v>
      </c>
    </row>
    <row r="1889" spans="1:7" s="67" customFormat="1" ht="15" customHeight="1" x14ac:dyDescent="0.2">
      <c r="A1889" s="81"/>
      <c r="B1889" s="1284" t="s">
        <v>5739</v>
      </c>
      <c r="C1889" s="1285" t="s">
        <v>5737</v>
      </c>
      <c r="D1889" s="1286"/>
      <c r="E1889" s="1282"/>
      <c r="F1889" s="1287"/>
      <c r="G1889" s="221" t="s">
        <v>4280</v>
      </c>
    </row>
    <row r="1890" spans="1:7" s="67" customFormat="1" ht="15" customHeight="1" x14ac:dyDescent="0.2">
      <c r="A1890" s="81"/>
      <c r="B1890" s="1284" t="s">
        <v>5740</v>
      </c>
      <c r="C1890" s="1285" t="s">
        <v>5734</v>
      </c>
      <c r="D1890" s="1286"/>
      <c r="E1890" s="1282"/>
      <c r="F1890" s="1287"/>
      <c r="G1890" s="221" t="s">
        <v>4280</v>
      </c>
    </row>
    <row r="1891" spans="1:7" s="67" customFormat="1" ht="15" customHeight="1" x14ac:dyDescent="0.2">
      <c r="A1891" s="81"/>
      <c r="B1891" s="1284" t="s">
        <v>5741</v>
      </c>
      <c r="C1891" s="1285" t="s">
        <v>5735</v>
      </c>
      <c r="D1891" s="1286"/>
      <c r="E1891" s="1282"/>
      <c r="F1891" s="1287"/>
      <c r="G1891" s="221" t="s">
        <v>4280</v>
      </c>
    </row>
    <row r="1892" spans="1:7" s="67" customFormat="1" ht="14.25" customHeight="1" x14ac:dyDescent="0.2">
      <c r="A1892" s="81"/>
      <c r="B1892" s="1284" t="s">
        <v>6403</v>
      </c>
      <c r="C1892" s="1285" t="s">
        <v>6399</v>
      </c>
      <c r="D1892" s="1286"/>
      <c r="E1892" s="1282"/>
      <c r="F1892" s="1287"/>
      <c r="G1892" s="221" t="s">
        <v>4280</v>
      </c>
    </row>
    <row r="1893" spans="1:7" s="67" customFormat="1" ht="15" customHeight="1" x14ac:dyDescent="0.2">
      <c r="A1893" s="81"/>
      <c r="B1893" s="1284" t="s">
        <v>6404</v>
      </c>
      <c r="C1893" s="1285" t="s">
        <v>6400</v>
      </c>
      <c r="D1893" s="1286"/>
      <c r="E1893" s="1282"/>
      <c r="F1893" s="1287"/>
      <c r="G1893" s="221" t="s">
        <v>4280</v>
      </c>
    </row>
    <row r="1894" spans="1:7" s="67" customFormat="1" ht="15" customHeight="1" x14ac:dyDescent="0.2">
      <c r="A1894" s="81"/>
      <c r="B1894" s="1284" t="s">
        <v>6405</v>
      </c>
      <c r="C1894" s="1285" t="s">
        <v>6401</v>
      </c>
      <c r="D1894" s="1286"/>
      <c r="E1894" s="1282"/>
      <c r="F1894" s="1287"/>
      <c r="G1894" s="221" t="s">
        <v>4280</v>
      </c>
    </row>
    <row r="1895" spans="1:7" s="67" customFormat="1" ht="15" customHeight="1" x14ac:dyDescent="0.2">
      <c r="A1895" s="81"/>
      <c r="B1895" s="1284" t="s">
        <v>6406</v>
      </c>
      <c r="C1895" s="1285" t="s">
        <v>6402</v>
      </c>
      <c r="D1895" s="1286"/>
      <c r="E1895" s="1282"/>
      <c r="F1895" s="1287"/>
      <c r="G1895" s="221" t="s">
        <v>4280</v>
      </c>
    </row>
    <row r="1896" spans="1:7" s="67" customFormat="1" ht="14.25" customHeight="1" x14ac:dyDescent="0.2">
      <c r="A1896" s="81"/>
      <c r="B1896" s="1393" t="s">
        <v>7259</v>
      </c>
      <c r="C1896" s="1384" t="s">
        <v>6662</v>
      </c>
      <c r="D1896" s="1286"/>
      <c r="E1896" s="1282"/>
      <c r="F1896" s="1287"/>
      <c r="G1896" s="221" t="s">
        <v>4280</v>
      </c>
    </row>
    <row r="1897" spans="1:7" s="67" customFormat="1" ht="15" customHeight="1" x14ac:dyDescent="0.2">
      <c r="A1897" s="81"/>
      <c r="B1897" s="1393" t="s">
        <v>7260</v>
      </c>
      <c r="C1897" s="1384" t="s">
        <v>6663</v>
      </c>
      <c r="D1897" s="1286"/>
      <c r="E1897" s="1282"/>
      <c r="F1897" s="1287"/>
      <c r="G1897" s="221" t="s">
        <v>4280</v>
      </c>
    </row>
    <row r="1898" spans="1:7" s="67" customFormat="1" ht="15" customHeight="1" x14ac:dyDescent="0.2">
      <c r="A1898" s="81"/>
      <c r="B1898" s="1393" t="s">
        <v>7261</v>
      </c>
      <c r="C1898" s="1384" t="s">
        <v>6664</v>
      </c>
      <c r="D1898" s="1286"/>
      <c r="E1898" s="1282"/>
      <c r="F1898" s="1287"/>
      <c r="G1898" s="221" t="s">
        <v>4280</v>
      </c>
    </row>
    <row r="1899" spans="1:7" s="67" customFormat="1" ht="15" customHeight="1" x14ac:dyDescent="0.2">
      <c r="A1899" s="81"/>
      <c r="B1899" s="1393" t="s">
        <v>7262</v>
      </c>
      <c r="C1899" s="1384" t="s">
        <v>6665</v>
      </c>
      <c r="D1899" s="1286"/>
      <c r="E1899" s="1282"/>
      <c r="F1899" s="1287"/>
      <c r="G1899" s="221" t="s">
        <v>4280</v>
      </c>
    </row>
    <row r="1900" spans="1:7" ht="15" customHeight="1" x14ac:dyDescent="0.2">
      <c r="A1900" s="81"/>
      <c r="B1900" s="1284" t="s">
        <v>3725</v>
      </c>
      <c r="C1900" s="1285" t="s">
        <v>3721</v>
      </c>
      <c r="D1900" s="1286"/>
      <c r="E1900" s="1282"/>
      <c r="F1900" s="1287"/>
      <c r="G1900" s="221" t="s">
        <v>4280</v>
      </c>
    </row>
    <row r="1901" spans="1:7" ht="15" customHeight="1" x14ac:dyDescent="0.2">
      <c r="A1901" s="81"/>
      <c r="B1901" s="1284" t="s">
        <v>3726</v>
      </c>
      <c r="C1901" s="1285" t="s">
        <v>3722</v>
      </c>
      <c r="D1901" s="1286"/>
      <c r="E1901" s="1282"/>
      <c r="F1901" s="1287"/>
      <c r="G1901" s="221" t="s">
        <v>4280</v>
      </c>
    </row>
    <row r="1902" spans="1:7" ht="15" customHeight="1" x14ac:dyDescent="0.2">
      <c r="A1902" s="81"/>
      <c r="B1902" s="1284" t="s">
        <v>3727</v>
      </c>
      <c r="C1902" s="1285" t="s">
        <v>3723</v>
      </c>
      <c r="D1902" s="1286"/>
      <c r="E1902" s="1282"/>
      <c r="F1902" s="1287"/>
      <c r="G1902" s="221" t="s">
        <v>4280</v>
      </c>
    </row>
    <row r="1903" spans="1:7" ht="15" customHeight="1" x14ac:dyDescent="0.2">
      <c r="A1903" s="81"/>
      <c r="B1903" s="1284" t="s">
        <v>3728</v>
      </c>
      <c r="C1903" s="1285" t="s">
        <v>3724</v>
      </c>
      <c r="D1903" s="1286"/>
      <c r="E1903" s="1282"/>
      <c r="F1903" s="1287"/>
      <c r="G1903" s="221" t="s">
        <v>4280</v>
      </c>
    </row>
    <row r="1904" spans="1:7" ht="15" customHeight="1" x14ac:dyDescent="0.2">
      <c r="A1904" s="81"/>
      <c r="B1904" s="1284" t="s">
        <v>5008</v>
      </c>
      <c r="C1904" s="1285" t="s">
        <v>5007</v>
      </c>
      <c r="D1904" s="1286"/>
      <c r="E1904" s="1282"/>
      <c r="F1904" s="1287"/>
      <c r="G1904" s="221" t="s">
        <v>4280</v>
      </c>
    </row>
    <row r="1905" spans="1:11" ht="15" customHeight="1" x14ac:dyDescent="0.2">
      <c r="A1905" s="81"/>
      <c r="B1905" s="1284" t="s">
        <v>5284</v>
      </c>
      <c r="C1905" s="1285" t="s">
        <v>5285</v>
      </c>
      <c r="D1905" s="1286"/>
      <c r="E1905" s="1282"/>
      <c r="F1905" s="1287"/>
      <c r="G1905" s="221" t="s">
        <v>4280</v>
      </c>
    </row>
    <row r="1906" spans="1:11" ht="15" customHeight="1" x14ac:dyDescent="0.2">
      <c r="A1906" s="81"/>
      <c r="B1906" s="1284" t="s">
        <v>5743</v>
      </c>
      <c r="C1906" s="1285" t="s">
        <v>5742</v>
      </c>
      <c r="D1906" s="1286"/>
      <c r="E1906" s="1282"/>
      <c r="F1906" s="1287"/>
      <c r="G1906" s="221" t="s">
        <v>4280</v>
      </c>
    </row>
    <row r="1907" spans="1:11" ht="15" customHeight="1" x14ac:dyDescent="0.2">
      <c r="A1907" s="81"/>
      <c r="B1907" s="1284" t="s">
        <v>6408</v>
      </c>
      <c r="C1907" s="1285" t="s">
        <v>6407</v>
      </c>
      <c r="D1907" s="1286"/>
      <c r="E1907" s="1282"/>
      <c r="F1907" s="1287"/>
      <c r="G1907" s="221" t="s">
        <v>4280</v>
      </c>
    </row>
    <row r="1908" spans="1:11" ht="15" customHeight="1" x14ac:dyDescent="0.2">
      <c r="A1908" s="81"/>
      <c r="B1908" s="1393" t="s">
        <v>7263</v>
      </c>
      <c r="C1908" s="1384" t="s">
        <v>6666</v>
      </c>
      <c r="D1908" s="1286"/>
      <c r="E1908" s="1282"/>
      <c r="F1908" s="1287"/>
      <c r="G1908" s="221" t="s">
        <v>4280</v>
      </c>
    </row>
    <row r="1909" spans="1:11" ht="15" customHeight="1" x14ac:dyDescent="0.2">
      <c r="A1909" s="81"/>
      <c r="B1909" s="1284" t="s">
        <v>3731</v>
      </c>
      <c r="C1909" s="1285" t="s">
        <v>3729</v>
      </c>
      <c r="D1909" s="1286"/>
      <c r="E1909" s="1282"/>
      <c r="F1909" s="1287"/>
      <c r="G1909" s="221" t="s">
        <v>4280</v>
      </c>
    </row>
    <row r="1910" spans="1:11" ht="15" customHeight="1" x14ac:dyDescent="0.2">
      <c r="A1910" s="81"/>
      <c r="B1910" s="1284" t="s">
        <v>3732</v>
      </c>
      <c r="C1910" s="1285" t="s">
        <v>3730</v>
      </c>
      <c r="D1910" s="1286"/>
      <c r="E1910" s="1282"/>
      <c r="F1910" s="1287"/>
      <c r="G1910" s="221" t="s">
        <v>4280</v>
      </c>
      <c r="K1910" s="4" t="s">
        <v>5010</v>
      </c>
    </row>
    <row r="1911" spans="1:11" ht="15" customHeight="1" x14ac:dyDescent="0.2">
      <c r="A1911" s="81"/>
      <c r="B1911" s="1284" t="s">
        <v>3733</v>
      </c>
      <c r="C1911" s="1285" t="s">
        <v>5755</v>
      </c>
      <c r="D1911" s="1286"/>
      <c r="E1911" s="1282"/>
      <c r="F1911" s="1287"/>
      <c r="G1911" s="221" t="s">
        <v>4280</v>
      </c>
    </row>
    <row r="1912" spans="1:11" ht="15" customHeight="1" x14ac:dyDescent="0.2">
      <c r="A1912" s="81"/>
      <c r="B1912" s="1284" t="s">
        <v>5198</v>
      </c>
      <c r="C1912" s="1285" t="s">
        <v>5756</v>
      </c>
      <c r="D1912" s="1286"/>
      <c r="E1912" s="1282"/>
      <c r="F1912" s="1287"/>
      <c r="G1912" s="221" t="s">
        <v>4280</v>
      </c>
    </row>
    <row r="1913" spans="1:11" ht="15" customHeight="1" x14ac:dyDescent="0.2">
      <c r="A1913" s="81"/>
      <c r="B1913" s="1284" t="s">
        <v>5009</v>
      </c>
      <c r="C1913" s="1285" t="s">
        <v>5757</v>
      </c>
      <c r="D1913" s="1286"/>
      <c r="E1913" s="1282"/>
      <c r="F1913" s="1287"/>
      <c r="G1913" s="221" t="s">
        <v>4280</v>
      </c>
    </row>
    <row r="1914" spans="1:11" ht="15" customHeight="1" x14ac:dyDescent="0.2">
      <c r="A1914" s="81"/>
      <c r="B1914" s="1284" t="s">
        <v>5011</v>
      </c>
      <c r="C1914" s="1285" t="s">
        <v>5744</v>
      </c>
      <c r="D1914" s="1286"/>
      <c r="E1914" s="1282"/>
      <c r="F1914" s="1287"/>
      <c r="G1914" s="221" t="s">
        <v>4280</v>
      </c>
    </row>
    <row r="1915" spans="1:11" ht="15" customHeight="1" x14ac:dyDescent="0.2">
      <c r="A1915" s="81"/>
      <c r="B1915" s="1284" t="s">
        <v>5012</v>
      </c>
      <c r="C1915" s="1285" t="s">
        <v>5745</v>
      </c>
      <c r="D1915" s="1286"/>
      <c r="E1915" s="1282"/>
      <c r="F1915" s="1287"/>
      <c r="G1915" s="221" t="s">
        <v>4280</v>
      </c>
    </row>
    <row r="1916" spans="1:11" ht="15" customHeight="1" x14ac:dyDescent="0.2">
      <c r="A1916" s="81"/>
      <c r="B1916" s="1284" t="s">
        <v>5013</v>
      </c>
      <c r="C1916" s="1285" t="s">
        <v>5746</v>
      </c>
      <c r="D1916" s="1286"/>
      <c r="E1916" s="1282"/>
      <c r="F1916" s="1287"/>
      <c r="G1916" s="221" t="s">
        <v>4280</v>
      </c>
    </row>
    <row r="1917" spans="1:11" ht="15" customHeight="1" x14ac:dyDescent="0.2">
      <c r="A1917" s="81"/>
      <c r="B1917" s="1284" t="s">
        <v>5287</v>
      </c>
      <c r="C1917" s="1285" t="s">
        <v>5754</v>
      </c>
      <c r="D1917" s="1286"/>
      <c r="E1917" s="1282"/>
      <c r="F1917" s="1287"/>
      <c r="G1917" s="221" t="s">
        <v>4280</v>
      </c>
    </row>
    <row r="1918" spans="1:11" ht="15" customHeight="1" x14ac:dyDescent="0.2">
      <c r="A1918" s="81"/>
      <c r="B1918" s="1284" t="s">
        <v>5288</v>
      </c>
      <c r="C1918" s="1285" t="s">
        <v>5747</v>
      </c>
      <c r="D1918" s="1286"/>
      <c r="E1918" s="1282"/>
      <c r="F1918" s="1287"/>
      <c r="G1918" s="221" t="s">
        <v>4280</v>
      </c>
    </row>
    <row r="1919" spans="1:11" ht="15" customHeight="1" x14ac:dyDescent="0.2">
      <c r="A1919" s="81"/>
      <c r="B1919" s="1284" t="s">
        <v>5289</v>
      </c>
      <c r="C1919" s="1285" t="s">
        <v>5748</v>
      </c>
      <c r="D1919" s="1286"/>
      <c r="E1919" s="1282"/>
      <c r="F1919" s="1287"/>
      <c r="G1919" s="221" t="s">
        <v>4280</v>
      </c>
    </row>
    <row r="1920" spans="1:11" ht="15" customHeight="1" x14ac:dyDescent="0.2">
      <c r="A1920" s="81"/>
      <c r="B1920" s="1284" t="s">
        <v>5290</v>
      </c>
      <c r="C1920" s="1285" t="s">
        <v>5749</v>
      </c>
      <c r="D1920" s="1286"/>
      <c r="E1920" s="1282"/>
      <c r="F1920" s="1287"/>
      <c r="G1920" s="221" t="s">
        <v>4280</v>
      </c>
    </row>
    <row r="1921" spans="1:9" ht="15" customHeight="1" x14ac:dyDescent="0.2">
      <c r="A1921" s="81"/>
      <c r="B1921" s="1284" t="s">
        <v>5758</v>
      </c>
      <c r="C1921" s="1285" t="s">
        <v>5753</v>
      </c>
      <c r="D1921" s="1286"/>
      <c r="E1921" s="1282"/>
      <c r="F1921" s="1287"/>
      <c r="G1921" s="221" t="s">
        <v>4280</v>
      </c>
    </row>
    <row r="1922" spans="1:9" ht="15" customHeight="1" x14ac:dyDescent="0.2">
      <c r="A1922" s="81"/>
      <c r="B1922" s="1284" t="s">
        <v>5759</v>
      </c>
      <c r="C1922" s="1285" t="s">
        <v>5750</v>
      </c>
      <c r="D1922" s="1286"/>
      <c r="E1922" s="1282"/>
      <c r="F1922" s="1287"/>
      <c r="G1922" s="221" t="s">
        <v>4280</v>
      </c>
    </row>
    <row r="1923" spans="1:9" ht="15" customHeight="1" x14ac:dyDescent="0.2">
      <c r="A1923" s="81"/>
      <c r="B1923" s="1284" t="s">
        <v>5760</v>
      </c>
      <c r="C1923" s="1285" t="s">
        <v>5751</v>
      </c>
      <c r="D1923" s="1286"/>
      <c r="E1923" s="1282"/>
      <c r="F1923" s="1287"/>
      <c r="G1923" s="221" t="s">
        <v>4280</v>
      </c>
    </row>
    <row r="1924" spans="1:9" ht="15" customHeight="1" x14ac:dyDescent="0.2">
      <c r="A1924" s="81"/>
      <c r="B1924" s="1284" t="s">
        <v>5761</v>
      </c>
      <c r="C1924" s="1285" t="s">
        <v>5752</v>
      </c>
      <c r="D1924" s="1286"/>
      <c r="E1924" s="1282"/>
      <c r="F1924" s="1287"/>
      <c r="G1924" s="221" t="s">
        <v>4280</v>
      </c>
    </row>
    <row r="1925" spans="1:9" s="65" customFormat="1" ht="15" customHeight="1" x14ac:dyDescent="0.2">
      <c r="A1925" s="81"/>
      <c r="B1925" s="1284" t="s">
        <v>6409</v>
      </c>
      <c r="C1925" s="1285" t="s">
        <v>6915</v>
      </c>
      <c r="D1925" s="218"/>
      <c r="E1925" s="1307"/>
      <c r="F1925" s="219"/>
      <c r="G1925" s="221" t="s">
        <v>4280</v>
      </c>
      <c r="H1925" s="63"/>
      <c r="I1925" s="63"/>
    </row>
    <row r="1926" spans="1:9" s="65" customFormat="1" ht="15" customHeight="1" x14ac:dyDescent="0.2">
      <c r="A1926" s="81"/>
      <c r="B1926" s="1284" t="s">
        <v>6410</v>
      </c>
      <c r="C1926" s="1285" t="s">
        <v>6916</v>
      </c>
      <c r="D1926" s="218"/>
      <c r="E1926" s="1307"/>
      <c r="F1926" s="219"/>
      <c r="G1926" s="221" t="s">
        <v>4280</v>
      </c>
      <c r="H1926" s="63"/>
      <c r="I1926" s="63"/>
    </row>
    <row r="1927" spans="1:9" s="65" customFormat="1" ht="15" customHeight="1" x14ac:dyDescent="0.2">
      <c r="A1927" s="81"/>
      <c r="B1927" s="1284" t="s">
        <v>6411</v>
      </c>
      <c r="C1927" s="1285" t="s">
        <v>6917</v>
      </c>
      <c r="D1927" s="218"/>
      <c r="E1927" s="1307"/>
      <c r="F1927" s="219"/>
      <c r="G1927" s="221" t="s">
        <v>4280</v>
      </c>
      <c r="H1927" s="63"/>
      <c r="I1927" s="63"/>
    </row>
    <row r="1928" spans="1:9" s="217" customFormat="1" ht="15" customHeight="1" x14ac:dyDescent="0.2">
      <c r="A1928" s="81"/>
      <c r="B1928" s="1284" t="s">
        <v>6478</v>
      </c>
      <c r="C1928" s="1285" t="s">
        <v>6477</v>
      </c>
      <c r="D1928" s="218"/>
      <c r="E1928" s="1307"/>
      <c r="F1928" s="219"/>
      <c r="G1928" s="221" t="s">
        <v>4280</v>
      </c>
      <c r="H1928" s="213"/>
      <c r="I1928" s="213"/>
    </row>
    <row r="1929" spans="1:9" s="65" customFormat="1" ht="15" customHeight="1" x14ac:dyDescent="0.2">
      <c r="A1929" s="81"/>
      <c r="B1929" s="1393" t="s">
        <v>7264</v>
      </c>
      <c r="C1929" s="1384" t="s">
        <v>6667</v>
      </c>
      <c r="D1929" s="218"/>
      <c r="E1929" s="1307"/>
      <c r="F1929" s="219"/>
      <c r="G1929" s="221" t="s">
        <v>4280</v>
      </c>
      <c r="H1929" s="63"/>
      <c r="I1929" s="63"/>
    </row>
    <row r="1930" spans="1:9" s="65" customFormat="1" ht="15" customHeight="1" x14ac:dyDescent="0.2">
      <c r="A1930" s="81"/>
      <c r="B1930" s="1393" t="s">
        <v>7265</v>
      </c>
      <c r="C1930" s="1384" t="s">
        <v>6697</v>
      </c>
      <c r="D1930" s="218"/>
      <c r="E1930" s="1307"/>
      <c r="F1930" s="219"/>
      <c r="G1930" s="221" t="s">
        <v>4280</v>
      </c>
      <c r="H1930" s="63"/>
      <c r="I1930" s="63"/>
    </row>
    <row r="1931" spans="1:9" s="65" customFormat="1" ht="15" customHeight="1" x14ac:dyDescent="0.2">
      <c r="A1931" s="81"/>
      <c r="B1931" s="1393" t="s">
        <v>7266</v>
      </c>
      <c r="C1931" s="1384" t="s">
        <v>6668</v>
      </c>
      <c r="D1931" s="218"/>
      <c r="E1931" s="1307"/>
      <c r="F1931" s="219"/>
      <c r="G1931" s="221" t="s">
        <v>4280</v>
      </c>
      <c r="H1931" s="63"/>
      <c r="I1931" s="63"/>
    </row>
    <row r="1932" spans="1:9" s="217" customFormat="1" ht="15" customHeight="1" x14ac:dyDescent="0.2">
      <c r="A1932" s="81"/>
      <c r="B1932" s="1393" t="s">
        <v>7267</v>
      </c>
      <c r="C1932" s="1384" t="s">
        <v>6669</v>
      </c>
      <c r="D1932" s="218"/>
      <c r="E1932" s="1307"/>
      <c r="F1932" s="219"/>
      <c r="G1932" s="221" t="s">
        <v>4280</v>
      </c>
      <c r="H1932" s="213"/>
      <c r="I1932" s="213"/>
    </row>
    <row r="1933" spans="1:9" ht="15" customHeight="1" x14ac:dyDescent="0.2">
      <c r="A1933" s="81"/>
      <c r="B1933" s="1284" t="s">
        <v>3734</v>
      </c>
      <c r="C1933" s="1285" t="s">
        <v>3737</v>
      </c>
      <c r="D1933" s="1286"/>
      <c r="E1933" s="1282"/>
      <c r="F1933" s="1287"/>
      <c r="G1933" s="221" t="s">
        <v>4280</v>
      </c>
    </row>
    <row r="1934" spans="1:9" ht="15" customHeight="1" x14ac:dyDescent="0.2">
      <c r="A1934" s="81"/>
      <c r="B1934" s="1284" t="s">
        <v>3735</v>
      </c>
      <c r="C1934" s="1285" t="s">
        <v>3736</v>
      </c>
      <c r="D1934" s="1286"/>
      <c r="E1934" s="1282"/>
      <c r="F1934" s="1287"/>
      <c r="G1934" s="221" t="s">
        <v>4280</v>
      </c>
    </row>
    <row r="1935" spans="1:9" ht="15" customHeight="1" x14ac:dyDescent="0.2">
      <c r="A1935" s="81"/>
      <c r="B1935" s="1284" t="s">
        <v>5015</v>
      </c>
      <c r="C1935" s="1285" t="s">
        <v>5014</v>
      </c>
      <c r="D1935" s="1286"/>
      <c r="E1935" s="1282"/>
      <c r="F1935" s="1287"/>
      <c r="G1935" s="221" t="s">
        <v>4280</v>
      </c>
    </row>
    <row r="1936" spans="1:9" ht="15" customHeight="1" x14ac:dyDescent="0.2">
      <c r="A1936" s="81"/>
      <c r="B1936" s="1284" t="s">
        <v>5294</v>
      </c>
      <c r="C1936" s="1285" t="s">
        <v>5293</v>
      </c>
      <c r="D1936" s="1286"/>
      <c r="E1936" s="1282"/>
      <c r="F1936" s="1287"/>
      <c r="G1936" s="221" t="s">
        <v>4280</v>
      </c>
    </row>
    <row r="1937" spans="1:7" ht="15" customHeight="1" x14ac:dyDescent="0.2">
      <c r="A1937" s="81"/>
      <c r="B1937" s="1284" t="s">
        <v>5763</v>
      </c>
      <c r="C1937" s="1285" t="s">
        <v>5762</v>
      </c>
      <c r="D1937" s="1286"/>
      <c r="E1937" s="1282"/>
      <c r="F1937" s="1287"/>
      <c r="G1937" s="221" t="s">
        <v>4280</v>
      </c>
    </row>
    <row r="1938" spans="1:7" ht="15" customHeight="1" x14ac:dyDescent="0.2">
      <c r="A1938" s="81"/>
      <c r="B1938" s="1284" t="s">
        <v>6413</v>
      </c>
      <c r="C1938" s="1285" t="s">
        <v>6412</v>
      </c>
      <c r="D1938" s="1286"/>
      <c r="E1938" s="1282"/>
      <c r="F1938" s="1287"/>
      <c r="G1938" s="221" t="s">
        <v>4280</v>
      </c>
    </row>
    <row r="1939" spans="1:7" ht="15" customHeight="1" x14ac:dyDescent="0.2">
      <c r="A1939" s="81"/>
      <c r="B1939" s="1393" t="s">
        <v>7268</v>
      </c>
      <c r="C1939" s="1384" t="s">
        <v>6670</v>
      </c>
      <c r="D1939" s="1286"/>
      <c r="E1939" s="1282"/>
      <c r="F1939" s="1287"/>
      <c r="G1939" s="221" t="s">
        <v>4280</v>
      </c>
    </row>
    <row r="1940" spans="1:7" ht="15" customHeight="1" x14ac:dyDescent="0.2">
      <c r="A1940" s="81"/>
      <c r="B1940" s="1284" t="s">
        <v>5172</v>
      </c>
      <c r="C1940" s="1285" t="s">
        <v>5175</v>
      </c>
      <c r="D1940" s="1286"/>
      <c r="E1940" s="1282"/>
      <c r="F1940" s="1287"/>
      <c r="G1940" s="221" t="s">
        <v>4280</v>
      </c>
    </row>
    <row r="1941" spans="1:7" ht="15" customHeight="1" x14ac:dyDescent="0.2">
      <c r="A1941" s="81"/>
      <c r="B1941" s="1284" t="s">
        <v>5303</v>
      </c>
      <c r="C1941" s="1285" t="s">
        <v>5304</v>
      </c>
      <c r="D1941" s="1286"/>
      <c r="E1941" s="1282"/>
      <c r="F1941" s="1287"/>
      <c r="G1941" s="221" t="s">
        <v>4280</v>
      </c>
    </row>
    <row r="1942" spans="1:7" ht="15" customHeight="1" x14ac:dyDescent="0.2">
      <c r="A1942" s="81"/>
      <c r="B1942" s="1284" t="s">
        <v>5765</v>
      </c>
      <c r="C1942" s="1285" t="s">
        <v>5764</v>
      </c>
      <c r="D1942" s="1286"/>
      <c r="E1942" s="1282"/>
      <c r="F1942" s="1287"/>
      <c r="G1942" s="221" t="s">
        <v>4280</v>
      </c>
    </row>
    <row r="1943" spans="1:7" ht="15" customHeight="1" x14ac:dyDescent="0.2">
      <c r="A1943" s="81"/>
      <c r="B1943" s="1284" t="s">
        <v>6415</v>
      </c>
      <c r="C1943" s="1285" t="s">
        <v>6414</v>
      </c>
      <c r="D1943" s="1286"/>
      <c r="E1943" s="1282"/>
      <c r="F1943" s="1287"/>
      <c r="G1943" s="221" t="s">
        <v>4280</v>
      </c>
    </row>
    <row r="1944" spans="1:7" ht="15" customHeight="1" x14ac:dyDescent="0.2">
      <c r="A1944" s="81"/>
      <c r="B1944" s="1393" t="s">
        <v>7269</v>
      </c>
      <c r="C1944" s="1384" t="s">
        <v>6671</v>
      </c>
      <c r="D1944" s="1286"/>
      <c r="E1944" s="1282"/>
      <c r="F1944" s="1287"/>
      <c r="G1944" s="221" t="s">
        <v>4280</v>
      </c>
    </row>
    <row r="1945" spans="1:7" ht="15" customHeight="1" x14ac:dyDescent="0.2">
      <c r="A1945" s="81"/>
      <c r="B1945" s="1284" t="s">
        <v>5173</v>
      </c>
      <c r="C1945" s="1285" t="s">
        <v>5176</v>
      </c>
      <c r="D1945" s="1286"/>
      <c r="E1945" s="1282"/>
      <c r="F1945" s="1287"/>
      <c r="G1945" s="221" t="s">
        <v>4280</v>
      </c>
    </row>
    <row r="1946" spans="1:7" ht="15" customHeight="1" x14ac:dyDescent="0.2">
      <c r="A1946" s="81"/>
      <c r="B1946" s="1284" t="s">
        <v>5306</v>
      </c>
      <c r="C1946" s="1285" t="s">
        <v>5305</v>
      </c>
      <c r="D1946" s="1286"/>
      <c r="E1946" s="1282"/>
      <c r="F1946" s="1287"/>
      <c r="G1946" s="221" t="s">
        <v>4280</v>
      </c>
    </row>
    <row r="1947" spans="1:7" ht="15" customHeight="1" x14ac:dyDescent="0.2">
      <c r="A1947" s="81"/>
      <c r="B1947" s="1284" t="s">
        <v>5767</v>
      </c>
      <c r="C1947" s="1285" t="s">
        <v>5766</v>
      </c>
      <c r="D1947" s="1286"/>
      <c r="E1947" s="1282"/>
      <c r="F1947" s="1287"/>
      <c r="G1947" s="221" t="s">
        <v>4280</v>
      </c>
    </row>
    <row r="1948" spans="1:7" ht="15" customHeight="1" x14ac:dyDescent="0.2">
      <c r="A1948" s="81"/>
      <c r="B1948" s="1284" t="s">
        <v>6416</v>
      </c>
      <c r="C1948" s="1285" t="s">
        <v>6417</v>
      </c>
      <c r="D1948" s="1286"/>
      <c r="E1948" s="1282"/>
      <c r="F1948" s="1287"/>
      <c r="G1948" s="221" t="s">
        <v>4280</v>
      </c>
    </row>
    <row r="1949" spans="1:7" ht="15" customHeight="1" x14ac:dyDescent="0.2">
      <c r="A1949" s="81"/>
      <c r="B1949" s="1393" t="s">
        <v>7270</v>
      </c>
      <c r="C1949" s="1384" t="s">
        <v>6672</v>
      </c>
      <c r="D1949" s="1286"/>
      <c r="E1949" s="1282"/>
      <c r="F1949" s="1287"/>
      <c r="G1949" s="221" t="s">
        <v>4280</v>
      </c>
    </row>
    <row r="1950" spans="1:7" ht="15" customHeight="1" x14ac:dyDescent="0.2">
      <c r="A1950" s="81"/>
      <c r="B1950" s="1284" t="s">
        <v>5174</v>
      </c>
      <c r="C1950" s="1285" t="s">
        <v>5177</v>
      </c>
      <c r="D1950" s="1286"/>
      <c r="E1950" s="1282"/>
      <c r="F1950" s="1287"/>
      <c r="G1950" s="221" t="s">
        <v>4280</v>
      </c>
    </row>
    <row r="1951" spans="1:7" ht="15" customHeight="1" x14ac:dyDescent="0.2">
      <c r="A1951" s="81"/>
      <c r="B1951" s="1284" t="s">
        <v>5307</v>
      </c>
      <c r="C1951" s="1285" t="s">
        <v>5308</v>
      </c>
      <c r="D1951" s="1286"/>
      <c r="E1951" s="1282"/>
      <c r="F1951" s="1287"/>
      <c r="G1951" s="221" t="s">
        <v>4280</v>
      </c>
    </row>
    <row r="1952" spans="1:7" ht="15" customHeight="1" x14ac:dyDescent="0.2">
      <c r="A1952" s="81"/>
      <c r="B1952" s="1284" t="s">
        <v>5768</v>
      </c>
      <c r="C1952" s="1285" t="s">
        <v>5769</v>
      </c>
      <c r="D1952" s="1286"/>
      <c r="E1952" s="1282"/>
      <c r="F1952" s="1287"/>
      <c r="G1952" s="221" t="s">
        <v>4280</v>
      </c>
    </row>
    <row r="1953" spans="1:7" ht="15" customHeight="1" x14ac:dyDescent="0.2">
      <c r="A1953" s="81"/>
      <c r="B1953" s="1284" t="s">
        <v>6419</v>
      </c>
      <c r="C1953" s="1285" t="s">
        <v>6418</v>
      </c>
      <c r="D1953" s="1286"/>
      <c r="E1953" s="1282"/>
      <c r="F1953" s="1287"/>
      <c r="G1953" s="221" t="s">
        <v>4280</v>
      </c>
    </row>
    <row r="1954" spans="1:7" ht="15" customHeight="1" x14ac:dyDescent="0.2">
      <c r="A1954" s="81"/>
      <c r="B1954" s="1393" t="s">
        <v>7271</v>
      </c>
      <c r="C1954" s="1384" t="s">
        <v>6673</v>
      </c>
      <c r="D1954" s="1286"/>
      <c r="E1954" s="1282"/>
      <c r="F1954" s="1287"/>
      <c r="G1954" s="221" t="s">
        <v>4280</v>
      </c>
    </row>
    <row r="1955" spans="1:7" ht="15" customHeight="1" x14ac:dyDescent="0.2">
      <c r="A1955" s="81"/>
      <c r="B1955" s="1284" t="s">
        <v>5309</v>
      </c>
      <c r="C1955" s="1285" t="s">
        <v>5778</v>
      </c>
      <c r="D1955" s="1286"/>
      <c r="E1955" s="1282"/>
      <c r="F1955" s="1287"/>
      <c r="G1955" s="221" t="s">
        <v>4280</v>
      </c>
    </row>
    <row r="1956" spans="1:7" ht="15" customHeight="1" x14ac:dyDescent="0.2">
      <c r="A1956" s="81"/>
      <c r="B1956" s="1284" t="s">
        <v>5770</v>
      </c>
      <c r="C1956" s="1285" t="s">
        <v>5774</v>
      </c>
      <c r="D1956" s="1286"/>
      <c r="E1956" s="1282"/>
      <c r="F1956" s="1287"/>
      <c r="G1956" s="221" t="s">
        <v>4280</v>
      </c>
    </row>
    <row r="1957" spans="1:7" ht="15" customHeight="1" x14ac:dyDescent="0.2">
      <c r="A1957" s="81"/>
      <c r="B1957" s="1284" t="s">
        <v>6421</v>
      </c>
      <c r="C1957" s="1285" t="s">
        <v>6420</v>
      </c>
      <c r="D1957" s="1286"/>
      <c r="E1957" s="1282"/>
      <c r="F1957" s="1287"/>
      <c r="G1957" s="221" t="s">
        <v>4280</v>
      </c>
    </row>
    <row r="1958" spans="1:7" ht="15" customHeight="1" x14ac:dyDescent="0.2">
      <c r="A1958" s="81"/>
      <c r="B1958" s="1393" t="s">
        <v>7272</v>
      </c>
      <c r="C1958" s="1384" t="s">
        <v>6674</v>
      </c>
      <c r="D1958" s="1286"/>
      <c r="E1958" s="1282"/>
      <c r="F1958" s="1287"/>
      <c r="G1958" s="221" t="s">
        <v>4280</v>
      </c>
    </row>
    <row r="1959" spans="1:7" ht="15" customHeight="1" x14ac:dyDescent="0.2">
      <c r="A1959" s="81"/>
      <c r="B1959" s="1284" t="s">
        <v>5310</v>
      </c>
      <c r="C1959" s="1285" t="s">
        <v>5779</v>
      </c>
      <c r="D1959" s="1286"/>
      <c r="E1959" s="1282"/>
      <c r="F1959" s="1287"/>
      <c r="G1959" s="221" t="s">
        <v>4280</v>
      </c>
    </row>
    <row r="1960" spans="1:7" ht="15" customHeight="1" x14ac:dyDescent="0.2">
      <c r="A1960" s="81"/>
      <c r="B1960" s="1284" t="s">
        <v>5771</v>
      </c>
      <c r="C1960" s="1285" t="s">
        <v>5775</v>
      </c>
      <c r="D1960" s="1286"/>
      <c r="E1960" s="1282"/>
      <c r="F1960" s="1287"/>
      <c r="G1960" s="221" t="s">
        <v>4280</v>
      </c>
    </row>
    <row r="1961" spans="1:7" ht="15" customHeight="1" x14ac:dyDescent="0.2">
      <c r="A1961" s="81"/>
      <c r="B1961" s="1284" t="s">
        <v>6423</v>
      </c>
      <c r="C1961" s="1285" t="s">
        <v>6422</v>
      </c>
      <c r="D1961" s="1286"/>
      <c r="E1961" s="1282"/>
      <c r="F1961" s="1287"/>
      <c r="G1961" s="221" t="s">
        <v>4280</v>
      </c>
    </row>
    <row r="1962" spans="1:7" ht="15" customHeight="1" x14ac:dyDescent="0.2">
      <c r="A1962" s="81"/>
      <c r="B1962" s="1393" t="s">
        <v>7273</v>
      </c>
      <c r="C1962" s="1384" t="s">
        <v>6675</v>
      </c>
      <c r="D1962" s="1286"/>
      <c r="E1962" s="1282"/>
      <c r="F1962" s="1287"/>
      <c r="G1962" s="221" t="s">
        <v>4280</v>
      </c>
    </row>
    <row r="1963" spans="1:7" ht="15" customHeight="1" x14ac:dyDescent="0.2">
      <c r="A1963" s="81"/>
      <c r="B1963" s="1284" t="s">
        <v>5311</v>
      </c>
      <c r="C1963" s="1285" t="s">
        <v>5780</v>
      </c>
      <c r="D1963" s="1286"/>
      <c r="E1963" s="1282"/>
      <c r="F1963" s="1287"/>
      <c r="G1963" s="221" t="s">
        <v>4280</v>
      </c>
    </row>
    <row r="1964" spans="1:7" ht="15" customHeight="1" x14ac:dyDescent="0.2">
      <c r="A1964" s="81"/>
      <c r="B1964" s="1284" t="s">
        <v>5772</v>
      </c>
      <c r="C1964" s="1285" t="s">
        <v>5776</v>
      </c>
      <c r="D1964" s="1286"/>
      <c r="E1964" s="1282"/>
      <c r="F1964" s="1287"/>
      <c r="G1964" s="221" t="s">
        <v>4280</v>
      </c>
    </row>
    <row r="1965" spans="1:7" ht="15" customHeight="1" x14ac:dyDescent="0.2">
      <c r="A1965" s="81"/>
      <c r="B1965" s="1284" t="s">
        <v>6425</v>
      </c>
      <c r="C1965" s="1285" t="s">
        <v>6424</v>
      </c>
      <c r="D1965" s="1286"/>
      <c r="E1965" s="1282"/>
      <c r="F1965" s="1287"/>
      <c r="G1965" s="221" t="s">
        <v>4280</v>
      </c>
    </row>
    <row r="1966" spans="1:7" ht="15" customHeight="1" x14ac:dyDescent="0.2">
      <c r="A1966" s="81"/>
      <c r="B1966" s="1393" t="s">
        <v>7274</v>
      </c>
      <c r="C1966" s="1384" t="s">
        <v>6676</v>
      </c>
      <c r="D1966" s="1286"/>
      <c r="E1966" s="1282"/>
      <c r="F1966" s="1287"/>
      <c r="G1966" s="221" t="s">
        <v>4280</v>
      </c>
    </row>
    <row r="1967" spans="1:7" ht="15" customHeight="1" x14ac:dyDescent="0.2">
      <c r="A1967" s="81"/>
      <c r="B1967" s="1284" t="s">
        <v>5312</v>
      </c>
      <c r="C1967" s="1285" t="s">
        <v>5781</v>
      </c>
      <c r="D1967" s="1286"/>
      <c r="E1967" s="1282"/>
      <c r="F1967" s="1287"/>
      <c r="G1967" s="221" t="s">
        <v>4280</v>
      </c>
    </row>
    <row r="1968" spans="1:7" ht="15" customHeight="1" x14ac:dyDescent="0.2">
      <c r="A1968" s="81"/>
      <c r="B1968" s="1284" t="s">
        <v>5773</v>
      </c>
      <c r="C1968" s="1285" t="s">
        <v>5777</v>
      </c>
      <c r="D1968" s="1286"/>
      <c r="E1968" s="1282"/>
      <c r="F1968" s="1287"/>
      <c r="G1968" s="221" t="s">
        <v>4280</v>
      </c>
    </row>
    <row r="1969" spans="1:7" ht="15" customHeight="1" x14ac:dyDescent="0.2">
      <c r="A1969" s="81"/>
      <c r="B1969" s="1284" t="s">
        <v>6427</v>
      </c>
      <c r="C1969" s="1285" t="s">
        <v>6426</v>
      </c>
      <c r="D1969" s="1286"/>
      <c r="E1969" s="1282"/>
      <c r="F1969" s="1287"/>
      <c r="G1969" s="221" t="s">
        <v>4280</v>
      </c>
    </row>
    <row r="1970" spans="1:7" ht="15" customHeight="1" x14ac:dyDescent="0.2">
      <c r="A1970" s="81"/>
      <c r="B1970" s="1393" t="s">
        <v>7275</v>
      </c>
      <c r="C1970" s="1384" t="s">
        <v>6677</v>
      </c>
      <c r="D1970" s="1286"/>
      <c r="E1970" s="1282"/>
      <c r="F1970" s="1287"/>
      <c r="G1970" s="221" t="s">
        <v>4280</v>
      </c>
    </row>
    <row r="1971" spans="1:7" ht="15" customHeight="1" x14ac:dyDescent="0.2">
      <c r="A1971" s="81"/>
      <c r="B1971" s="1284" t="s">
        <v>3739</v>
      </c>
      <c r="C1971" s="1285" t="s">
        <v>3738</v>
      </c>
      <c r="D1971" s="1286"/>
      <c r="E1971" s="1282"/>
      <c r="F1971" s="1287"/>
    </row>
    <row r="1972" spans="1:7" ht="15" customHeight="1" x14ac:dyDescent="0.2">
      <c r="A1972" s="81"/>
      <c r="B1972" s="1284" t="s">
        <v>3742</v>
      </c>
      <c r="C1972" s="1285" t="s">
        <v>3741</v>
      </c>
      <c r="D1972" s="1286"/>
      <c r="E1972" s="1282"/>
      <c r="F1972" s="1287"/>
    </row>
    <row r="1973" spans="1:7" ht="15" customHeight="1" x14ac:dyDescent="0.2">
      <c r="A1973" s="81"/>
      <c r="B1973" s="1284" t="s">
        <v>3743</v>
      </c>
      <c r="C1973" s="1285" t="s">
        <v>3740</v>
      </c>
      <c r="D1973" s="1286"/>
      <c r="E1973" s="1282"/>
      <c r="F1973" s="1287"/>
    </row>
    <row r="1974" spans="1:7" ht="15" customHeight="1" x14ac:dyDescent="0.2">
      <c r="A1974" s="81"/>
      <c r="B1974" s="1284" t="s">
        <v>3748</v>
      </c>
      <c r="C1974" s="1285" t="s">
        <v>3744</v>
      </c>
      <c r="D1974" s="1286"/>
      <c r="E1974" s="1282"/>
      <c r="F1974" s="1287"/>
    </row>
    <row r="1975" spans="1:7" ht="15" customHeight="1" x14ac:dyDescent="0.2">
      <c r="A1975" s="81"/>
      <c r="B1975" s="1284" t="s">
        <v>3749</v>
      </c>
      <c r="C1975" s="1285" t="s">
        <v>3745</v>
      </c>
      <c r="D1975" s="1286"/>
      <c r="E1975" s="1282"/>
      <c r="F1975" s="1287"/>
    </row>
    <row r="1976" spans="1:7" ht="15" customHeight="1" x14ac:dyDescent="0.2">
      <c r="A1976" s="81"/>
      <c r="B1976" s="1284" t="s">
        <v>3750</v>
      </c>
      <c r="C1976" s="1285" t="s">
        <v>3746</v>
      </c>
      <c r="D1976" s="1286"/>
      <c r="E1976" s="1282"/>
      <c r="F1976" s="1287"/>
    </row>
    <row r="1977" spans="1:7" ht="15" customHeight="1" x14ac:dyDescent="0.2">
      <c r="A1977" s="81"/>
      <c r="B1977" s="1284" t="s">
        <v>3751</v>
      </c>
      <c r="C1977" s="1285" t="s">
        <v>3747</v>
      </c>
      <c r="D1977" s="1286"/>
      <c r="E1977" s="1282"/>
      <c r="F1977" s="1287"/>
    </row>
    <row r="1978" spans="1:7" ht="15" customHeight="1" x14ac:dyDescent="0.2">
      <c r="A1978" s="81"/>
      <c r="B1978" s="1284" t="s">
        <v>3760</v>
      </c>
      <c r="C1978" s="1285" t="s">
        <v>3752</v>
      </c>
      <c r="D1978" s="1286"/>
      <c r="E1978" s="1282"/>
      <c r="F1978" s="1287"/>
    </row>
    <row r="1979" spans="1:7" ht="15" customHeight="1" x14ac:dyDescent="0.2">
      <c r="A1979" s="81"/>
      <c r="B1979" s="1284" t="s">
        <v>3761</v>
      </c>
      <c r="C1979" s="1285" t="s">
        <v>3753</v>
      </c>
      <c r="D1979" s="1286"/>
      <c r="E1979" s="1282"/>
      <c r="F1979" s="1287"/>
    </row>
    <row r="1980" spans="1:7" ht="15" customHeight="1" x14ac:dyDescent="0.2">
      <c r="A1980" s="81"/>
      <c r="B1980" s="1284" t="s">
        <v>3762</v>
      </c>
      <c r="C1980" s="1285" t="s">
        <v>3754</v>
      </c>
      <c r="D1980" s="1286"/>
      <c r="E1980" s="1282"/>
      <c r="F1980" s="1287"/>
    </row>
    <row r="1981" spans="1:7" ht="15" customHeight="1" x14ac:dyDescent="0.2">
      <c r="A1981" s="81"/>
      <c r="B1981" s="1284" t="s">
        <v>3763</v>
      </c>
      <c r="C1981" s="1285" t="s">
        <v>3755</v>
      </c>
      <c r="D1981" s="1286"/>
      <c r="E1981" s="1282"/>
      <c r="F1981" s="1287"/>
    </row>
    <row r="1982" spans="1:7" ht="15" customHeight="1" x14ac:dyDescent="0.2">
      <c r="A1982" s="81"/>
      <c r="B1982" s="1284" t="s">
        <v>3764</v>
      </c>
      <c r="C1982" s="1285" t="s">
        <v>3756</v>
      </c>
      <c r="D1982" s="1286"/>
      <c r="E1982" s="1282"/>
      <c r="F1982" s="1287"/>
    </row>
    <row r="1983" spans="1:7" ht="15" customHeight="1" x14ac:dyDescent="0.2">
      <c r="A1983" s="81"/>
      <c r="B1983" s="1284" t="s">
        <v>3765</v>
      </c>
      <c r="C1983" s="1285" t="s">
        <v>3757</v>
      </c>
      <c r="D1983" s="1286"/>
      <c r="E1983" s="1282"/>
      <c r="F1983" s="1287"/>
    </row>
    <row r="1984" spans="1:7" ht="15" customHeight="1" x14ac:dyDescent="0.2">
      <c r="A1984" s="81"/>
      <c r="B1984" s="1284" t="s">
        <v>3766</v>
      </c>
      <c r="C1984" s="1285" t="s">
        <v>3758</v>
      </c>
      <c r="D1984" s="1286"/>
      <c r="E1984" s="1282"/>
      <c r="F1984" s="1287"/>
    </row>
    <row r="1985" spans="1:6" ht="15" customHeight="1" x14ac:dyDescent="0.2">
      <c r="A1985" s="81"/>
      <c r="B1985" s="1284" t="s">
        <v>3767</v>
      </c>
      <c r="C1985" s="1285" t="s">
        <v>3759</v>
      </c>
      <c r="D1985" s="1286"/>
      <c r="E1985" s="1282"/>
      <c r="F1985" s="1287"/>
    </row>
    <row r="1986" spans="1:6" ht="15" customHeight="1" x14ac:dyDescent="0.2">
      <c r="A1986" s="81"/>
      <c r="B1986" s="1284" t="s">
        <v>3770</v>
      </c>
      <c r="C1986" s="1285" t="s">
        <v>3768</v>
      </c>
      <c r="D1986" s="1286"/>
      <c r="E1986" s="1282"/>
      <c r="F1986" s="1287"/>
    </row>
    <row r="1987" spans="1:6" ht="15" customHeight="1" x14ac:dyDescent="0.2">
      <c r="A1987" s="81"/>
      <c r="B1987" s="1284" t="s">
        <v>3771</v>
      </c>
      <c r="C1987" s="1285" t="s">
        <v>3769</v>
      </c>
      <c r="D1987" s="1286"/>
      <c r="E1987" s="1282"/>
      <c r="F1987" s="1287"/>
    </row>
    <row r="1988" spans="1:6" ht="15" customHeight="1" x14ac:dyDescent="0.2">
      <c r="A1988" s="81"/>
      <c r="B1988" s="1284" t="s">
        <v>3776</v>
      </c>
      <c r="C1988" s="1285" t="s">
        <v>3772</v>
      </c>
      <c r="D1988" s="1286"/>
      <c r="E1988" s="1282"/>
      <c r="F1988" s="1287"/>
    </row>
    <row r="1989" spans="1:6" ht="15" customHeight="1" x14ac:dyDescent="0.2">
      <c r="A1989" s="81"/>
      <c r="B1989" s="1284" t="s">
        <v>3777</v>
      </c>
      <c r="C1989" s="1285" t="s">
        <v>3773</v>
      </c>
      <c r="D1989" s="1286"/>
      <c r="E1989" s="1282"/>
      <c r="F1989" s="1287"/>
    </row>
    <row r="1990" spans="1:6" ht="15" customHeight="1" x14ac:dyDescent="0.2">
      <c r="A1990" s="81"/>
      <c r="B1990" s="1284" t="s">
        <v>3778</v>
      </c>
      <c r="C1990" s="1285" t="s">
        <v>3774</v>
      </c>
      <c r="D1990" s="1286"/>
      <c r="E1990" s="1282"/>
      <c r="F1990" s="1287"/>
    </row>
    <row r="1991" spans="1:6" ht="15" customHeight="1" x14ac:dyDescent="0.2">
      <c r="A1991" s="81"/>
      <c r="B1991" s="1284" t="s">
        <v>3779</v>
      </c>
      <c r="C1991" s="1285" t="s">
        <v>3775</v>
      </c>
      <c r="D1991" s="1286"/>
      <c r="E1991" s="1282"/>
      <c r="F1991" s="1287"/>
    </row>
    <row r="1992" spans="1:6" ht="15" customHeight="1" x14ac:dyDescent="0.2">
      <c r="A1992" s="81"/>
      <c r="B1992" s="1284" t="s">
        <v>3782</v>
      </c>
      <c r="C1992" s="1285" t="s">
        <v>3780</v>
      </c>
      <c r="D1992" s="1286"/>
      <c r="E1992" s="1282"/>
      <c r="F1992" s="1287"/>
    </row>
    <row r="1993" spans="1:6" ht="15" customHeight="1" x14ac:dyDescent="0.2">
      <c r="A1993" s="81"/>
      <c r="B1993" s="1284" t="s">
        <v>3783</v>
      </c>
      <c r="C1993" s="1285" t="s">
        <v>3781</v>
      </c>
      <c r="D1993" s="1286"/>
      <c r="E1993" s="1282"/>
      <c r="F1993" s="1287"/>
    </row>
    <row r="1994" spans="1:6" ht="15" customHeight="1" x14ac:dyDescent="0.2">
      <c r="A1994" s="81"/>
      <c r="B1994" s="1284" t="s">
        <v>3785</v>
      </c>
      <c r="C1994" s="1285" t="s">
        <v>3784</v>
      </c>
      <c r="D1994" s="1286"/>
      <c r="E1994" s="1282"/>
      <c r="F1994" s="1287"/>
    </row>
    <row r="1995" spans="1:6" ht="15" customHeight="1" x14ac:dyDescent="0.2">
      <c r="A1995" s="81"/>
      <c r="B1995" s="1284" t="s">
        <v>3788</v>
      </c>
      <c r="C1995" s="1285" t="s">
        <v>3787</v>
      </c>
      <c r="D1995" s="1286"/>
      <c r="E1995" s="1282"/>
      <c r="F1995" s="1287"/>
    </row>
    <row r="1996" spans="1:6" ht="15" customHeight="1" x14ac:dyDescent="0.2">
      <c r="A1996" s="81"/>
      <c r="B1996" s="1284" t="s">
        <v>3789</v>
      </c>
      <c r="C1996" s="1285" t="s">
        <v>3786</v>
      </c>
      <c r="D1996" s="1286"/>
      <c r="E1996" s="1282"/>
      <c r="F1996" s="1287"/>
    </row>
    <row r="1997" spans="1:6" ht="15" customHeight="1" x14ac:dyDescent="0.2">
      <c r="A1997" s="81"/>
      <c r="B1997" s="1284" t="s">
        <v>5189</v>
      </c>
      <c r="C1997" s="1285" t="s">
        <v>5188</v>
      </c>
      <c r="D1997" s="1286"/>
      <c r="E1997" s="1282"/>
      <c r="F1997" s="1287"/>
    </row>
    <row r="1998" spans="1:6" ht="15" customHeight="1" x14ac:dyDescent="0.2">
      <c r="A1998" s="81"/>
      <c r="B1998" s="1284" t="s">
        <v>4998</v>
      </c>
      <c r="C1998" s="1285" t="s">
        <v>5784</v>
      </c>
      <c r="D1998" s="1286"/>
      <c r="E1998" s="1282"/>
      <c r="F1998" s="1287"/>
    </row>
    <row r="1999" spans="1:6" ht="15" customHeight="1" x14ac:dyDescent="0.2">
      <c r="A1999" s="81"/>
      <c r="B1999" s="1284" t="s">
        <v>4999</v>
      </c>
      <c r="C1999" s="1285" t="s">
        <v>5785</v>
      </c>
      <c r="D1999" s="1286"/>
      <c r="E1999" s="1282"/>
      <c r="F1999" s="1287"/>
    </row>
    <row r="2000" spans="1:6" ht="15" customHeight="1" x14ac:dyDescent="0.2">
      <c r="A2000" s="81"/>
      <c r="B2000" s="1284" t="s">
        <v>5185</v>
      </c>
      <c r="C2000" s="1285" t="s">
        <v>5786</v>
      </c>
      <c r="D2000" s="1286"/>
      <c r="E2000" s="1282"/>
      <c r="F2000" s="1287"/>
    </row>
    <row r="2001" spans="1:9" ht="15" customHeight="1" x14ac:dyDescent="0.2">
      <c r="A2001" s="81"/>
      <c r="B2001" s="1284" t="s">
        <v>5787</v>
      </c>
      <c r="C2001" s="1285" t="s">
        <v>5782</v>
      </c>
      <c r="D2001" s="1286"/>
      <c r="E2001" s="1282"/>
      <c r="F2001" s="1287"/>
    </row>
    <row r="2002" spans="1:9" ht="15" customHeight="1" x14ac:dyDescent="0.2">
      <c r="A2002" s="81"/>
      <c r="B2002" s="1284" t="s">
        <v>5788</v>
      </c>
      <c r="C2002" s="1285" t="s">
        <v>5783</v>
      </c>
      <c r="D2002" s="1286"/>
      <c r="E2002" s="1282"/>
      <c r="F2002" s="1287"/>
    </row>
    <row r="2003" spans="1:9" ht="15" customHeight="1" x14ac:dyDescent="0.2">
      <c r="A2003" s="81"/>
      <c r="B2003" s="1284" t="s">
        <v>5793</v>
      </c>
      <c r="C2003" s="1285" t="s">
        <v>5789</v>
      </c>
      <c r="D2003" s="1286"/>
      <c r="E2003" s="1282"/>
      <c r="F2003" s="1287"/>
    </row>
    <row r="2004" spans="1:9" ht="15" customHeight="1" x14ac:dyDescent="0.2">
      <c r="A2004" s="81"/>
      <c r="B2004" s="1284" t="s">
        <v>5794</v>
      </c>
      <c r="C2004" s="1285" t="s">
        <v>5790</v>
      </c>
      <c r="D2004" s="1286"/>
      <c r="E2004" s="1282"/>
      <c r="F2004" s="1287"/>
    </row>
    <row r="2005" spans="1:9" ht="15" customHeight="1" x14ac:dyDescent="0.2">
      <c r="A2005" s="81"/>
      <c r="B2005" s="1284" t="s">
        <v>5795</v>
      </c>
      <c r="C2005" s="1285" t="s">
        <v>5791</v>
      </c>
      <c r="D2005" s="1286"/>
      <c r="E2005" s="1282"/>
      <c r="F2005" s="1287"/>
    </row>
    <row r="2006" spans="1:9" ht="15" customHeight="1" x14ac:dyDescent="0.2">
      <c r="A2006" s="81"/>
      <c r="B2006" s="1284" t="s">
        <v>5796</v>
      </c>
      <c r="C2006" s="1285" t="s">
        <v>5792</v>
      </c>
      <c r="D2006" s="1286"/>
      <c r="E2006" s="1282"/>
      <c r="F2006" s="1287"/>
    </row>
    <row r="2007" spans="1:9" s="217" customFormat="1" ht="15" customHeight="1" x14ac:dyDescent="0.2">
      <c r="A2007" s="81"/>
      <c r="B2007" s="1284" t="s">
        <v>6492</v>
      </c>
      <c r="C2007" s="1285" t="s">
        <v>6489</v>
      </c>
      <c r="D2007" s="218"/>
      <c r="E2007" s="1307"/>
      <c r="F2007" s="219"/>
      <c r="G2007" s="220"/>
      <c r="H2007" s="213"/>
      <c r="I2007" s="213"/>
    </row>
    <row r="2008" spans="1:9" s="217" customFormat="1" ht="15" customHeight="1" x14ac:dyDescent="0.2">
      <c r="A2008" s="81"/>
      <c r="B2008" s="1284" t="s">
        <v>6493</v>
      </c>
      <c r="C2008" s="1285" t="s">
        <v>6490</v>
      </c>
      <c r="D2008" s="218"/>
      <c r="E2008" s="1307"/>
      <c r="F2008" s="219"/>
      <c r="G2008" s="220"/>
      <c r="H2008" s="213"/>
      <c r="I2008" s="213"/>
    </row>
    <row r="2009" spans="1:9" s="217" customFormat="1" ht="15" customHeight="1" x14ac:dyDescent="0.2">
      <c r="A2009" s="81"/>
      <c r="B2009" s="1284" t="s">
        <v>6494</v>
      </c>
      <c r="C2009" s="1285" t="s">
        <v>6491</v>
      </c>
      <c r="D2009" s="218"/>
      <c r="E2009" s="1307"/>
      <c r="F2009" s="219"/>
      <c r="G2009" s="220"/>
      <c r="H2009" s="213"/>
      <c r="I2009" s="213"/>
    </row>
    <row r="2010" spans="1:9" s="217" customFormat="1" ht="15" customHeight="1" x14ac:dyDescent="0.2">
      <c r="A2010" s="81"/>
      <c r="B2010" s="1284" t="s">
        <v>6678</v>
      </c>
      <c r="C2010" s="1285" t="s">
        <v>6702</v>
      </c>
      <c r="D2010" s="218"/>
      <c r="E2010" s="1307"/>
      <c r="F2010" s="219"/>
      <c r="G2010" s="220"/>
      <c r="H2010" s="213"/>
      <c r="I2010" s="213"/>
    </row>
    <row r="2011" spans="1:9" s="217" customFormat="1" ht="15" customHeight="1" x14ac:dyDescent="0.2">
      <c r="A2011" s="81"/>
      <c r="B2011" s="1284" t="s">
        <v>6679</v>
      </c>
      <c r="C2011" s="1285" t="s">
        <v>6703</v>
      </c>
      <c r="D2011" s="218"/>
      <c r="E2011" s="1307"/>
      <c r="F2011" s="219"/>
      <c r="G2011" s="220"/>
      <c r="H2011" s="213"/>
      <c r="I2011" s="213"/>
    </row>
    <row r="2012" spans="1:9" s="217" customFormat="1" ht="15" customHeight="1" x14ac:dyDescent="0.2">
      <c r="A2012" s="81"/>
      <c r="B2012" s="1284" t="s">
        <v>6680</v>
      </c>
      <c r="C2012" s="1285" t="s">
        <v>6704</v>
      </c>
      <c r="D2012" s="218"/>
      <c r="E2012" s="1307"/>
      <c r="F2012" s="219"/>
      <c r="G2012" s="220"/>
      <c r="H2012" s="213"/>
      <c r="I2012" s="213"/>
    </row>
    <row r="2013" spans="1:9" s="217" customFormat="1" ht="15" customHeight="1" x14ac:dyDescent="0.2">
      <c r="A2013" s="81"/>
      <c r="B2013" s="1284"/>
      <c r="C2013" s="1285"/>
      <c r="D2013" s="218"/>
      <c r="E2013" s="1307"/>
      <c r="F2013" s="219"/>
      <c r="G2013" s="220"/>
      <c r="H2013" s="213"/>
      <c r="I2013" s="213"/>
    </row>
    <row r="2014" spans="1:9" s="217" customFormat="1" ht="15" customHeight="1" x14ac:dyDescent="0.2">
      <c r="A2014" s="81"/>
      <c r="B2014" s="1284"/>
      <c r="C2014" s="1285"/>
      <c r="D2014" s="218"/>
      <c r="E2014" s="1307"/>
      <c r="F2014" s="219"/>
      <c r="G2014" s="220"/>
      <c r="H2014" s="213"/>
      <c r="I2014" s="213"/>
    </row>
    <row r="2015" spans="1:9" s="217" customFormat="1" ht="15" customHeight="1" x14ac:dyDescent="0.2">
      <c r="A2015" s="81"/>
      <c r="B2015" s="1284"/>
      <c r="C2015" s="1285"/>
      <c r="D2015" s="218"/>
      <c r="E2015" s="1307"/>
      <c r="F2015" s="219"/>
      <c r="G2015" s="220"/>
      <c r="H2015" s="213"/>
      <c r="I2015" s="213"/>
    </row>
    <row r="2016" spans="1:9" s="217" customFormat="1" ht="15" customHeight="1" x14ac:dyDescent="0.2">
      <c r="A2016" s="81"/>
      <c r="B2016" s="1284"/>
      <c r="C2016" s="1285"/>
      <c r="D2016" s="218"/>
      <c r="E2016" s="1307"/>
      <c r="F2016" s="219"/>
      <c r="G2016" s="220"/>
      <c r="H2016" s="213"/>
      <c r="I2016" s="213"/>
    </row>
    <row r="2017" spans="1:9" s="217" customFormat="1" ht="15" customHeight="1" x14ac:dyDescent="0.2">
      <c r="A2017" s="81"/>
      <c r="B2017" s="1284"/>
      <c r="C2017" s="1285"/>
      <c r="D2017" s="218"/>
      <c r="E2017" s="1307"/>
      <c r="F2017" s="219"/>
      <c r="G2017" s="220"/>
      <c r="H2017" s="213"/>
      <c r="I2017" s="213"/>
    </row>
    <row r="2018" spans="1:9" s="217" customFormat="1" ht="15" customHeight="1" x14ac:dyDescent="0.2">
      <c r="A2018" s="81"/>
      <c r="B2018" s="1284"/>
      <c r="C2018" s="1285"/>
      <c r="D2018" s="218"/>
      <c r="E2018" s="1307"/>
      <c r="F2018" s="219"/>
      <c r="G2018" s="220"/>
      <c r="H2018" s="213"/>
      <c r="I2018" s="213"/>
    </row>
    <row r="2019" spans="1:9" s="217" customFormat="1" ht="15" customHeight="1" x14ac:dyDescent="0.2">
      <c r="A2019" s="81"/>
      <c r="B2019" s="1284"/>
      <c r="C2019" s="1285"/>
      <c r="D2019" s="218"/>
      <c r="E2019" s="1307"/>
      <c r="F2019" s="219"/>
      <c r="G2019" s="220"/>
      <c r="H2019" s="213"/>
      <c r="I2019" s="213"/>
    </row>
    <row r="2020" spans="1:9" s="217" customFormat="1" ht="15" customHeight="1" x14ac:dyDescent="0.2">
      <c r="A2020" s="81"/>
      <c r="B2020" s="1284"/>
      <c r="C2020" s="1285"/>
      <c r="D2020" s="218"/>
      <c r="E2020" s="1307"/>
      <c r="F2020" s="219"/>
      <c r="G2020" s="220"/>
      <c r="H2020" s="213"/>
      <c r="I2020" s="213"/>
    </row>
    <row r="2021" spans="1:9" s="217" customFormat="1" ht="15" customHeight="1" x14ac:dyDescent="0.2">
      <c r="A2021" s="81"/>
      <c r="B2021" s="1284"/>
      <c r="C2021" s="1285"/>
      <c r="D2021" s="218"/>
      <c r="E2021" s="1307"/>
      <c r="F2021" s="219"/>
      <c r="G2021" s="220"/>
      <c r="H2021" s="213"/>
      <c r="I2021" s="213"/>
    </row>
    <row r="2022" spans="1:9" s="217" customFormat="1" ht="15" customHeight="1" x14ac:dyDescent="0.2">
      <c r="A2022" s="81"/>
      <c r="B2022" s="1284"/>
      <c r="C2022" s="1285"/>
      <c r="D2022" s="218"/>
      <c r="E2022" s="1307"/>
      <c r="F2022" s="219"/>
      <c r="G2022" s="220"/>
      <c r="H2022" s="213"/>
      <c r="I2022" s="213"/>
    </row>
    <row r="2023" spans="1:9" s="217" customFormat="1" ht="15" customHeight="1" x14ac:dyDescent="0.2">
      <c r="A2023" s="81"/>
      <c r="B2023" s="1284"/>
      <c r="C2023" s="1285"/>
      <c r="D2023" s="218"/>
      <c r="E2023" s="1307"/>
      <c r="F2023" s="219"/>
      <c r="G2023" s="220"/>
      <c r="H2023" s="213"/>
      <c r="I2023" s="213"/>
    </row>
    <row r="2024" spans="1:9" s="217" customFormat="1" ht="15" customHeight="1" x14ac:dyDescent="0.2">
      <c r="A2024" s="81"/>
      <c r="B2024" s="1284"/>
      <c r="C2024" s="1285"/>
      <c r="D2024" s="218"/>
      <c r="E2024" s="1307"/>
      <c r="F2024" s="219"/>
      <c r="G2024" s="220"/>
      <c r="H2024" s="213"/>
      <c r="I2024" s="213"/>
    </row>
    <row r="2025" spans="1:9" s="217" customFormat="1" ht="15" customHeight="1" x14ac:dyDescent="0.2">
      <c r="A2025" s="81"/>
      <c r="B2025" s="1284"/>
      <c r="C2025" s="1285"/>
      <c r="D2025" s="218"/>
      <c r="E2025" s="1307"/>
      <c r="F2025" s="219"/>
      <c r="G2025" s="220"/>
      <c r="H2025" s="213"/>
      <c r="I2025" s="213"/>
    </row>
    <row r="2026" spans="1:9" s="217" customFormat="1" ht="15" customHeight="1" x14ac:dyDescent="0.2">
      <c r="A2026" s="81"/>
      <c r="B2026" s="1284"/>
      <c r="C2026" s="1285"/>
      <c r="D2026" s="218"/>
      <c r="E2026" s="1307"/>
      <c r="F2026" s="219"/>
      <c r="G2026" s="220"/>
      <c r="H2026" s="213"/>
      <c r="I2026" s="213"/>
    </row>
    <row r="2027" spans="1:9" s="217" customFormat="1" ht="15" customHeight="1" x14ac:dyDescent="0.2">
      <c r="A2027" s="81"/>
      <c r="B2027" s="1284"/>
      <c r="C2027" s="1285"/>
      <c r="D2027" s="218"/>
      <c r="E2027" s="1307"/>
      <c r="F2027" s="219"/>
      <c r="G2027" s="220"/>
      <c r="H2027" s="213"/>
      <c r="I2027" s="213"/>
    </row>
    <row r="2028" spans="1:9" ht="15" customHeight="1" x14ac:dyDescent="0.2">
      <c r="A2028" s="81"/>
      <c r="B2028" s="1284" t="s">
        <v>3801</v>
      </c>
      <c r="C2028" s="1285" t="s">
        <v>3790</v>
      </c>
      <c r="D2028" s="1286"/>
      <c r="E2028" s="1282"/>
      <c r="F2028" s="1287"/>
    </row>
    <row r="2029" spans="1:9" ht="15" customHeight="1" x14ac:dyDescent="0.2">
      <c r="A2029" s="81"/>
      <c r="B2029" s="1284" t="s">
        <v>3802</v>
      </c>
      <c r="C2029" s="1285" t="s">
        <v>3791</v>
      </c>
      <c r="D2029" s="1286"/>
      <c r="E2029" s="1282"/>
      <c r="F2029" s="1287"/>
    </row>
    <row r="2030" spans="1:9" ht="15" customHeight="1" x14ac:dyDescent="0.2">
      <c r="A2030" s="81"/>
      <c r="B2030" s="1284" t="s">
        <v>3803</v>
      </c>
      <c r="C2030" s="1285" t="s">
        <v>3792</v>
      </c>
      <c r="D2030" s="1286"/>
      <c r="E2030" s="1282"/>
      <c r="F2030" s="1287"/>
    </row>
    <row r="2031" spans="1:9" ht="15" customHeight="1" x14ac:dyDescent="0.2">
      <c r="A2031" s="81"/>
      <c r="B2031" s="1284" t="s">
        <v>3804</v>
      </c>
      <c r="C2031" s="1285" t="s">
        <v>3793</v>
      </c>
      <c r="D2031" s="1286"/>
      <c r="E2031" s="1282"/>
      <c r="F2031" s="1287"/>
    </row>
    <row r="2032" spans="1:9" ht="15" customHeight="1" x14ac:dyDescent="0.2">
      <c r="A2032" s="81"/>
      <c r="B2032" s="1284" t="s">
        <v>3805</v>
      </c>
      <c r="C2032" s="1285" t="s">
        <v>3794</v>
      </c>
      <c r="D2032" s="1286"/>
      <c r="E2032" s="1282"/>
      <c r="F2032" s="1287"/>
    </row>
    <row r="2033" spans="1:6" ht="15" customHeight="1" x14ac:dyDescent="0.2">
      <c r="A2033" s="81"/>
      <c r="B2033" s="1284" t="s">
        <v>3806</v>
      </c>
      <c r="C2033" s="1285" t="s">
        <v>3795</v>
      </c>
      <c r="D2033" s="1286"/>
      <c r="E2033" s="1282"/>
      <c r="F2033" s="1287"/>
    </row>
    <row r="2034" spans="1:6" ht="15" customHeight="1" x14ac:dyDescent="0.2">
      <c r="A2034" s="81"/>
      <c r="B2034" s="1284" t="s">
        <v>3807</v>
      </c>
      <c r="C2034" s="1285" t="s">
        <v>3796</v>
      </c>
      <c r="D2034" s="1286"/>
      <c r="E2034" s="1282"/>
      <c r="F2034" s="1287"/>
    </row>
    <row r="2035" spans="1:6" ht="15" customHeight="1" x14ac:dyDescent="0.2">
      <c r="A2035" s="81"/>
      <c r="B2035" s="1284" t="s">
        <v>3808</v>
      </c>
      <c r="C2035" s="1285" t="s">
        <v>3797</v>
      </c>
      <c r="D2035" s="1286"/>
      <c r="E2035" s="1282"/>
      <c r="F2035" s="1287"/>
    </row>
    <row r="2036" spans="1:6" ht="15" customHeight="1" x14ac:dyDescent="0.2">
      <c r="A2036" s="81"/>
      <c r="B2036" s="1284" t="s">
        <v>3809</v>
      </c>
      <c r="C2036" s="1285" t="s">
        <v>3798</v>
      </c>
      <c r="D2036" s="1286"/>
      <c r="E2036" s="1282"/>
      <c r="F2036" s="1287"/>
    </row>
    <row r="2037" spans="1:6" ht="15" customHeight="1" x14ac:dyDescent="0.2">
      <c r="A2037" s="81"/>
      <c r="B2037" s="1284" t="s">
        <v>3810</v>
      </c>
      <c r="C2037" s="1285" t="s">
        <v>3799</v>
      </c>
      <c r="D2037" s="1286"/>
      <c r="E2037" s="1282"/>
      <c r="F2037" s="1287"/>
    </row>
    <row r="2038" spans="1:6" ht="15" customHeight="1" x14ac:dyDescent="0.2">
      <c r="A2038" s="81"/>
      <c r="B2038" s="1284" t="s">
        <v>3811</v>
      </c>
      <c r="C2038" s="1285" t="s">
        <v>3800</v>
      </c>
      <c r="D2038" s="1286"/>
      <c r="E2038" s="1282"/>
      <c r="F2038" s="1287"/>
    </row>
    <row r="2039" spans="1:6" ht="15" customHeight="1" x14ac:dyDescent="0.2">
      <c r="A2039" s="81"/>
      <c r="B2039" s="1284" t="s">
        <v>3819</v>
      </c>
      <c r="C2039" s="1285" t="s">
        <v>3812</v>
      </c>
      <c r="D2039" s="1286"/>
      <c r="E2039" s="1282"/>
      <c r="F2039" s="1287"/>
    </row>
    <row r="2040" spans="1:6" ht="15" customHeight="1" x14ac:dyDescent="0.2">
      <c r="A2040" s="81"/>
      <c r="B2040" s="1284" t="s">
        <v>3820</v>
      </c>
      <c r="C2040" s="1285" t="s">
        <v>3813</v>
      </c>
      <c r="D2040" s="1286"/>
      <c r="E2040" s="1282"/>
      <c r="F2040" s="1287"/>
    </row>
    <row r="2041" spans="1:6" ht="15" customHeight="1" x14ac:dyDescent="0.2">
      <c r="A2041" s="81"/>
      <c r="B2041" s="1284" t="s">
        <v>3821</v>
      </c>
      <c r="C2041" s="1285" t="s">
        <v>3814</v>
      </c>
      <c r="D2041" s="1286"/>
      <c r="E2041" s="1282"/>
      <c r="F2041" s="1287"/>
    </row>
    <row r="2042" spans="1:6" ht="15" customHeight="1" x14ac:dyDescent="0.2">
      <c r="A2042" s="81"/>
      <c r="B2042" s="1284" t="s">
        <v>3822</v>
      </c>
      <c r="C2042" s="1285" t="s">
        <v>3815</v>
      </c>
      <c r="D2042" s="1286"/>
      <c r="E2042" s="1282"/>
      <c r="F2042" s="1287"/>
    </row>
    <row r="2043" spans="1:6" ht="15" customHeight="1" x14ac:dyDescent="0.2">
      <c r="A2043" s="81"/>
      <c r="B2043" s="1284" t="s">
        <v>3823</v>
      </c>
      <c r="C2043" s="1285" t="s">
        <v>3816</v>
      </c>
      <c r="D2043" s="1286"/>
      <c r="E2043" s="1282"/>
      <c r="F2043" s="1287"/>
    </row>
    <row r="2044" spans="1:6" ht="15" customHeight="1" x14ac:dyDescent="0.2">
      <c r="A2044" s="81"/>
      <c r="B2044" s="1284" t="s">
        <v>3824</v>
      </c>
      <c r="C2044" s="1285" t="s">
        <v>3817</v>
      </c>
      <c r="D2044" s="1286"/>
      <c r="E2044" s="1282"/>
      <c r="F2044" s="1287"/>
    </row>
    <row r="2045" spans="1:6" ht="15" customHeight="1" x14ac:dyDescent="0.2">
      <c r="A2045" s="81"/>
      <c r="B2045" s="1284" t="s">
        <v>3825</v>
      </c>
      <c r="C2045" s="1285" t="s">
        <v>3818</v>
      </c>
      <c r="D2045" s="1286"/>
      <c r="E2045" s="1282"/>
      <c r="F2045" s="1287"/>
    </row>
    <row r="2046" spans="1:6" ht="15" customHeight="1" x14ac:dyDescent="0.2">
      <c r="A2046" s="81"/>
      <c r="B2046" s="1284" t="s">
        <v>3832</v>
      </c>
      <c r="C2046" s="1285" t="s">
        <v>3826</v>
      </c>
      <c r="D2046" s="1286"/>
      <c r="E2046" s="1282"/>
      <c r="F2046" s="1287"/>
    </row>
    <row r="2047" spans="1:6" ht="15" customHeight="1" x14ac:dyDescent="0.2">
      <c r="A2047" s="81"/>
      <c r="B2047" s="1284" t="s">
        <v>3833</v>
      </c>
      <c r="C2047" s="1285" t="s">
        <v>3827</v>
      </c>
      <c r="D2047" s="1286"/>
      <c r="E2047" s="1282"/>
      <c r="F2047" s="1287"/>
    </row>
    <row r="2048" spans="1:6" ht="15" customHeight="1" x14ac:dyDescent="0.2">
      <c r="A2048" s="81"/>
      <c r="B2048" s="1284" t="s">
        <v>3834</v>
      </c>
      <c r="C2048" s="1285" t="s">
        <v>3828</v>
      </c>
      <c r="D2048" s="1286"/>
      <c r="E2048" s="1282"/>
      <c r="F2048" s="1287"/>
    </row>
    <row r="2049" spans="1:9" ht="15" customHeight="1" x14ac:dyDescent="0.2">
      <c r="A2049" s="81"/>
      <c r="B2049" s="1284" t="s">
        <v>3835</v>
      </c>
      <c r="C2049" s="1285" t="s">
        <v>3829</v>
      </c>
      <c r="D2049" s="1286"/>
      <c r="E2049" s="1282"/>
      <c r="F2049" s="1287"/>
    </row>
    <row r="2050" spans="1:9" ht="15" customHeight="1" x14ac:dyDescent="0.2">
      <c r="A2050" s="81"/>
      <c r="B2050" s="1284" t="s">
        <v>3836</v>
      </c>
      <c r="C2050" s="1285" t="s">
        <v>3830</v>
      </c>
      <c r="D2050" s="1286"/>
      <c r="E2050" s="1282"/>
      <c r="F2050" s="1287"/>
    </row>
    <row r="2051" spans="1:9" ht="15" customHeight="1" x14ac:dyDescent="0.2">
      <c r="A2051" s="81"/>
      <c r="B2051" s="1284" t="s">
        <v>3837</v>
      </c>
      <c r="C2051" s="1285" t="s">
        <v>3831</v>
      </c>
      <c r="D2051" s="1286"/>
      <c r="E2051" s="1282"/>
      <c r="F2051" s="1287"/>
    </row>
    <row r="2052" spans="1:9" ht="15" customHeight="1" x14ac:dyDescent="0.2">
      <c r="A2052" s="81"/>
      <c r="B2052" s="1284" t="s">
        <v>5001</v>
      </c>
      <c r="C2052" s="1285" t="s">
        <v>5000</v>
      </c>
      <c r="D2052" s="1286"/>
      <c r="E2052" s="1282"/>
      <c r="F2052" s="1287"/>
    </row>
    <row r="2053" spans="1:9" ht="15" customHeight="1" x14ac:dyDescent="0.2">
      <c r="A2053" s="81"/>
      <c r="B2053" s="1284" t="s">
        <v>5279</v>
      </c>
      <c r="C2053" s="1285" t="s">
        <v>5499</v>
      </c>
      <c r="D2053" s="1286"/>
      <c r="E2053" s="1282"/>
      <c r="F2053" s="1287"/>
    </row>
    <row r="2054" spans="1:9" ht="15" customHeight="1" x14ac:dyDescent="0.2">
      <c r="A2054" s="81"/>
      <c r="B2054" s="1284" t="s">
        <v>5798</v>
      </c>
      <c r="C2054" s="1285" t="s">
        <v>5797</v>
      </c>
      <c r="D2054" s="1286"/>
      <c r="E2054" s="1282"/>
      <c r="F2054" s="1287"/>
    </row>
    <row r="2055" spans="1:9" s="217" customFormat="1" ht="15" customHeight="1" x14ac:dyDescent="0.2">
      <c r="A2055" s="81"/>
      <c r="B2055" s="1284" t="s">
        <v>6480</v>
      </c>
      <c r="C2055" s="1285" t="s">
        <v>6479</v>
      </c>
      <c r="D2055" s="218"/>
      <c r="E2055" s="1307"/>
      <c r="F2055" s="219"/>
      <c r="G2055" s="220"/>
      <c r="H2055" s="213"/>
      <c r="I2055" s="213"/>
    </row>
    <row r="2056" spans="1:9" s="217" customFormat="1" ht="15" customHeight="1" x14ac:dyDescent="0.2">
      <c r="A2056" s="81"/>
      <c r="B2056" s="1393" t="s">
        <v>7276</v>
      </c>
      <c r="C2056" s="1384" t="s">
        <v>6681</v>
      </c>
      <c r="D2056" s="218"/>
      <c r="E2056" s="1307"/>
      <c r="F2056" s="219"/>
      <c r="G2056" s="220"/>
      <c r="H2056" s="213"/>
      <c r="I2056" s="213"/>
    </row>
    <row r="2057" spans="1:9" ht="15" customHeight="1" x14ac:dyDescent="0.2">
      <c r="A2057" s="81"/>
      <c r="B2057" s="1284" t="s">
        <v>3839</v>
      </c>
      <c r="C2057" s="1285" t="s">
        <v>3838</v>
      </c>
      <c r="D2057" s="218"/>
      <c r="E2057" s="1307"/>
      <c r="F2057" s="219"/>
      <c r="G2057" s="220"/>
      <c r="H2057" s="63"/>
      <c r="I2057" s="63"/>
    </row>
    <row r="2058" spans="1:9" ht="15" customHeight="1" x14ac:dyDescent="0.2">
      <c r="A2058" s="81"/>
      <c r="B2058" s="1284" t="s">
        <v>5003</v>
      </c>
      <c r="C2058" s="1285" t="s">
        <v>5002</v>
      </c>
      <c r="D2058" s="218"/>
      <c r="E2058" s="1307"/>
      <c r="F2058" s="219"/>
      <c r="G2058" s="220"/>
      <c r="H2058" s="63"/>
      <c r="I2058" s="63"/>
    </row>
    <row r="2059" spans="1:9" ht="15" customHeight="1" x14ac:dyDescent="0.2">
      <c r="A2059" s="81"/>
      <c r="B2059" s="1284" t="s">
        <v>5295</v>
      </c>
      <c r="C2059" s="1285" t="s">
        <v>5296</v>
      </c>
      <c r="D2059" s="218"/>
      <c r="E2059" s="1307"/>
      <c r="F2059" s="219"/>
      <c r="G2059" s="220"/>
      <c r="H2059" s="63"/>
      <c r="I2059" s="63"/>
    </row>
    <row r="2060" spans="1:9" ht="15" customHeight="1" x14ac:dyDescent="0.2">
      <c r="A2060" s="81"/>
      <c r="B2060" s="1284" t="s">
        <v>5800</v>
      </c>
      <c r="C2060" s="1285" t="s">
        <v>5799</v>
      </c>
      <c r="D2060" s="218"/>
      <c r="E2060" s="1307"/>
      <c r="F2060" s="219"/>
      <c r="G2060" s="220"/>
      <c r="H2060" s="63"/>
      <c r="I2060" s="63"/>
    </row>
    <row r="2061" spans="1:9" s="217" customFormat="1" ht="15" customHeight="1" x14ac:dyDescent="0.2">
      <c r="A2061" s="81"/>
      <c r="B2061" s="1284" t="s">
        <v>6481</v>
      </c>
      <c r="C2061" s="1285" t="s">
        <v>6482</v>
      </c>
      <c r="D2061" s="218"/>
      <c r="E2061" s="1307"/>
      <c r="F2061" s="219"/>
      <c r="G2061" s="220"/>
      <c r="H2061" s="213"/>
      <c r="I2061" s="213"/>
    </row>
    <row r="2062" spans="1:9" s="217" customFormat="1" ht="15" customHeight="1" x14ac:dyDescent="0.2">
      <c r="A2062" s="81"/>
      <c r="B2062" s="1393" t="s">
        <v>7277</v>
      </c>
      <c r="C2062" s="1384" t="s">
        <v>6682</v>
      </c>
      <c r="D2062" s="218"/>
      <c r="E2062" s="1307"/>
      <c r="F2062" s="219"/>
      <c r="G2062" s="220"/>
      <c r="H2062" s="213"/>
      <c r="I2062" s="213"/>
    </row>
    <row r="2063" spans="1:9" ht="15" customHeight="1" x14ac:dyDescent="0.2">
      <c r="A2063" s="81"/>
      <c r="B2063" s="1284" t="s">
        <v>3844</v>
      </c>
      <c r="C2063" s="1285" t="s">
        <v>3840</v>
      </c>
      <c r="D2063" s="218"/>
      <c r="E2063" s="1307"/>
      <c r="F2063" s="219"/>
      <c r="G2063" s="220"/>
      <c r="H2063" s="63"/>
      <c r="I2063" s="63"/>
    </row>
    <row r="2064" spans="1:9" ht="15" customHeight="1" x14ac:dyDescent="0.2">
      <c r="A2064" s="81"/>
      <c r="B2064" s="1284" t="s">
        <v>3845</v>
      </c>
      <c r="C2064" s="1285" t="s">
        <v>3841</v>
      </c>
      <c r="D2064" s="218"/>
      <c r="E2064" s="1307"/>
      <c r="F2064" s="219"/>
      <c r="G2064" s="220"/>
      <c r="H2064" s="63"/>
      <c r="I2064" s="63"/>
    </row>
    <row r="2065" spans="1:10" ht="15" customHeight="1" x14ac:dyDescent="0.2">
      <c r="A2065" s="81"/>
      <c r="B2065" s="1284" t="s">
        <v>3846</v>
      </c>
      <c r="C2065" s="1285" t="s">
        <v>3842</v>
      </c>
      <c r="D2065" s="218"/>
      <c r="E2065" s="1307"/>
      <c r="F2065" s="219"/>
      <c r="G2065" s="220"/>
      <c r="H2065" s="63"/>
      <c r="I2065" s="63"/>
    </row>
    <row r="2066" spans="1:10" ht="15" customHeight="1" x14ac:dyDescent="0.2">
      <c r="A2066" s="81"/>
      <c r="B2066" s="1284" t="s">
        <v>3847</v>
      </c>
      <c r="C2066" s="1285" t="s">
        <v>3843</v>
      </c>
      <c r="D2066" s="218"/>
      <c r="E2066" s="1307"/>
      <c r="F2066" s="219"/>
      <c r="G2066" s="220"/>
      <c r="H2066" s="63"/>
      <c r="I2066" s="63"/>
    </row>
    <row r="2067" spans="1:10" s="65" customFormat="1" ht="15" customHeight="1" x14ac:dyDescent="0.2">
      <c r="A2067" s="81"/>
      <c r="B2067" s="1284" t="s">
        <v>6918</v>
      </c>
      <c r="C2067" s="1285" t="s">
        <v>5006</v>
      </c>
      <c r="D2067" s="218"/>
      <c r="E2067" s="1307"/>
      <c r="F2067" s="219"/>
      <c r="G2067" s="220"/>
      <c r="H2067" s="63"/>
      <c r="I2067" s="63"/>
      <c r="J2067" s="66"/>
    </row>
    <row r="2068" spans="1:10" s="65" customFormat="1" ht="15" customHeight="1" x14ac:dyDescent="0.2">
      <c r="A2068" s="81"/>
      <c r="B2068" s="1284" t="s">
        <v>5283</v>
      </c>
      <c r="C2068" s="1285" t="s">
        <v>5282</v>
      </c>
      <c r="D2068" s="218"/>
      <c r="E2068" s="1307"/>
      <c r="F2068" s="219"/>
      <c r="G2068" s="220"/>
      <c r="H2068" s="63"/>
      <c r="I2068" s="63"/>
      <c r="J2068" s="66"/>
    </row>
    <row r="2069" spans="1:10" s="65" customFormat="1" ht="15" customHeight="1" x14ac:dyDescent="0.2">
      <c r="A2069" s="81"/>
      <c r="B2069" s="1284" t="s">
        <v>5802</v>
      </c>
      <c r="C2069" s="1285" t="s">
        <v>5801</v>
      </c>
      <c r="D2069" s="218"/>
      <c r="E2069" s="1307"/>
      <c r="F2069" s="219"/>
      <c r="G2069" s="220"/>
      <c r="H2069" s="63"/>
      <c r="I2069" s="63"/>
      <c r="J2069" s="66"/>
    </row>
    <row r="2070" spans="1:10" s="217" customFormat="1" ht="15" customHeight="1" x14ac:dyDescent="0.2">
      <c r="A2070" s="81"/>
      <c r="B2070" s="1284" t="s">
        <v>6483</v>
      </c>
      <c r="C2070" s="1285" t="s">
        <v>6484</v>
      </c>
      <c r="D2070" s="218"/>
      <c r="E2070" s="1307"/>
      <c r="F2070" s="219"/>
      <c r="G2070" s="220"/>
      <c r="H2070" s="213"/>
      <c r="I2070" s="213"/>
    </row>
    <row r="2071" spans="1:10" s="217" customFormat="1" ht="15" customHeight="1" x14ac:dyDescent="0.2">
      <c r="A2071" s="81"/>
      <c r="B2071" s="1393" t="s">
        <v>7278</v>
      </c>
      <c r="C2071" s="1384" t="s">
        <v>6683</v>
      </c>
      <c r="D2071" s="218"/>
      <c r="E2071" s="1307"/>
      <c r="F2071" s="219"/>
      <c r="G2071" s="220"/>
      <c r="H2071" s="213"/>
      <c r="I2071" s="213"/>
    </row>
    <row r="2072" spans="1:10" ht="15" customHeight="1" x14ac:dyDescent="0.2">
      <c r="A2072" s="81"/>
      <c r="B2072" s="1284" t="s">
        <v>3853</v>
      </c>
      <c r="C2072" s="1285" t="s">
        <v>3848</v>
      </c>
      <c r="D2072" s="218"/>
      <c r="E2072" s="1282"/>
      <c r="F2072" s="219"/>
      <c r="G2072" s="220" t="s">
        <v>1637</v>
      </c>
    </row>
    <row r="2073" spans="1:10" ht="15" customHeight="1" x14ac:dyDescent="0.2">
      <c r="A2073" s="81"/>
      <c r="B2073" s="1284" t="s">
        <v>3854</v>
      </c>
      <c r="C2073" s="1285" t="s">
        <v>3849</v>
      </c>
      <c r="D2073" s="218"/>
      <c r="E2073" s="1282"/>
      <c r="F2073" s="219"/>
      <c r="G2073" s="220" t="s">
        <v>4280</v>
      </c>
    </row>
    <row r="2074" spans="1:10" ht="15" customHeight="1" x14ac:dyDescent="0.2">
      <c r="A2074" s="81"/>
      <c r="B2074" s="1284" t="s">
        <v>3855</v>
      </c>
      <c r="C2074" s="1285" t="s">
        <v>3850</v>
      </c>
      <c r="D2074" s="218"/>
      <c r="E2074" s="1282"/>
      <c r="F2074" s="219"/>
      <c r="G2074" s="220" t="s">
        <v>4280</v>
      </c>
    </row>
    <row r="2075" spans="1:10" ht="15" customHeight="1" x14ac:dyDescent="0.2">
      <c r="A2075" s="81"/>
      <c r="B2075" s="1284" t="s">
        <v>3856</v>
      </c>
      <c r="C2075" s="1285" t="s">
        <v>3851</v>
      </c>
      <c r="D2075" s="1286"/>
      <c r="E2075" s="1282"/>
      <c r="F2075" s="1287"/>
      <c r="G2075" s="221" t="s">
        <v>4280</v>
      </c>
    </row>
    <row r="2076" spans="1:10" ht="15" customHeight="1" x14ac:dyDescent="0.2">
      <c r="A2076" s="81"/>
      <c r="B2076" s="1284" t="s">
        <v>3857</v>
      </c>
      <c r="C2076" s="1285" t="s">
        <v>3852</v>
      </c>
      <c r="D2076" s="1286"/>
      <c r="E2076" s="1282"/>
      <c r="F2076" s="1287"/>
      <c r="G2076" s="221" t="s">
        <v>4280</v>
      </c>
    </row>
    <row r="2077" spans="1:10" ht="15" customHeight="1" x14ac:dyDescent="0.2">
      <c r="A2077" s="81"/>
      <c r="B2077" s="1284" t="s">
        <v>6449</v>
      </c>
      <c r="C2077" s="1285" t="s">
        <v>6448</v>
      </c>
      <c r="D2077" s="1286"/>
      <c r="E2077" s="1282"/>
      <c r="F2077" s="1287"/>
      <c r="G2077" s="221" t="s">
        <v>4280</v>
      </c>
    </row>
    <row r="2078" spans="1:10" ht="15" customHeight="1" x14ac:dyDescent="0.2">
      <c r="A2078" s="81"/>
      <c r="B2078" s="1393" t="s">
        <v>7279</v>
      </c>
      <c r="C2078" s="1384" t="s">
        <v>6684</v>
      </c>
      <c r="D2078" s="1286"/>
      <c r="E2078" s="1282"/>
      <c r="F2078" s="1287"/>
      <c r="G2078" s="221" t="s">
        <v>4280</v>
      </c>
    </row>
    <row r="2079" spans="1:10" ht="15" customHeight="1" x14ac:dyDescent="0.2">
      <c r="A2079" s="81"/>
      <c r="B2079" s="1284" t="s">
        <v>3864</v>
      </c>
      <c r="C2079" s="1285" t="s">
        <v>3858</v>
      </c>
      <c r="D2079" s="1286"/>
      <c r="E2079" s="1282"/>
      <c r="F2079" s="1287"/>
      <c r="G2079" s="221" t="s">
        <v>4280</v>
      </c>
    </row>
    <row r="2080" spans="1:10" ht="15" customHeight="1" x14ac:dyDescent="0.2">
      <c r="A2080" s="81"/>
      <c r="B2080" s="1284" t="s">
        <v>3865</v>
      </c>
      <c r="C2080" s="1285" t="s">
        <v>3859</v>
      </c>
      <c r="D2080" s="1286"/>
      <c r="E2080" s="1282"/>
      <c r="F2080" s="1287"/>
      <c r="G2080" s="221" t="s">
        <v>4280</v>
      </c>
    </row>
    <row r="2081" spans="1:7" ht="15" customHeight="1" x14ac:dyDescent="0.2">
      <c r="A2081" s="81"/>
      <c r="B2081" s="1284" t="s">
        <v>3866</v>
      </c>
      <c r="C2081" s="1285" t="s">
        <v>3860</v>
      </c>
      <c r="D2081" s="1286"/>
      <c r="E2081" s="1282"/>
      <c r="F2081" s="1287"/>
      <c r="G2081" s="221" t="s">
        <v>4280</v>
      </c>
    </row>
    <row r="2082" spans="1:7" ht="15" customHeight="1" x14ac:dyDescent="0.2">
      <c r="A2082" s="81"/>
      <c r="B2082" s="1284" t="s">
        <v>3867</v>
      </c>
      <c r="C2082" s="1285" t="s">
        <v>3861</v>
      </c>
      <c r="D2082" s="1286"/>
      <c r="E2082" s="1282"/>
      <c r="F2082" s="1287"/>
      <c r="G2082" s="221" t="s">
        <v>4280</v>
      </c>
    </row>
    <row r="2083" spans="1:7" ht="15" customHeight="1" x14ac:dyDescent="0.2">
      <c r="A2083" s="81"/>
      <c r="B2083" s="1284" t="s">
        <v>3868</v>
      </c>
      <c r="C2083" s="1285" t="s">
        <v>3862</v>
      </c>
      <c r="D2083" s="1286"/>
      <c r="E2083" s="1282"/>
      <c r="F2083" s="1287"/>
      <c r="G2083" s="221" t="s">
        <v>4280</v>
      </c>
    </row>
    <row r="2084" spans="1:7" ht="15" customHeight="1" x14ac:dyDescent="0.2">
      <c r="A2084" s="81"/>
      <c r="B2084" s="1284" t="s">
        <v>3869</v>
      </c>
      <c r="C2084" s="1285" t="s">
        <v>3863</v>
      </c>
      <c r="D2084" s="1286"/>
      <c r="E2084" s="1282"/>
      <c r="F2084" s="1287"/>
      <c r="G2084" s="221" t="s">
        <v>4280</v>
      </c>
    </row>
    <row r="2085" spans="1:7" ht="15" customHeight="1" x14ac:dyDescent="0.2">
      <c r="A2085" s="81"/>
      <c r="B2085" s="1284" t="s">
        <v>3876</v>
      </c>
      <c r="C2085" s="1285" t="s">
        <v>3870</v>
      </c>
      <c r="D2085" s="1286"/>
      <c r="E2085" s="1282"/>
      <c r="F2085" s="1287"/>
      <c r="G2085" s="221" t="s">
        <v>4280</v>
      </c>
    </row>
    <row r="2086" spans="1:7" ht="15" customHeight="1" x14ac:dyDescent="0.2">
      <c r="A2086" s="81"/>
      <c r="B2086" s="1284" t="s">
        <v>3877</v>
      </c>
      <c r="C2086" s="1285" t="s">
        <v>3871</v>
      </c>
      <c r="D2086" s="1286"/>
      <c r="E2086" s="1282"/>
      <c r="F2086" s="1287"/>
      <c r="G2086" s="221" t="s">
        <v>4280</v>
      </c>
    </row>
    <row r="2087" spans="1:7" ht="15" customHeight="1" x14ac:dyDescent="0.2">
      <c r="A2087" s="81"/>
      <c r="B2087" s="1284" t="s">
        <v>3878</v>
      </c>
      <c r="C2087" s="1285" t="s">
        <v>3872</v>
      </c>
      <c r="D2087" s="1286"/>
      <c r="E2087" s="1282"/>
      <c r="F2087" s="1287"/>
      <c r="G2087" s="221" t="s">
        <v>4280</v>
      </c>
    </row>
    <row r="2088" spans="1:7" ht="15" customHeight="1" x14ac:dyDescent="0.2">
      <c r="A2088" s="81"/>
      <c r="B2088" s="1284" t="s">
        <v>3879</v>
      </c>
      <c r="C2088" s="1285" t="s">
        <v>3873</v>
      </c>
      <c r="D2088" s="1286"/>
      <c r="E2088" s="1282"/>
      <c r="F2088" s="1287"/>
      <c r="G2088" s="221" t="s">
        <v>4280</v>
      </c>
    </row>
    <row r="2089" spans="1:7" ht="15" customHeight="1" x14ac:dyDescent="0.2">
      <c r="A2089" s="81"/>
      <c r="B2089" s="1284" t="s">
        <v>3880</v>
      </c>
      <c r="C2089" s="1285" t="s">
        <v>3874</v>
      </c>
      <c r="D2089" s="1286"/>
      <c r="E2089" s="1282"/>
      <c r="F2089" s="1287"/>
      <c r="G2089" s="221" t="s">
        <v>4280</v>
      </c>
    </row>
    <row r="2090" spans="1:7" ht="15" customHeight="1" x14ac:dyDescent="0.2">
      <c r="A2090" s="81"/>
      <c r="B2090" s="1284" t="s">
        <v>3881</v>
      </c>
      <c r="C2090" s="1285" t="s">
        <v>3875</v>
      </c>
      <c r="D2090" s="1286"/>
      <c r="E2090" s="1282"/>
      <c r="F2090" s="1287"/>
      <c r="G2090" s="221" t="s">
        <v>4280</v>
      </c>
    </row>
    <row r="2091" spans="1:7" ht="15" customHeight="1" x14ac:dyDescent="0.2">
      <c r="A2091" s="81"/>
      <c r="B2091" s="1284" t="s">
        <v>3888</v>
      </c>
      <c r="C2091" s="1285" t="s">
        <v>3882</v>
      </c>
      <c r="D2091" s="1286"/>
      <c r="E2091" s="1282"/>
      <c r="F2091" s="1287"/>
      <c r="G2091" s="221" t="s">
        <v>4280</v>
      </c>
    </row>
    <row r="2092" spans="1:7" ht="15" customHeight="1" x14ac:dyDescent="0.2">
      <c r="A2092" s="81"/>
      <c r="B2092" s="1284" t="s">
        <v>3889</v>
      </c>
      <c r="C2092" s="1285" t="s">
        <v>3883</v>
      </c>
      <c r="D2092" s="1286"/>
      <c r="E2092" s="1282"/>
      <c r="F2092" s="1287"/>
      <c r="G2092" s="221" t="s">
        <v>4280</v>
      </c>
    </row>
    <row r="2093" spans="1:7" ht="15" customHeight="1" x14ac:dyDescent="0.2">
      <c r="A2093" s="81"/>
      <c r="B2093" s="1284" t="s">
        <v>3890</v>
      </c>
      <c r="C2093" s="1285" t="s">
        <v>3884</v>
      </c>
      <c r="D2093" s="1286"/>
      <c r="E2093" s="1282"/>
      <c r="F2093" s="1287"/>
      <c r="G2093" s="221" t="s">
        <v>4280</v>
      </c>
    </row>
    <row r="2094" spans="1:7" ht="15" customHeight="1" x14ac:dyDescent="0.2">
      <c r="A2094" s="81"/>
      <c r="B2094" s="1284" t="s">
        <v>3891</v>
      </c>
      <c r="C2094" s="1285" t="s">
        <v>3885</v>
      </c>
      <c r="D2094" s="1286"/>
      <c r="E2094" s="1282"/>
      <c r="F2094" s="1287"/>
      <c r="G2094" s="221" t="s">
        <v>4280</v>
      </c>
    </row>
    <row r="2095" spans="1:7" ht="15" customHeight="1" x14ac:dyDescent="0.2">
      <c r="A2095" s="81"/>
      <c r="B2095" s="1284" t="s">
        <v>3892</v>
      </c>
      <c r="C2095" s="1285" t="s">
        <v>3886</v>
      </c>
      <c r="D2095" s="1286"/>
      <c r="E2095" s="1282"/>
      <c r="F2095" s="1287"/>
      <c r="G2095" s="221" t="s">
        <v>4280</v>
      </c>
    </row>
    <row r="2096" spans="1:7" ht="15" customHeight="1" x14ac:dyDescent="0.2">
      <c r="A2096" s="81"/>
      <c r="B2096" s="1284" t="s">
        <v>3893</v>
      </c>
      <c r="C2096" s="1285" t="s">
        <v>3887</v>
      </c>
      <c r="D2096" s="1286"/>
      <c r="E2096" s="1282"/>
      <c r="F2096" s="1287"/>
      <c r="G2096" s="221" t="s">
        <v>4280</v>
      </c>
    </row>
    <row r="2097" spans="1:7" ht="15" customHeight="1" x14ac:dyDescent="0.2">
      <c r="A2097" s="81"/>
      <c r="B2097" s="1393" t="s">
        <v>7280</v>
      </c>
      <c r="C2097" s="1285" t="s">
        <v>6686</v>
      </c>
      <c r="D2097" s="1286"/>
      <c r="E2097" s="1282"/>
      <c r="F2097" s="1287"/>
      <c r="G2097" s="221"/>
    </row>
    <row r="2098" spans="1:7" ht="15" customHeight="1" x14ac:dyDescent="0.2">
      <c r="A2098" s="81"/>
      <c r="B2098" s="1393" t="s">
        <v>7281</v>
      </c>
      <c r="C2098" s="1285" t="s">
        <v>6685</v>
      </c>
      <c r="D2098" s="1286"/>
      <c r="E2098" s="1282"/>
      <c r="F2098" s="1287"/>
      <c r="G2098" s="221"/>
    </row>
    <row r="2099" spans="1:7" ht="15" customHeight="1" x14ac:dyDescent="0.2">
      <c r="A2099" s="81"/>
      <c r="B2099" s="1284" t="s">
        <v>3899</v>
      </c>
      <c r="C2099" s="1285" t="s">
        <v>3894</v>
      </c>
      <c r="D2099" s="1286"/>
      <c r="E2099" s="1282"/>
      <c r="F2099" s="1287"/>
    </row>
    <row r="2100" spans="1:7" ht="15" customHeight="1" x14ac:dyDescent="0.2">
      <c r="A2100" s="81"/>
      <c r="B2100" s="1284" t="s">
        <v>3900</v>
      </c>
      <c r="C2100" s="1285" t="s">
        <v>3895</v>
      </c>
      <c r="D2100" s="1286"/>
      <c r="E2100" s="1282"/>
      <c r="F2100" s="1287"/>
    </row>
    <row r="2101" spans="1:7" ht="15" customHeight="1" x14ac:dyDescent="0.2">
      <c r="A2101" s="81"/>
      <c r="B2101" s="1284" t="s">
        <v>3901</v>
      </c>
      <c r="C2101" s="1285" t="s">
        <v>3896</v>
      </c>
      <c r="D2101" s="1286"/>
      <c r="E2101" s="1282"/>
      <c r="F2101" s="1287"/>
      <c r="G2101" s="221" t="s">
        <v>1637</v>
      </c>
    </row>
    <row r="2102" spans="1:7" ht="15" customHeight="1" x14ac:dyDescent="0.2">
      <c r="A2102" s="81"/>
      <c r="B2102" s="1284" t="s">
        <v>3902</v>
      </c>
      <c r="C2102" s="1285" t="s">
        <v>3897</v>
      </c>
      <c r="D2102" s="1286"/>
      <c r="E2102" s="1282"/>
      <c r="F2102" s="1287"/>
      <c r="G2102" s="221" t="s">
        <v>4280</v>
      </c>
    </row>
    <row r="2103" spans="1:7" ht="15" customHeight="1" x14ac:dyDescent="0.2">
      <c r="A2103" s="81"/>
      <c r="B2103" s="1284" t="s">
        <v>3903</v>
      </c>
      <c r="C2103" s="1285" t="s">
        <v>3898</v>
      </c>
      <c r="D2103" s="1286"/>
      <c r="E2103" s="1282"/>
      <c r="F2103" s="1287"/>
      <c r="G2103" s="221" t="s">
        <v>4280</v>
      </c>
    </row>
    <row r="2104" spans="1:7" ht="15" customHeight="1" x14ac:dyDescent="0.2">
      <c r="A2104" s="81"/>
      <c r="B2104" s="1284" t="s">
        <v>3909</v>
      </c>
      <c r="C2104" s="1285" t="s">
        <v>3904</v>
      </c>
      <c r="D2104" s="1286"/>
      <c r="E2104" s="1282"/>
      <c r="F2104" s="1287"/>
    </row>
    <row r="2105" spans="1:7" ht="15" customHeight="1" x14ac:dyDescent="0.2">
      <c r="A2105" s="81"/>
      <c r="B2105" s="1284" t="s">
        <v>3910</v>
      </c>
      <c r="C2105" s="1285" t="s">
        <v>3905</v>
      </c>
      <c r="D2105" s="1286"/>
      <c r="E2105" s="1282"/>
      <c r="F2105" s="1287"/>
    </row>
    <row r="2106" spans="1:7" ht="15" customHeight="1" x14ac:dyDescent="0.2">
      <c r="A2106" s="81"/>
      <c r="B2106" s="1284" t="s">
        <v>3911</v>
      </c>
      <c r="C2106" s="1285" t="s">
        <v>3906</v>
      </c>
      <c r="D2106" s="1286"/>
      <c r="E2106" s="1282"/>
      <c r="F2106" s="1287"/>
      <c r="G2106" s="221" t="s">
        <v>1637</v>
      </c>
    </row>
    <row r="2107" spans="1:7" ht="15" customHeight="1" x14ac:dyDescent="0.2">
      <c r="A2107" s="81"/>
      <c r="B2107" s="1284" t="s">
        <v>3912</v>
      </c>
      <c r="C2107" s="1285" t="s">
        <v>3907</v>
      </c>
      <c r="D2107" s="1286"/>
      <c r="E2107" s="1282"/>
      <c r="F2107" s="1287"/>
      <c r="G2107" s="221" t="s">
        <v>4280</v>
      </c>
    </row>
    <row r="2108" spans="1:7" ht="15" customHeight="1" x14ac:dyDescent="0.2">
      <c r="A2108" s="81"/>
      <c r="B2108" s="1284" t="s">
        <v>3913</v>
      </c>
      <c r="C2108" s="1285" t="s">
        <v>3908</v>
      </c>
      <c r="D2108" s="1286"/>
      <c r="E2108" s="1282"/>
      <c r="F2108" s="1287"/>
      <c r="G2108" s="221" t="s">
        <v>4280</v>
      </c>
    </row>
    <row r="2109" spans="1:7" ht="15" customHeight="1" x14ac:dyDescent="0.2">
      <c r="A2109" s="81"/>
      <c r="B2109" s="1284" t="s">
        <v>3918</v>
      </c>
      <c r="C2109" s="1285" t="s">
        <v>3914</v>
      </c>
      <c r="D2109" s="1286"/>
      <c r="E2109" s="1282"/>
      <c r="F2109" s="1287"/>
    </row>
    <row r="2110" spans="1:7" ht="15" customHeight="1" x14ac:dyDescent="0.2">
      <c r="A2110" s="81"/>
      <c r="B2110" s="1284" t="s">
        <v>3919</v>
      </c>
      <c r="C2110" s="1285" t="s">
        <v>3915</v>
      </c>
      <c r="D2110" s="1286"/>
      <c r="E2110" s="1282"/>
      <c r="F2110" s="1287"/>
    </row>
    <row r="2111" spans="1:7" ht="15" customHeight="1" x14ac:dyDescent="0.2">
      <c r="A2111" s="81"/>
      <c r="B2111" s="1284" t="s">
        <v>3920</v>
      </c>
      <c r="C2111" s="1285" t="s">
        <v>3916</v>
      </c>
      <c r="D2111" s="1286"/>
      <c r="E2111" s="1282"/>
      <c r="F2111" s="1287"/>
      <c r="G2111" s="221" t="s">
        <v>1637</v>
      </c>
    </row>
    <row r="2112" spans="1:7" ht="15" customHeight="1" x14ac:dyDescent="0.2">
      <c r="A2112" s="81"/>
      <c r="B2112" s="1284" t="s">
        <v>3921</v>
      </c>
      <c r="C2112" s="1285" t="s">
        <v>3917</v>
      </c>
      <c r="D2112" s="1286"/>
      <c r="E2112" s="1282"/>
      <c r="F2112" s="1287"/>
      <c r="G2112" s="221" t="s">
        <v>4280</v>
      </c>
    </row>
    <row r="2113" spans="1:7" ht="15" customHeight="1" x14ac:dyDescent="0.2">
      <c r="A2113" s="81"/>
      <c r="B2113" s="1284" t="s">
        <v>3924</v>
      </c>
      <c r="C2113" s="1285" t="s">
        <v>3923</v>
      </c>
      <c r="D2113" s="1286"/>
      <c r="E2113" s="1282"/>
      <c r="F2113" s="1287"/>
      <c r="G2113" s="221" t="s">
        <v>4280</v>
      </c>
    </row>
    <row r="2114" spans="1:7" ht="15" customHeight="1" x14ac:dyDescent="0.2">
      <c r="A2114" s="81"/>
      <c r="B2114" s="1284" t="s">
        <v>3925</v>
      </c>
      <c r="C2114" s="1285" t="s">
        <v>3922</v>
      </c>
      <c r="D2114" s="1286"/>
      <c r="E2114" s="1282"/>
      <c r="F2114" s="1287"/>
      <c r="G2114" s="221" t="s">
        <v>4280</v>
      </c>
    </row>
    <row r="2115" spans="1:7" ht="15" customHeight="1" x14ac:dyDescent="0.2">
      <c r="A2115" s="81"/>
      <c r="B2115" s="1284" t="s">
        <v>3928</v>
      </c>
      <c r="C2115" s="1285" t="s">
        <v>3926</v>
      </c>
      <c r="D2115" s="1286"/>
      <c r="E2115" s="1282"/>
      <c r="F2115" s="1287"/>
      <c r="G2115" s="221" t="s">
        <v>4280</v>
      </c>
    </row>
    <row r="2116" spans="1:7" ht="15" customHeight="1" x14ac:dyDescent="0.2">
      <c r="A2116" s="81"/>
      <c r="B2116" s="1284" t="s">
        <v>3929</v>
      </c>
      <c r="C2116" s="1285" t="s">
        <v>3927</v>
      </c>
      <c r="D2116" s="1286"/>
      <c r="E2116" s="1282"/>
      <c r="F2116" s="1287"/>
      <c r="G2116" s="221" t="s">
        <v>4280</v>
      </c>
    </row>
    <row r="2117" spans="1:7" ht="15" customHeight="1" x14ac:dyDescent="0.2">
      <c r="A2117" s="81"/>
      <c r="B2117" s="1284" t="s">
        <v>3946</v>
      </c>
      <c r="C2117" s="1285" t="s">
        <v>3930</v>
      </c>
      <c r="D2117" s="1286"/>
      <c r="E2117" s="1282"/>
      <c r="F2117" s="1287"/>
      <c r="G2117" s="221" t="s">
        <v>4280</v>
      </c>
    </row>
    <row r="2118" spans="1:7" ht="15" customHeight="1" x14ac:dyDescent="0.2">
      <c r="A2118" s="81"/>
      <c r="B2118" s="1284" t="s">
        <v>3947</v>
      </c>
      <c r="C2118" s="1285" t="s">
        <v>3931</v>
      </c>
      <c r="D2118" s="1286"/>
      <c r="E2118" s="1282"/>
      <c r="F2118" s="1287"/>
      <c r="G2118" s="221" t="s">
        <v>4280</v>
      </c>
    </row>
    <row r="2119" spans="1:7" ht="15" customHeight="1" x14ac:dyDescent="0.2">
      <c r="A2119" s="81"/>
      <c r="B2119" s="1284" t="s">
        <v>3948</v>
      </c>
      <c r="C2119" s="1285" t="s">
        <v>3932</v>
      </c>
      <c r="D2119" s="1286"/>
      <c r="E2119" s="1282"/>
      <c r="F2119" s="1287"/>
      <c r="G2119" s="221" t="s">
        <v>4280</v>
      </c>
    </row>
    <row r="2120" spans="1:7" ht="15" customHeight="1" x14ac:dyDescent="0.2">
      <c r="A2120" s="81"/>
      <c r="B2120" s="1284" t="s">
        <v>3949</v>
      </c>
      <c r="C2120" s="1285" t="s">
        <v>3933</v>
      </c>
      <c r="D2120" s="1286"/>
      <c r="E2120" s="1282"/>
      <c r="F2120" s="1287"/>
      <c r="G2120" s="221" t="s">
        <v>4280</v>
      </c>
    </row>
    <row r="2121" spans="1:7" ht="15" customHeight="1" x14ac:dyDescent="0.2">
      <c r="A2121" s="81"/>
      <c r="B2121" s="1284" t="s">
        <v>3950</v>
      </c>
      <c r="C2121" s="1285" t="s">
        <v>3934</v>
      </c>
      <c r="D2121" s="1286"/>
      <c r="E2121" s="1282"/>
      <c r="F2121" s="1287"/>
      <c r="G2121" s="221" t="s">
        <v>4280</v>
      </c>
    </row>
    <row r="2122" spans="1:7" ht="15" customHeight="1" x14ac:dyDescent="0.2">
      <c r="A2122" s="81"/>
      <c r="B2122" s="1284" t="s">
        <v>3951</v>
      </c>
      <c r="C2122" s="1285" t="s">
        <v>3935</v>
      </c>
      <c r="D2122" s="1286"/>
      <c r="E2122" s="1282"/>
      <c r="F2122" s="1287"/>
      <c r="G2122" s="221" t="s">
        <v>4280</v>
      </c>
    </row>
    <row r="2123" spans="1:7" ht="15" customHeight="1" x14ac:dyDescent="0.2">
      <c r="A2123" s="81"/>
      <c r="B2123" s="1284" t="s">
        <v>3952</v>
      </c>
      <c r="C2123" s="1285" t="s">
        <v>3936</v>
      </c>
      <c r="D2123" s="1286"/>
      <c r="E2123" s="1282"/>
      <c r="F2123" s="1287"/>
      <c r="G2123" s="221" t="s">
        <v>4280</v>
      </c>
    </row>
    <row r="2124" spans="1:7" ht="15" customHeight="1" x14ac:dyDescent="0.2">
      <c r="A2124" s="81"/>
      <c r="B2124" s="1284" t="s">
        <v>3953</v>
      </c>
      <c r="C2124" s="1285" t="s">
        <v>3937</v>
      </c>
      <c r="D2124" s="1286"/>
      <c r="E2124" s="1282"/>
      <c r="F2124" s="1287"/>
      <c r="G2124" s="221" t="s">
        <v>4280</v>
      </c>
    </row>
    <row r="2125" spans="1:7" ht="15" customHeight="1" x14ac:dyDescent="0.2">
      <c r="A2125" s="81"/>
      <c r="B2125" s="1284" t="s">
        <v>3954</v>
      </c>
      <c r="C2125" s="1285" t="s">
        <v>3938</v>
      </c>
      <c r="D2125" s="1286"/>
      <c r="E2125" s="1282"/>
      <c r="F2125" s="1287"/>
      <c r="G2125" s="221" t="s">
        <v>4280</v>
      </c>
    </row>
    <row r="2126" spans="1:7" ht="15" customHeight="1" x14ac:dyDescent="0.2">
      <c r="A2126" s="81"/>
      <c r="B2126" s="1284" t="s">
        <v>3955</v>
      </c>
      <c r="C2126" s="1285" t="s">
        <v>3939</v>
      </c>
      <c r="D2126" s="1286"/>
      <c r="E2126" s="1282"/>
      <c r="F2126" s="1287"/>
      <c r="G2126" s="221" t="s">
        <v>4280</v>
      </c>
    </row>
    <row r="2127" spans="1:7" ht="15" customHeight="1" x14ac:dyDescent="0.2">
      <c r="A2127" s="81"/>
      <c r="B2127" s="1284" t="s">
        <v>3956</v>
      </c>
      <c r="C2127" s="1285" t="s">
        <v>3940</v>
      </c>
      <c r="D2127" s="1286"/>
      <c r="E2127" s="1282"/>
      <c r="F2127" s="1287"/>
      <c r="G2127" s="221" t="s">
        <v>4280</v>
      </c>
    </row>
    <row r="2128" spans="1:7" ht="15" customHeight="1" x14ac:dyDescent="0.2">
      <c r="A2128" s="81"/>
      <c r="B2128" s="1284" t="s">
        <v>3957</v>
      </c>
      <c r="C2128" s="1285" t="s">
        <v>3941</v>
      </c>
      <c r="D2128" s="1286"/>
      <c r="E2128" s="1282"/>
      <c r="F2128" s="1287"/>
      <c r="G2128" s="221" t="s">
        <v>4280</v>
      </c>
    </row>
    <row r="2129" spans="1:7" ht="15" customHeight="1" x14ac:dyDescent="0.2">
      <c r="A2129" s="81"/>
      <c r="B2129" s="1284" t="s">
        <v>3958</v>
      </c>
      <c r="C2129" s="1285" t="s">
        <v>3942</v>
      </c>
      <c r="D2129" s="1286"/>
      <c r="E2129" s="1282"/>
      <c r="F2129" s="1287"/>
      <c r="G2129" s="221" t="s">
        <v>4280</v>
      </c>
    </row>
    <row r="2130" spans="1:7" ht="15" customHeight="1" x14ac:dyDescent="0.2">
      <c r="A2130" s="81"/>
      <c r="B2130" s="1284" t="s">
        <v>3959</v>
      </c>
      <c r="C2130" s="1285" t="s">
        <v>3943</v>
      </c>
      <c r="D2130" s="1286"/>
      <c r="E2130" s="1282"/>
      <c r="F2130" s="1287"/>
      <c r="G2130" s="221" t="s">
        <v>4280</v>
      </c>
    </row>
    <row r="2131" spans="1:7" ht="15" customHeight="1" x14ac:dyDescent="0.2">
      <c r="A2131" s="81"/>
      <c r="B2131" s="1284" t="s">
        <v>3960</v>
      </c>
      <c r="C2131" s="1285" t="s">
        <v>3944</v>
      </c>
      <c r="D2131" s="1286"/>
      <c r="E2131" s="1282"/>
      <c r="F2131" s="1287"/>
      <c r="G2131" s="221" t="s">
        <v>4280</v>
      </c>
    </row>
    <row r="2132" spans="1:7" ht="15" customHeight="1" x14ac:dyDescent="0.2">
      <c r="A2132" s="81"/>
      <c r="B2132" s="1284" t="s">
        <v>3961</v>
      </c>
      <c r="C2132" s="1285" t="s">
        <v>3945</v>
      </c>
      <c r="D2132" s="1286"/>
      <c r="E2132" s="1282"/>
      <c r="F2132" s="1287"/>
      <c r="G2132" s="221" t="s">
        <v>4280</v>
      </c>
    </row>
    <row r="2133" spans="1:7" ht="15" customHeight="1" x14ac:dyDescent="0.2">
      <c r="A2133" s="81"/>
      <c r="B2133" s="1284" t="s">
        <v>4928</v>
      </c>
      <c r="C2133" s="1285" t="s">
        <v>4926</v>
      </c>
      <c r="D2133" s="1286"/>
      <c r="E2133" s="1282"/>
      <c r="F2133" s="1287"/>
      <c r="G2133" s="221" t="s">
        <v>4280</v>
      </c>
    </row>
    <row r="2134" spans="1:7" ht="15" customHeight="1" x14ac:dyDescent="0.2">
      <c r="A2134" s="81"/>
      <c r="B2134" s="1284" t="s">
        <v>4929</v>
      </c>
      <c r="C2134" s="1285" t="s">
        <v>4927</v>
      </c>
      <c r="D2134" s="1286"/>
      <c r="E2134" s="1282"/>
      <c r="F2134" s="1287"/>
      <c r="G2134" s="221" t="s">
        <v>4280</v>
      </c>
    </row>
    <row r="2135" spans="1:7" ht="15" customHeight="1" x14ac:dyDescent="0.2">
      <c r="A2135" s="81"/>
      <c r="B2135" s="1284" t="s">
        <v>5251</v>
      </c>
      <c r="C2135" s="1285" t="s">
        <v>5253</v>
      </c>
      <c r="D2135" s="1286"/>
      <c r="E2135" s="1282"/>
      <c r="F2135" s="1287"/>
      <c r="G2135" s="221" t="s">
        <v>4280</v>
      </c>
    </row>
    <row r="2136" spans="1:7" ht="15" customHeight="1" x14ac:dyDescent="0.2">
      <c r="A2136" s="81"/>
      <c r="B2136" s="1284" t="s">
        <v>5252</v>
      </c>
      <c r="C2136" s="1285" t="s">
        <v>5254</v>
      </c>
      <c r="D2136" s="1286"/>
      <c r="E2136" s="1282"/>
      <c r="F2136" s="1287"/>
      <c r="G2136" s="221" t="s">
        <v>4280</v>
      </c>
    </row>
    <row r="2137" spans="1:7" ht="15" customHeight="1" x14ac:dyDescent="0.2">
      <c r="A2137" s="81"/>
      <c r="B2137" s="1284" t="s">
        <v>5805</v>
      </c>
      <c r="C2137" s="1285" t="s">
        <v>5803</v>
      </c>
      <c r="D2137" s="1286"/>
      <c r="E2137" s="1282"/>
      <c r="F2137" s="1287"/>
      <c r="G2137" s="221" t="s">
        <v>4280</v>
      </c>
    </row>
    <row r="2138" spans="1:7" ht="15" customHeight="1" x14ac:dyDescent="0.2">
      <c r="A2138" s="81"/>
      <c r="B2138" s="1284" t="s">
        <v>5806</v>
      </c>
      <c r="C2138" s="1285" t="s">
        <v>5804</v>
      </c>
      <c r="D2138" s="1286"/>
      <c r="E2138" s="1282"/>
      <c r="F2138" s="1287"/>
      <c r="G2138" s="221" t="s">
        <v>4280</v>
      </c>
    </row>
    <row r="2139" spans="1:7" ht="15" customHeight="1" x14ac:dyDescent="0.2">
      <c r="A2139" s="81"/>
      <c r="B2139" s="1284" t="s">
        <v>6430</v>
      </c>
      <c r="C2139" s="1285" t="s">
        <v>6428</v>
      </c>
      <c r="D2139" s="1286"/>
      <c r="E2139" s="1282"/>
      <c r="F2139" s="1287"/>
      <c r="G2139" s="221" t="s">
        <v>4280</v>
      </c>
    </row>
    <row r="2140" spans="1:7" ht="15" customHeight="1" x14ac:dyDescent="0.2">
      <c r="A2140" s="81"/>
      <c r="B2140" s="1284" t="s">
        <v>6431</v>
      </c>
      <c r="C2140" s="1285" t="s">
        <v>6429</v>
      </c>
      <c r="D2140" s="1286"/>
      <c r="E2140" s="1282"/>
      <c r="F2140" s="1287"/>
      <c r="G2140" s="221" t="s">
        <v>4280</v>
      </c>
    </row>
    <row r="2141" spans="1:7" ht="15" customHeight="1" x14ac:dyDescent="0.2">
      <c r="A2141" s="81"/>
      <c r="B2141" s="1393" t="s">
        <v>7282</v>
      </c>
      <c r="C2141" s="1384" t="s">
        <v>6687</v>
      </c>
      <c r="D2141" s="1286"/>
      <c r="E2141" s="1282"/>
      <c r="F2141" s="1287"/>
      <c r="G2141" s="221" t="s">
        <v>4280</v>
      </c>
    </row>
    <row r="2142" spans="1:7" ht="15" customHeight="1" x14ac:dyDescent="0.2">
      <c r="A2142" s="81"/>
      <c r="B2142" s="1393" t="s">
        <v>7283</v>
      </c>
      <c r="C2142" s="1384" t="s">
        <v>6688</v>
      </c>
      <c r="D2142" s="1286"/>
      <c r="E2142" s="1282"/>
      <c r="F2142" s="1287"/>
      <c r="G2142" s="221" t="s">
        <v>4280</v>
      </c>
    </row>
    <row r="2143" spans="1:7" ht="15" customHeight="1" x14ac:dyDescent="0.2">
      <c r="A2143" s="81"/>
      <c r="B2143" s="1284" t="s">
        <v>3969</v>
      </c>
      <c r="C2143" s="1285" t="s">
        <v>3962</v>
      </c>
      <c r="D2143" s="1286"/>
      <c r="E2143" s="1282"/>
      <c r="F2143" s="1287"/>
      <c r="G2143" s="221" t="s">
        <v>4280</v>
      </c>
    </row>
    <row r="2144" spans="1:7" ht="15" customHeight="1" x14ac:dyDescent="0.2">
      <c r="A2144" s="81"/>
      <c r="B2144" s="1284" t="s">
        <v>3970</v>
      </c>
      <c r="C2144" s="1285" t="s">
        <v>3963</v>
      </c>
      <c r="D2144" s="1286"/>
      <c r="E2144" s="1282"/>
      <c r="F2144" s="1287"/>
      <c r="G2144" s="221" t="s">
        <v>4280</v>
      </c>
    </row>
    <row r="2145" spans="1:7" ht="15" customHeight="1" x14ac:dyDescent="0.2">
      <c r="A2145" s="81"/>
      <c r="B2145" s="1284" t="s">
        <v>3971</v>
      </c>
      <c r="C2145" s="1285" t="s">
        <v>3964</v>
      </c>
      <c r="D2145" s="1286"/>
      <c r="E2145" s="1282"/>
      <c r="F2145" s="1287"/>
      <c r="G2145" s="221" t="s">
        <v>1637</v>
      </c>
    </row>
    <row r="2146" spans="1:7" ht="15" customHeight="1" x14ac:dyDescent="0.2">
      <c r="A2146" s="81"/>
      <c r="B2146" s="1284" t="s">
        <v>3972</v>
      </c>
      <c r="C2146" s="1285" t="s">
        <v>3965</v>
      </c>
      <c r="D2146" s="1286"/>
      <c r="E2146" s="1282"/>
      <c r="F2146" s="1287"/>
      <c r="G2146" s="221" t="s">
        <v>4280</v>
      </c>
    </row>
    <row r="2147" spans="1:7" ht="15" customHeight="1" x14ac:dyDescent="0.2">
      <c r="A2147" s="81"/>
      <c r="B2147" s="1284" t="s">
        <v>3973</v>
      </c>
      <c r="C2147" s="1285" t="s">
        <v>3966</v>
      </c>
      <c r="D2147" s="1286"/>
      <c r="E2147" s="1282"/>
      <c r="F2147" s="1287"/>
      <c r="G2147" s="221" t="s">
        <v>4280</v>
      </c>
    </row>
    <row r="2148" spans="1:7" ht="15" customHeight="1" x14ac:dyDescent="0.2">
      <c r="A2148" s="81"/>
      <c r="B2148" s="1284" t="s">
        <v>3974</v>
      </c>
      <c r="C2148" s="1285" t="s">
        <v>3967</v>
      </c>
      <c r="D2148" s="1286"/>
      <c r="E2148" s="1282"/>
      <c r="F2148" s="1287"/>
      <c r="G2148" s="221" t="s">
        <v>4280</v>
      </c>
    </row>
    <row r="2149" spans="1:7" ht="15" customHeight="1" x14ac:dyDescent="0.2">
      <c r="A2149" s="81"/>
      <c r="B2149" s="1284" t="s">
        <v>3975</v>
      </c>
      <c r="C2149" s="1285" t="s">
        <v>3968</v>
      </c>
      <c r="D2149" s="1286"/>
      <c r="E2149" s="1282"/>
      <c r="F2149" s="1287"/>
      <c r="G2149" s="221" t="s">
        <v>4280</v>
      </c>
    </row>
    <row r="2150" spans="1:7" ht="15" customHeight="1" x14ac:dyDescent="0.2">
      <c r="A2150" s="81"/>
      <c r="B2150" s="1284" t="s">
        <v>3984</v>
      </c>
      <c r="C2150" s="1285" t="s">
        <v>3976</v>
      </c>
      <c r="D2150" s="1286"/>
      <c r="E2150" s="1282"/>
      <c r="F2150" s="1287"/>
      <c r="G2150" s="221" t="s">
        <v>4280</v>
      </c>
    </row>
    <row r="2151" spans="1:7" ht="15" customHeight="1" x14ac:dyDescent="0.2">
      <c r="A2151" s="81"/>
      <c r="B2151" s="1284" t="s">
        <v>3985</v>
      </c>
      <c r="C2151" s="1285" t="s">
        <v>3977</v>
      </c>
      <c r="D2151" s="1286"/>
      <c r="E2151" s="1282"/>
      <c r="F2151" s="1287"/>
      <c r="G2151" s="221" t="s">
        <v>4280</v>
      </c>
    </row>
    <row r="2152" spans="1:7" ht="15" customHeight="1" x14ac:dyDescent="0.2">
      <c r="A2152" s="81"/>
      <c r="B2152" s="1284" t="s">
        <v>3986</v>
      </c>
      <c r="C2152" s="1285" t="s">
        <v>3978</v>
      </c>
      <c r="D2152" s="1286"/>
      <c r="E2152" s="1282"/>
      <c r="F2152" s="1287"/>
      <c r="G2152" s="221" t="s">
        <v>4280</v>
      </c>
    </row>
    <row r="2153" spans="1:7" ht="15" customHeight="1" x14ac:dyDescent="0.2">
      <c r="A2153" s="81"/>
      <c r="B2153" s="1284" t="s">
        <v>3987</v>
      </c>
      <c r="C2153" s="1285" t="s">
        <v>3979</v>
      </c>
      <c r="D2153" s="1286"/>
      <c r="E2153" s="1282"/>
      <c r="F2153" s="1287"/>
      <c r="G2153" s="221" t="s">
        <v>4280</v>
      </c>
    </row>
    <row r="2154" spans="1:7" ht="15" customHeight="1" x14ac:dyDescent="0.2">
      <c r="A2154" s="81"/>
      <c r="B2154" s="1284" t="s">
        <v>3988</v>
      </c>
      <c r="C2154" s="1285" t="s">
        <v>3980</v>
      </c>
      <c r="D2154" s="1286"/>
      <c r="E2154" s="1282"/>
      <c r="F2154" s="1287"/>
      <c r="G2154" s="221" t="s">
        <v>4280</v>
      </c>
    </row>
    <row r="2155" spans="1:7" ht="15" customHeight="1" x14ac:dyDescent="0.2">
      <c r="A2155" s="81"/>
      <c r="B2155" s="1284" t="s">
        <v>3989</v>
      </c>
      <c r="C2155" s="1285" t="s">
        <v>3981</v>
      </c>
      <c r="D2155" s="1286"/>
      <c r="E2155" s="1282"/>
      <c r="F2155" s="1287"/>
      <c r="G2155" s="221" t="s">
        <v>4280</v>
      </c>
    </row>
    <row r="2156" spans="1:7" ht="15" customHeight="1" x14ac:dyDescent="0.2">
      <c r="A2156" s="81"/>
      <c r="B2156" s="1284" t="s">
        <v>3990</v>
      </c>
      <c r="C2156" s="1285" t="s">
        <v>3982</v>
      </c>
      <c r="D2156" s="1286"/>
      <c r="E2156" s="1282"/>
      <c r="F2156" s="1287"/>
      <c r="G2156" s="221" t="s">
        <v>4280</v>
      </c>
    </row>
    <row r="2157" spans="1:7" ht="15" customHeight="1" x14ac:dyDescent="0.2">
      <c r="A2157" s="81"/>
      <c r="B2157" s="1284" t="s">
        <v>3991</v>
      </c>
      <c r="C2157" s="1285" t="s">
        <v>3983</v>
      </c>
      <c r="D2157" s="1286"/>
      <c r="E2157" s="1282"/>
      <c r="F2157" s="1287"/>
      <c r="G2157" s="221" t="s">
        <v>4280</v>
      </c>
    </row>
    <row r="2158" spans="1:7" ht="15" customHeight="1" x14ac:dyDescent="0.2">
      <c r="A2158" s="81"/>
      <c r="B2158" s="1284" t="s">
        <v>4931</v>
      </c>
      <c r="C2158" s="1285" t="s">
        <v>4930</v>
      </c>
      <c r="D2158" s="1286"/>
      <c r="E2158" s="1282"/>
      <c r="F2158" s="1287"/>
      <c r="G2158" s="221" t="s">
        <v>4280</v>
      </c>
    </row>
    <row r="2159" spans="1:7" ht="15" customHeight="1" x14ac:dyDescent="0.2">
      <c r="A2159" s="81"/>
      <c r="B2159" s="1284" t="s">
        <v>5257</v>
      </c>
      <c r="C2159" s="1285" t="s">
        <v>5256</v>
      </c>
      <c r="D2159" s="1286"/>
      <c r="E2159" s="1282"/>
      <c r="F2159" s="1287"/>
      <c r="G2159" s="221" t="s">
        <v>4280</v>
      </c>
    </row>
    <row r="2160" spans="1:7" ht="15" customHeight="1" x14ac:dyDescent="0.2">
      <c r="A2160" s="81"/>
      <c r="B2160" s="1284" t="s">
        <v>5808</v>
      </c>
      <c r="C2160" s="1285" t="s">
        <v>5807</v>
      </c>
      <c r="D2160" s="1286"/>
      <c r="E2160" s="1282"/>
      <c r="F2160" s="1287"/>
      <c r="G2160" s="221" t="s">
        <v>4280</v>
      </c>
    </row>
    <row r="2161" spans="1:7" ht="15" customHeight="1" x14ac:dyDescent="0.2">
      <c r="A2161" s="81"/>
      <c r="B2161" s="1284" t="s">
        <v>6433</v>
      </c>
      <c r="C2161" s="1285" t="s">
        <v>6432</v>
      </c>
      <c r="D2161" s="1286"/>
      <c r="E2161" s="1282"/>
      <c r="F2161" s="1287"/>
      <c r="G2161" s="221" t="s">
        <v>4280</v>
      </c>
    </row>
    <row r="2162" spans="1:7" ht="15" customHeight="1" x14ac:dyDescent="0.2">
      <c r="A2162" s="81"/>
      <c r="B2162" s="1393" t="s">
        <v>7284</v>
      </c>
      <c r="C2162" s="1384" t="s">
        <v>6689</v>
      </c>
      <c r="D2162" s="1286"/>
      <c r="E2162" s="1282"/>
      <c r="F2162" s="1287"/>
      <c r="G2162" s="221" t="s">
        <v>4280</v>
      </c>
    </row>
    <row r="2163" spans="1:7" ht="15" customHeight="1" x14ac:dyDescent="0.2">
      <c r="A2163" s="81"/>
      <c r="B2163" s="1284" t="s">
        <v>4007</v>
      </c>
      <c r="C2163" s="1285" t="s">
        <v>3992</v>
      </c>
      <c r="D2163" s="1286"/>
      <c r="E2163" s="1282"/>
      <c r="F2163" s="1287"/>
      <c r="G2163" s="221" t="s">
        <v>4280</v>
      </c>
    </row>
    <row r="2164" spans="1:7" ht="15" customHeight="1" x14ac:dyDescent="0.2">
      <c r="A2164" s="81"/>
      <c r="B2164" s="1284" t="s">
        <v>4008</v>
      </c>
      <c r="C2164" s="1285" t="s">
        <v>3993</v>
      </c>
      <c r="D2164" s="1286"/>
      <c r="E2164" s="1282"/>
      <c r="F2164" s="1287"/>
      <c r="G2164" s="221" t="s">
        <v>4280</v>
      </c>
    </row>
    <row r="2165" spans="1:7" ht="15" customHeight="1" x14ac:dyDescent="0.2">
      <c r="A2165" s="81"/>
      <c r="B2165" s="1284" t="s">
        <v>4009</v>
      </c>
      <c r="C2165" s="1285" t="s">
        <v>3994</v>
      </c>
      <c r="D2165" s="1286"/>
      <c r="E2165" s="1282"/>
      <c r="F2165" s="1287"/>
      <c r="G2165" s="221" t="s">
        <v>1637</v>
      </c>
    </row>
    <row r="2166" spans="1:7" ht="15" customHeight="1" x14ac:dyDescent="0.2">
      <c r="A2166" s="81"/>
      <c r="B2166" s="1284" t="s">
        <v>4010</v>
      </c>
      <c r="C2166" s="1285" t="s">
        <v>3995</v>
      </c>
      <c r="D2166" s="1286"/>
      <c r="E2166" s="1282"/>
      <c r="F2166" s="1287"/>
      <c r="G2166" s="221" t="s">
        <v>4280</v>
      </c>
    </row>
    <row r="2167" spans="1:7" ht="15" customHeight="1" x14ac:dyDescent="0.2">
      <c r="A2167" s="81"/>
      <c r="B2167" s="1284" t="s">
        <v>4011</v>
      </c>
      <c r="C2167" s="1285" t="s">
        <v>3996</v>
      </c>
      <c r="D2167" s="1286"/>
      <c r="E2167" s="1282"/>
      <c r="F2167" s="1287"/>
      <c r="G2167" s="221" t="s">
        <v>4280</v>
      </c>
    </row>
    <row r="2168" spans="1:7" ht="15" customHeight="1" x14ac:dyDescent="0.2">
      <c r="A2168" s="81"/>
      <c r="B2168" s="1284" t="s">
        <v>4012</v>
      </c>
      <c r="C2168" s="1285" t="s">
        <v>3997</v>
      </c>
      <c r="D2168" s="1286"/>
      <c r="E2168" s="1282"/>
      <c r="F2168" s="1287"/>
      <c r="G2168" s="221" t="s">
        <v>4280</v>
      </c>
    </row>
    <row r="2169" spans="1:7" ht="15" customHeight="1" x14ac:dyDescent="0.2">
      <c r="A2169" s="81"/>
      <c r="B2169" s="1284" t="s">
        <v>4013</v>
      </c>
      <c r="C2169" s="1285" t="s">
        <v>3998</v>
      </c>
      <c r="D2169" s="1286"/>
      <c r="E2169" s="1282"/>
      <c r="F2169" s="1287"/>
      <c r="G2169" s="221" t="s">
        <v>4280</v>
      </c>
    </row>
    <row r="2170" spans="1:7" ht="15" customHeight="1" x14ac:dyDescent="0.2">
      <c r="A2170" s="81"/>
      <c r="B2170" s="1284" t="s">
        <v>4014</v>
      </c>
      <c r="C2170" s="1285" t="s">
        <v>3999</v>
      </c>
      <c r="D2170" s="1286"/>
      <c r="E2170" s="1282"/>
      <c r="F2170" s="1287"/>
      <c r="G2170" s="221" t="s">
        <v>4280</v>
      </c>
    </row>
    <row r="2171" spans="1:7" ht="15" customHeight="1" x14ac:dyDescent="0.2">
      <c r="A2171" s="81"/>
      <c r="B2171" s="1284" t="s">
        <v>4015</v>
      </c>
      <c r="C2171" s="1285" t="s">
        <v>4000</v>
      </c>
      <c r="D2171" s="1286"/>
      <c r="E2171" s="1282"/>
      <c r="F2171" s="1287"/>
      <c r="G2171" s="221" t="s">
        <v>4280</v>
      </c>
    </row>
    <row r="2172" spans="1:7" ht="15" customHeight="1" x14ac:dyDescent="0.2">
      <c r="A2172" s="81"/>
      <c r="B2172" s="1284" t="s">
        <v>4016</v>
      </c>
      <c r="C2172" s="1285" t="s">
        <v>4001</v>
      </c>
      <c r="D2172" s="1286"/>
      <c r="E2172" s="1282"/>
      <c r="F2172" s="1287"/>
      <c r="G2172" s="221" t="s">
        <v>4280</v>
      </c>
    </row>
    <row r="2173" spans="1:7" ht="15" customHeight="1" x14ac:dyDescent="0.2">
      <c r="A2173" s="81"/>
      <c r="B2173" s="1284" t="s">
        <v>4017</v>
      </c>
      <c r="C2173" s="1285" t="s">
        <v>4002</v>
      </c>
      <c r="D2173" s="1286"/>
      <c r="E2173" s="1282"/>
      <c r="F2173" s="1287"/>
      <c r="G2173" s="221" t="s">
        <v>4280</v>
      </c>
    </row>
    <row r="2174" spans="1:7" ht="15" customHeight="1" x14ac:dyDescent="0.2">
      <c r="A2174" s="81"/>
      <c r="B2174" s="1284" t="s">
        <v>4018</v>
      </c>
      <c r="C2174" s="1285" t="s">
        <v>4003</v>
      </c>
      <c r="D2174" s="1286"/>
      <c r="E2174" s="1282"/>
      <c r="F2174" s="1287"/>
      <c r="G2174" s="221" t="s">
        <v>4280</v>
      </c>
    </row>
    <row r="2175" spans="1:7" ht="15" customHeight="1" x14ac:dyDescent="0.2">
      <c r="A2175" s="81"/>
      <c r="B2175" s="1284" t="s">
        <v>4019</v>
      </c>
      <c r="C2175" s="1285" t="s">
        <v>4006</v>
      </c>
      <c r="D2175" s="1286"/>
      <c r="E2175" s="1282"/>
      <c r="F2175" s="1287"/>
      <c r="G2175" s="221" t="s">
        <v>4280</v>
      </c>
    </row>
    <row r="2176" spans="1:7" ht="15" customHeight="1" x14ac:dyDescent="0.2">
      <c r="A2176" s="81"/>
      <c r="B2176" s="1284" t="s">
        <v>4020</v>
      </c>
      <c r="C2176" s="1285" t="s">
        <v>4004</v>
      </c>
      <c r="D2176" s="1286"/>
      <c r="E2176" s="1282"/>
      <c r="F2176" s="1287"/>
      <c r="G2176" s="221" t="s">
        <v>4280</v>
      </c>
    </row>
    <row r="2177" spans="1:7" ht="15" customHeight="1" x14ac:dyDescent="0.2">
      <c r="A2177" s="81"/>
      <c r="B2177" s="1284" t="s">
        <v>4021</v>
      </c>
      <c r="C2177" s="1285" t="s">
        <v>4005</v>
      </c>
      <c r="D2177" s="1286"/>
      <c r="E2177" s="1282"/>
      <c r="F2177" s="1287"/>
      <c r="G2177" s="221" t="s">
        <v>4280</v>
      </c>
    </row>
    <row r="2178" spans="1:7" ht="15" customHeight="1" x14ac:dyDescent="0.2">
      <c r="A2178" s="81"/>
      <c r="B2178" s="1284" t="s">
        <v>4933</v>
      </c>
      <c r="C2178" s="1285" t="s">
        <v>4932</v>
      </c>
      <c r="D2178" s="1286"/>
      <c r="E2178" s="1282"/>
      <c r="F2178" s="1287"/>
      <c r="G2178" s="221" t="s">
        <v>4280</v>
      </c>
    </row>
    <row r="2179" spans="1:7" ht="15" customHeight="1" x14ac:dyDescent="0.2">
      <c r="A2179" s="81"/>
      <c r="B2179" s="1284" t="s">
        <v>5260</v>
      </c>
      <c r="C2179" s="1285" t="s">
        <v>5259</v>
      </c>
      <c r="D2179" s="1286"/>
      <c r="E2179" s="1282"/>
      <c r="F2179" s="1287"/>
      <c r="G2179" s="221" t="s">
        <v>4280</v>
      </c>
    </row>
    <row r="2180" spans="1:7" ht="15" customHeight="1" x14ac:dyDescent="0.2">
      <c r="A2180" s="81"/>
      <c r="B2180" s="1284" t="s">
        <v>5810</v>
      </c>
      <c r="C2180" s="1285" t="s">
        <v>5809</v>
      </c>
      <c r="D2180" s="1286"/>
      <c r="E2180" s="1282"/>
      <c r="F2180" s="1287"/>
      <c r="G2180" s="221" t="s">
        <v>4280</v>
      </c>
    </row>
    <row r="2181" spans="1:7" ht="15" customHeight="1" x14ac:dyDescent="0.2">
      <c r="A2181" s="81"/>
      <c r="B2181" s="1284" t="s">
        <v>6435</v>
      </c>
      <c r="C2181" s="1285" t="s">
        <v>6434</v>
      </c>
      <c r="D2181" s="1286"/>
      <c r="E2181" s="1282"/>
      <c r="F2181" s="1287"/>
      <c r="G2181" s="221" t="s">
        <v>4280</v>
      </c>
    </row>
    <row r="2182" spans="1:7" ht="15" customHeight="1" x14ac:dyDescent="0.2">
      <c r="A2182" s="81"/>
      <c r="B2182" s="1393" t="s">
        <v>7285</v>
      </c>
      <c r="C2182" s="1384" t="s">
        <v>6690</v>
      </c>
      <c r="D2182" s="1286"/>
      <c r="E2182" s="1282"/>
      <c r="F2182" s="1287"/>
      <c r="G2182" s="221" t="s">
        <v>4280</v>
      </c>
    </row>
    <row r="2183" spans="1:7" ht="15" customHeight="1" x14ac:dyDescent="0.2">
      <c r="A2183" s="81"/>
      <c r="B2183" s="1284" t="s">
        <v>4024</v>
      </c>
      <c r="C2183" s="1285" t="s">
        <v>4022</v>
      </c>
      <c r="D2183" s="1286"/>
      <c r="E2183" s="1282"/>
      <c r="F2183" s="1287"/>
    </row>
    <row r="2184" spans="1:7" ht="15" customHeight="1" x14ac:dyDescent="0.2">
      <c r="A2184" s="81"/>
      <c r="B2184" s="1284" t="s">
        <v>4025</v>
      </c>
      <c r="C2184" s="1285" t="s">
        <v>4023</v>
      </c>
      <c r="D2184" s="1286"/>
      <c r="E2184" s="1282"/>
      <c r="F2184" s="1287"/>
    </row>
    <row r="2185" spans="1:7" ht="15" customHeight="1" x14ac:dyDescent="0.2">
      <c r="A2185" s="81"/>
      <c r="B2185" s="1284" t="s">
        <v>4034</v>
      </c>
      <c r="C2185" s="1285" t="s">
        <v>4026</v>
      </c>
      <c r="D2185" s="1286"/>
      <c r="E2185" s="1282"/>
      <c r="F2185" s="1287"/>
    </row>
    <row r="2186" spans="1:7" ht="15" customHeight="1" x14ac:dyDescent="0.2">
      <c r="A2186" s="81"/>
      <c r="B2186" s="1284" t="s">
        <v>4035</v>
      </c>
      <c r="C2186" s="1285" t="s">
        <v>4027</v>
      </c>
      <c r="D2186" s="1286"/>
      <c r="E2186" s="1282"/>
      <c r="F2186" s="1287"/>
    </row>
    <row r="2187" spans="1:7" ht="15" customHeight="1" x14ac:dyDescent="0.2">
      <c r="A2187" s="81"/>
      <c r="B2187" s="1284" t="s">
        <v>4036</v>
      </c>
      <c r="C2187" s="1285" t="s">
        <v>4028</v>
      </c>
      <c r="D2187" s="1286"/>
      <c r="E2187" s="1282"/>
      <c r="F2187" s="1287"/>
      <c r="G2187" s="221" t="s">
        <v>1637</v>
      </c>
    </row>
    <row r="2188" spans="1:7" ht="15" customHeight="1" x14ac:dyDescent="0.2">
      <c r="A2188" s="81"/>
      <c r="B2188" s="1284" t="s">
        <v>4037</v>
      </c>
      <c r="C2188" s="1285" t="s">
        <v>4029</v>
      </c>
      <c r="D2188" s="1286"/>
      <c r="E2188" s="1282"/>
      <c r="F2188" s="1287"/>
      <c r="G2188" s="221" t="s">
        <v>4280</v>
      </c>
    </row>
    <row r="2189" spans="1:7" ht="15" customHeight="1" x14ac:dyDescent="0.2">
      <c r="A2189" s="81"/>
      <c r="B2189" s="1284" t="s">
        <v>4038</v>
      </c>
      <c r="C2189" s="1285" t="s">
        <v>4030</v>
      </c>
      <c r="D2189" s="1286"/>
      <c r="E2189" s="1282"/>
      <c r="F2189" s="1287"/>
      <c r="G2189" s="221" t="s">
        <v>4280</v>
      </c>
    </row>
    <row r="2190" spans="1:7" ht="15" customHeight="1" x14ac:dyDescent="0.2">
      <c r="A2190" s="81"/>
      <c r="B2190" s="1284" t="s">
        <v>4039</v>
      </c>
      <c r="C2190" s="1285" t="s">
        <v>4031</v>
      </c>
      <c r="D2190" s="1286"/>
      <c r="E2190" s="1282"/>
      <c r="F2190" s="1287"/>
      <c r="G2190" s="221" t="s">
        <v>4280</v>
      </c>
    </row>
    <row r="2191" spans="1:7" ht="15" customHeight="1" x14ac:dyDescent="0.2">
      <c r="A2191" s="81"/>
      <c r="B2191" s="1284" t="s">
        <v>4040</v>
      </c>
      <c r="C2191" s="1285" t="s">
        <v>4032</v>
      </c>
      <c r="D2191" s="1286"/>
      <c r="E2191" s="1282"/>
      <c r="F2191" s="1287"/>
      <c r="G2191" s="221" t="s">
        <v>4280</v>
      </c>
    </row>
    <row r="2192" spans="1:7" ht="15" customHeight="1" x14ac:dyDescent="0.2">
      <c r="A2192" s="81"/>
      <c r="B2192" s="1284" t="s">
        <v>4041</v>
      </c>
      <c r="C2192" s="1285" t="s">
        <v>4033</v>
      </c>
      <c r="D2192" s="1286"/>
      <c r="E2192" s="1282"/>
      <c r="F2192" s="1287"/>
      <c r="G2192" s="221" t="s">
        <v>4280</v>
      </c>
    </row>
    <row r="2193" spans="1:7" ht="15" customHeight="1" x14ac:dyDescent="0.2">
      <c r="A2193" s="81"/>
      <c r="B2193" s="1284" t="s">
        <v>4048</v>
      </c>
      <c r="C2193" s="1285" t="s">
        <v>4042</v>
      </c>
      <c r="D2193" s="1286"/>
      <c r="E2193" s="1282"/>
      <c r="F2193" s="1287"/>
      <c r="G2193" s="221" t="s">
        <v>4280</v>
      </c>
    </row>
    <row r="2194" spans="1:7" ht="15" customHeight="1" x14ac:dyDescent="0.2">
      <c r="A2194" s="81"/>
      <c r="B2194" s="1284" t="s">
        <v>4049</v>
      </c>
      <c r="C2194" s="1285" t="s">
        <v>4043</v>
      </c>
      <c r="D2194" s="1286"/>
      <c r="E2194" s="1282"/>
      <c r="F2194" s="1287"/>
      <c r="G2194" s="221" t="s">
        <v>4280</v>
      </c>
    </row>
    <row r="2195" spans="1:7" ht="15" customHeight="1" x14ac:dyDescent="0.2">
      <c r="A2195" s="81"/>
      <c r="B2195" s="1284" t="s">
        <v>4050</v>
      </c>
      <c r="C2195" s="1285" t="s">
        <v>4044</v>
      </c>
      <c r="D2195" s="1286"/>
      <c r="E2195" s="1282"/>
      <c r="F2195" s="1287"/>
      <c r="G2195" s="221" t="s">
        <v>4280</v>
      </c>
    </row>
    <row r="2196" spans="1:7" ht="15" customHeight="1" x14ac:dyDescent="0.2">
      <c r="A2196" s="81"/>
      <c r="B2196" s="1284" t="s">
        <v>4051</v>
      </c>
      <c r="C2196" s="1285" t="s">
        <v>4045</v>
      </c>
      <c r="D2196" s="1286"/>
      <c r="E2196" s="1282"/>
      <c r="F2196" s="1287"/>
      <c r="G2196" s="221" t="s">
        <v>4280</v>
      </c>
    </row>
    <row r="2197" spans="1:7" ht="15" customHeight="1" x14ac:dyDescent="0.2">
      <c r="A2197" s="81"/>
      <c r="B2197" s="1284" t="s">
        <v>4052</v>
      </c>
      <c r="C2197" s="1285" t="s">
        <v>4046</v>
      </c>
      <c r="D2197" s="1286"/>
      <c r="E2197" s="1282"/>
      <c r="F2197" s="1287"/>
      <c r="G2197" s="221" t="s">
        <v>4280</v>
      </c>
    </row>
    <row r="2198" spans="1:7" ht="15" customHeight="1" x14ac:dyDescent="0.2">
      <c r="A2198" s="81"/>
      <c r="B2198" s="1284" t="s">
        <v>4053</v>
      </c>
      <c r="C2198" s="1285" t="s">
        <v>4047</v>
      </c>
      <c r="D2198" s="1286"/>
      <c r="E2198" s="1282"/>
      <c r="F2198" s="1287"/>
      <c r="G2198" s="221" t="s">
        <v>4280</v>
      </c>
    </row>
    <row r="2199" spans="1:7" ht="15" customHeight="1" x14ac:dyDescent="0.2">
      <c r="A2199" s="81"/>
      <c r="B2199" s="1284" t="s">
        <v>5005</v>
      </c>
      <c r="C2199" s="1285" t="s">
        <v>5004</v>
      </c>
      <c r="D2199" s="1286"/>
      <c r="E2199" s="1282"/>
      <c r="F2199" s="1287"/>
      <c r="G2199" s="221" t="s">
        <v>4280</v>
      </c>
    </row>
    <row r="2200" spans="1:7" ht="15" customHeight="1" x14ac:dyDescent="0.2">
      <c r="A2200" s="81"/>
      <c r="B2200" s="1284" t="s">
        <v>5280</v>
      </c>
      <c r="C2200" s="1285" t="s">
        <v>5281</v>
      </c>
      <c r="D2200" s="1286"/>
      <c r="E2200" s="1282"/>
      <c r="F2200" s="1287"/>
      <c r="G2200" s="221" t="s">
        <v>4280</v>
      </c>
    </row>
    <row r="2201" spans="1:7" ht="15" customHeight="1" x14ac:dyDescent="0.2">
      <c r="A2201" s="81"/>
      <c r="B2201" s="1284" t="s">
        <v>5812</v>
      </c>
      <c r="C2201" s="1285" t="s">
        <v>5811</v>
      </c>
      <c r="D2201" s="1286"/>
      <c r="E2201" s="1282"/>
      <c r="F2201" s="1287"/>
      <c r="G2201" s="221" t="s">
        <v>4280</v>
      </c>
    </row>
    <row r="2202" spans="1:7" ht="15" customHeight="1" x14ac:dyDescent="0.2">
      <c r="A2202" s="81"/>
      <c r="B2202" s="1284" t="s">
        <v>6437</v>
      </c>
      <c r="C2202" s="1285" t="s">
        <v>6436</v>
      </c>
      <c r="D2202" s="1286"/>
      <c r="E2202" s="1282"/>
      <c r="F2202" s="1287"/>
      <c r="G2202" s="221" t="s">
        <v>4280</v>
      </c>
    </row>
    <row r="2203" spans="1:7" ht="15" customHeight="1" x14ac:dyDescent="0.2">
      <c r="A2203" s="81"/>
      <c r="B2203" s="1393" t="s">
        <v>7286</v>
      </c>
      <c r="C2203" s="1384" t="s">
        <v>6691</v>
      </c>
      <c r="D2203" s="1286"/>
      <c r="E2203" s="1282"/>
      <c r="F2203" s="1287"/>
      <c r="G2203" s="221" t="s">
        <v>4280</v>
      </c>
    </row>
    <row r="2204" spans="1:7" ht="15" customHeight="1" x14ac:dyDescent="0.2">
      <c r="A2204" s="81"/>
      <c r="B2204" s="1284" t="s">
        <v>4059</v>
      </c>
      <c r="C2204" s="1285" t="s">
        <v>4054</v>
      </c>
      <c r="D2204" s="1286"/>
      <c r="E2204" s="1282"/>
      <c r="F2204" s="1287"/>
    </row>
    <row r="2205" spans="1:7" ht="15" customHeight="1" x14ac:dyDescent="0.2">
      <c r="A2205" s="81"/>
      <c r="B2205" s="1284" t="s">
        <v>4060</v>
      </c>
      <c r="C2205" s="1285" t="s">
        <v>4055</v>
      </c>
      <c r="D2205" s="1286"/>
      <c r="E2205" s="1282"/>
      <c r="F2205" s="1287"/>
    </row>
    <row r="2206" spans="1:7" ht="15" customHeight="1" x14ac:dyDescent="0.2">
      <c r="A2206" s="81"/>
      <c r="B2206" s="1284" t="s">
        <v>4061</v>
      </c>
      <c r="C2206" s="1285" t="s">
        <v>4056</v>
      </c>
      <c r="D2206" s="1286"/>
      <c r="E2206" s="1282"/>
      <c r="F2206" s="1287"/>
      <c r="G2206" s="221" t="s">
        <v>1637</v>
      </c>
    </row>
    <row r="2207" spans="1:7" ht="15" customHeight="1" x14ac:dyDescent="0.2">
      <c r="A2207" s="81"/>
      <c r="B2207" s="1284" t="s">
        <v>4062</v>
      </c>
      <c r="C2207" s="1285" t="s">
        <v>4057</v>
      </c>
      <c r="D2207" s="1286"/>
      <c r="E2207" s="1282"/>
      <c r="F2207" s="1287"/>
      <c r="G2207" s="221" t="s">
        <v>4280</v>
      </c>
    </row>
    <row r="2208" spans="1:7" ht="15" customHeight="1" x14ac:dyDescent="0.2">
      <c r="A2208" s="81"/>
      <c r="B2208" s="1284" t="s">
        <v>4063</v>
      </c>
      <c r="C2208" s="1285" t="s">
        <v>4058</v>
      </c>
      <c r="D2208" s="1286"/>
      <c r="E2208" s="1282"/>
      <c r="F2208" s="1287"/>
      <c r="G2208" s="221" t="s">
        <v>4280</v>
      </c>
    </row>
    <row r="2209" spans="1:7" ht="15" customHeight="1" x14ac:dyDescent="0.2">
      <c r="A2209" s="81"/>
      <c r="B2209" s="1284" t="s">
        <v>4065</v>
      </c>
      <c r="C2209" s="1285" t="s">
        <v>4064</v>
      </c>
      <c r="D2209" s="1286"/>
      <c r="E2209" s="1282"/>
      <c r="F2209" s="1287"/>
      <c r="G2209" s="221" t="s">
        <v>4280</v>
      </c>
    </row>
    <row r="2210" spans="1:7" ht="15" customHeight="1" x14ac:dyDescent="0.2">
      <c r="A2210" s="81"/>
      <c r="B2210" s="1284" t="s">
        <v>4069</v>
      </c>
      <c r="C2210" s="1285" t="s">
        <v>4066</v>
      </c>
      <c r="D2210" s="1286"/>
      <c r="E2210" s="1282"/>
      <c r="F2210" s="1287"/>
      <c r="G2210" s="221" t="s">
        <v>4280</v>
      </c>
    </row>
    <row r="2211" spans="1:7" ht="15" customHeight="1" x14ac:dyDescent="0.2">
      <c r="A2211" s="81"/>
      <c r="B2211" s="1284" t="s">
        <v>4070</v>
      </c>
      <c r="C2211" s="1285" t="s">
        <v>4067</v>
      </c>
      <c r="D2211" s="1286"/>
      <c r="E2211" s="1282"/>
      <c r="F2211" s="1287"/>
      <c r="G2211" s="221" t="s">
        <v>4280</v>
      </c>
    </row>
    <row r="2212" spans="1:7" ht="15" customHeight="1" x14ac:dyDescent="0.2">
      <c r="A2212" s="81"/>
      <c r="B2212" s="1284" t="s">
        <v>4071</v>
      </c>
      <c r="C2212" s="1285" t="s">
        <v>4068</v>
      </c>
      <c r="D2212" s="1286"/>
      <c r="E2212" s="1282"/>
      <c r="F2212" s="1287"/>
      <c r="G2212" s="221" t="s">
        <v>4280</v>
      </c>
    </row>
    <row r="2213" spans="1:7" ht="15" customHeight="1" x14ac:dyDescent="0.2">
      <c r="A2213" s="81"/>
      <c r="B2213" s="1284" t="s">
        <v>4075</v>
      </c>
      <c r="C2213" s="1285" t="s">
        <v>4072</v>
      </c>
      <c r="D2213" s="1286"/>
      <c r="E2213" s="1282"/>
      <c r="F2213" s="1287"/>
      <c r="G2213" s="221" t="s">
        <v>4280</v>
      </c>
    </row>
    <row r="2214" spans="1:7" ht="15" customHeight="1" x14ac:dyDescent="0.2">
      <c r="A2214" s="81"/>
      <c r="B2214" s="1284" t="s">
        <v>4076</v>
      </c>
      <c r="C2214" s="1285" t="s">
        <v>4073</v>
      </c>
      <c r="D2214" s="1286"/>
      <c r="E2214" s="1282"/>
      <c r="F2214" s="1287"/>
      <c r="G2214" s="221" t="s">
        <v>4280</v>
      </c>
    </row>
    <row r="2215" spans="1:7" ht="15" customHeight="1" x14ac:dyDescent="0.2">
      <c r="A2215" s="81"/>
      <c r="B2215" s="1284" t="s">
        <v>4077</v>
      </c>
      <c r="C2215" s="1285" t="s">
        <v>4074</v>
      </c>
      <c r="D2215" s="1286"/>
      <c r="E2215" s="1282"/>
      <c r="F2215" s="1287"/>
      <c r="G2215" s="221" t="s">
        <v>4280</v>
      </c>
    </row>
    <row r="2216" spans="1:7" ht="15" customHeight="1" x14ac:dyDescent="0.2">
      <c r="A2216" s="81"/>
      <c r="B2216" s="1284" t="s">
        <v>4087</v>
      </c>
      <c r="C2216" s="1285" t="s">
        <v>4078</v>
      </c>
      <c r="D2216" s="1286"/>
      <c r="E2216" s="1282"/>
      <c r="F2216" s="1287"/>
      <c r="G2216" s="221" t="s">
        <v>4280</v>
      </c>
    </row>
    <row r="2217" spans="1:7" ht="15" customHeight="1" x14ac:dyDescent="0.2">
      <c r="A2217" s="81"/>
      <c r="B2217" s="1284" t="s">
        <v>4088</v>
      </c>
      <c r="C2217" s="1285" t="s">
        <v>4079</v>
      </c>
      <c r="D2217" s="1286"/>
      <c r="E2217" s="1282"/>
      <c r="F2217" s="1287"/>
      <c r="G2217" s="221" t="s">
        <v>4280</v>
      </c>
    </row>
    <row r="2218" spans="1:7" ht="15" customHeight="1" x14ac:dyDescent="0.2">
      <c r="A2218" s="81"/>
      <c r="B2218" s="1284" t="s">
        <v>4089</v>
      </c>
      <c r="C2218" s="1285" t="s">
        <v>4080</v>
      </c>
      <c r="D2218" s="1286"/>
      <c r="E2218" s="1282"/>
      <c r="F2218" s="1287"/>
      <c r="G2218" s="221" t="s">
        <v>4280</v>
      </c>
    </row>
    <row r="2219" spans="1:7" ht="15" customHeight="1" x14ac:dyDescent="0.2">
      <c r="A2219" s="81"/>
      <c r="B2219" s="1284" t="s">
        <v>4090</v>
      </c>
      <c r="C2219" s="1285" t="s">
        <v>4081</v>
      </c>
      <c r="D2219" s="1286"/>
      <c r="E2219" s="1282"/>
      <c r="F2219" s="1287"/>
      <c r="G2219" s="221" t="s">
        <v>4280</v>
      </c>
    </row>
    <row r="2220" spans="1:7" ht="15" customHeight="1" x14ac:dyDescent="0.2">
      <c r="A2220" s="81"/>
      <c r="B2220" s="1284" t="s">
        <v>4091</v>
      </c>
      <c r="C2220" s="1285" t="s">
        <v>4082</v>
      </c>
      <c r="D2220" s="1286"/>
      <c r="E2220" s="1282"/>
      <c r="F2220" s="1287"/>
      <c r="G2220" s="221" t="s">
        <v>4280</v>
      </c>
    </row>
    <row r="2221" spans="1:7" ht="15" customHeight="1" x14ac:dyDescent="0.2">
      <c r="A2221" s="81"/>
      <c r="B2221" s="1284" t="s">
        <v>4092</v>
      </c>
      <c r="C2221" s="1285" t="s">
        <v>4083</v>
      </c>
      <c r="D2221" s="1286"/>
      <c r="E2221" s="1282"/>
      <c r="F2221" s="1287"/>
      <c r="G2221" s="221" t="s">
        <v>4280</v>
      </c>
    </row>
    <row r="2222" spans="1:7" ht="15" customHeight="1" x14ac:dyDescent="0.2">
      <c r="A2222" s="81"/>
      <c r="B2222" s="1284" t="s">
        <v>4093</v>
      </c>
      <c r="C2222" s="1285" t="s">
        <v>4084</v>
      </c>
      <c r="D2222" s="1286"/>
      <c r="E2222" s="1282"/>
      <c r="F2222" s="1287"/>
      <c r="G2222" s="221" t="s">
        <v>4280</v>
      </c>
    </row>
    <row r="2223" spans="1:7" ht="15" customHeight="1" x14ac:dyDescent="0.2">
      <c r="A2223" s="81"/>
      <c r="B2223" s="1284" t="s">
        <v>4094</v>
      </c>
      <c r="C2223" s="1285" t="s">
        <v>4085</v>
      </c>
      <c r="D2223" s="1286"/>
      <c r="E2223" s="1282"/>
      <c r="F2223" s="1287"/>
      <c r="G2223" s="221" t="s">
        <v>4280</v>
      </c>
    </row>
    <row r="2224" spans="1:7" ht="15" customHeight="1" x14ac:dyDescent="0.2">
      <c r="A2224" s="81"/>
      <c r="B2224" s="1284" t="s">
        <v>4095</v>
      </c>
      <c r="C2224" s="1285" t="s">
        <v>4086</v>
      </c>
      <c r="D2224" s="1286"/>
      <c r="E2224" s="1282"/>
      <c r="F2224" s="1287"/>
      <c r="G2224" s="221" t="s">
        <v>4280</v>
      </c>
    </row>
    <row r="2225" spans="1:7" ht="15" customHeight="1" x14ac:dyDescent="0.2">
      <c r="A2225" s="81"/>
      <c r="B2225" s="1284" t="s">
        <v>4099</v>
      </c>
      <c r="C2225" s="1285" t="s">
        <v>4096</v>
      </c>
      <c r="D2225" s="1286"/>
      <c r="E2225" s="1282"/>
      <c r="F2225" s="1287"/>
      <c r="G2225" s="221" t="s">
        <v>4280</v>
      </c>
    </row>
    <row r="2226" spans="1:7" ht="15" customHeight="1" x14ac:dyDescent="0.2">
      <c r="A2226" s="81"/>
      <c r="B2226" s="1284" t="s">
        <v>4100</v>
      </c>
      <c r="C2226" s="1285" t="s">
        <v>4097</v>
      </c>
      <c r="D2226" s="1286"/>
      <c r="E2226" s="1282"/>
      <c r="F2226" s="1287"/>
      <c r="G2226" s="221" t="s">
        <v>4280</v>
      </c>
    </row>
    <row r="2227" spans="1:7" ht="15" customHeight="1" x14ac:dyDescent="0.2">
      <c r="A2227" s="81"/>
      <c r="B2227" s="1284" t="s">
        <v>4101</v>
      </c>
      <c r="C2227" s="1285" t="s">
        <v>4098</v>
      </c>
      <c r="D2227" s="1286"/>
      <c r="E2227" s="1282"/>
      <c r="F2227" s="1287"/>
      <c r="G2227" s="221" t="s">
        <v>4280</v>
      </c>
    </row>
    <row r="2228" spans="1:7" ht="15" customHeight="1" x14ac:dyDescent="0.2">
      <c r="A2228" s="81"/>
      <c r="B2228" s="1284" t="s">
        <v>4105</v>
      </c>
      <c r="C2228" s="1285" t="s">
        <v>4102</v>
      </c>
      <c r="D2228" s="1286"/>
      <c r="E2228" s="1282"/>
      <c r="F2228" s="1287"/>
      <c r="G2228" s="221" t="s">
        <v>4280</v>
      </c>
    </row>
    <row r="2229" spans="1:7" ht="15" customHeight="1" x14ac:dyDescent="0.2">
      <c r="A2229" s="81"/>
      <c r="B2229" s="1284" t="s">
        <v>4106</v>
      </c>
      <c r="C2229" s="1285" t="s">
        <v>4103</v>
      </c>
      <c r="D2229" s="1286"/>
      <c r="E2229" s="1282"/>
      <c r="F2229" s="1287"/>
      <c r="G2229" s="221" t="s">
        <v>4280</v>
      </c>
    </row>
    <row r="2230" spans="1:7" ht="15" customHeight="1" x14ac:dyDescent="0.2">
      <c r="A2230" s="81"/>
      <c r="B2230" s="1284" t="s">
        <v>4107</v>
      </c>
      <c r="C2230" s="1285" t="s">
        <v>4104</v>
      </c>
      <c r="D2230" s="1286"/>
      <c r="E2230" s="1282"/>
      <c r="F2230" s="1287"/>
      <c r="G2230" s="221" t="s">
        <v>4280</v>
      </c>
    </row>
    <row r="2231" spans="1:7" ht="15" customHeight="1" x14ac:dyDescent="0.2">
      <c r="A2231" s="81"/>
      <c r="B2231" s="1284" t="s">
        <v>4120</v>
      </c>
      <c r="C2231" s="1285" t="s">
        <v>4108</v>
      </c>
      <c r="D2231" s="1286"/>
      <c r="E2231" s="1282"/>
      <c r="F2231" s="1287"/>
      <c r="G2231" s="221" t="s">
        <v>4280</v>
      </c>
    </row>
    <row r="2232" spans="1:7" ht="15" customHeight="1" x14ac:dyDescent="0.2">
      <c r="A2232" s="81"/>
      <c r="B2232" s="1284" t="s">
        <v>4121</v>
      </c>
      <c r="C2232" s="1285" t="s">
        <v>4109</v>
      </c>
      <c r="D2232" s="1286"/>
      <c r="E2232" s="1282"/>
      <c r="F2232" s="1287"/>
      <c r="G2232" s="221" t="s">
        <v>4280</v>
      </c>
    </row>
    <row r="2233" spans="1:7" ht="15" customHeight="1" x14ac:dyDescent="0.2">
      <c r="A2233" s="81"/>
      <c r="B2233" s="1284" t="s">
        <v>4122</v>
      </c>
      <c r="C2233" s="1285" t="s">
        <v>4110</v>
      </c>
      <c r="D2233" s="1286"/>
      <c r="E2233" s="1282"/>
      <c r="F2233" s="1287"/>
      <c r="G2233" s="221" t="s">
        <v>4280</v>
      </c>
    </row>
    <row r="2234" spans="1:7" ht="15" customHeight="1" x14ac:dyDescent="0.2">
      <c r="A2234" s="81"/>
      <c r="B2234" s="1284" t="s">
        <v>4123</v>
      </c>
      <c r="C2234" s="1285" t="s">
        <v>4111</v>
      </c>
      <c r="D2234" s="1286"/>
      <c r="E2234" s="1282"/>
      <c r="F2234" s="1287"/>
      <c r="G2234" s="221" t="s">
        <v>4280</v>
      </c>
    </row>
    <row r="2235" spans="1:7" ht="15" customHeight="1" x14ac:dyDescent="0.2">
      <c r="A2235" s="81"/>
      <c r="B2235" s="1284" t="s">
        <v>4124</v>
      </c>
      <c r="C2235" s="1285" t="s">
        <v>4112</v>
      </c>
      <c r="D2235" s="1286"/>
      <c r="E2235" s="1282"/>
      <c r="F2235" s="1287"/>
      <c r="G2235" s="221" t="s">
        <v>4280</v>
      </c>
    </row>
    <row r="2236" spans="1:7" ht="15" customHeight="1" x14ac:dyDescent="0.2">
      <c r="A2236" s="81"/>
      <c r="B2236" s="1284" t="s">
        <v>4125</v>
      </c>
      <c r="C2236" s="1285" t="s">
        <v>4113</v>
      </c>
      <c r="D2236" s="1286"/>
      <c r="E2236" s="1282"/>
      <c r="F2236" s="1287"/>
      <c r="G2236" s="221" t="s">
        <v>4280</v>
      </c>
    </row>
    <row r="2237" spans="1:7" ht="15" customHeight="1" x14ac:dyDescent="0.2">
      <c r="A2237" s="81"/>
      <c r="B2237" s="1284" t="s">
        <v>4126</v>
      </c>
      <c r="C2237" s="1285" t="s">
        <v>4114</v>
      </c>
      <c r="D2237" s="1286"/>
      <c r="E2237" s="1282"/>
      <c r="F2237" s="1287"/>
      <c r="G2237" s="221" t="s">
        <v>4280</v>
      </c>
    </row>
    <row r="2238" spans="1:7" ht="15" customHeight="1" x14ac:dyDescent="0.2">
      <c r="A2238" s="81"/>
      <c r="B2238" s="1284" t="s">
        <v>4127</v>
      </c>
      <c r="C2238" s="1285" t="s">
        <v>4115</v>
      </c>
      <c r="D2238" s="1286"/>
      <c r="E2238" s="1282"/>
      <c r="F2238" s="1287"/>
      <c r="G2238" s="221" t="s">
        <v>4280</v>
      </c>
    </row>
    <row r="2239" spans="1:7" ht="15" customHeight="1" x14ac:dyDescent="0.2">
      <c r="A2239" s="81"/>
      <c r="B2239" s="1284" t="s">
        <v>4128</v>
      </c>
      <c r="C2239" s="1285" t="s">
        <v>4116</v>
      </c>
      <c r="D2239" s="1286"/>
      <c r="E2239" s="1282"/>
      <c r="F2239" s="1287"/>
      <c r="G2239" s="221" t="s">
        <v>4280</v>
      </c>
    </row>
    <row r="2240" spans="1:7" ht="15" customHeight="1" x14ac:dyDescent="0.2">
      <c r="A2240" s="81"/>
      <c r="B2240" s="1284" t="s">
        <v>4129</v>
      </c>
      <c r="C2240" s="1285" t="s">
        <v>4117</v>
      </c>
      <c r="D2240" s="1286"/>
      <c r="E2240" s="1282"/>
      <c r="F2240" s="1287"/>
      <c r="G2240" s="221" t="s">
        <v>4280</v>
      </c>
    </row>
    <row r="2241" spans="1:7" ht="15" customHeight="1" x14ac:dyDescent="0.2">
      <c r="A2241" s="81"/>
      <c r="B2241" s="1284" t="s">
        <v>4130</v>
      </c>
      <c r="C2241" s="1285" t="s">
        <v>4118</v>
      </c>
      <c r="D2241" s="1286"/>
      <c r="E2241" s="1282"/>
      <c r="F2241" s="1287"/>
      <c r="G2241" s="221" t="s">
        <v>4280</v>
      </c>
    </row>
    <row r="2242" spans="1:7" ht="15" customHeight="1" x14ac:dyDescent="0.2">
      <c r="A2242" s="81"/>
      <c r="B2242" s="1284" t="s">
        <v>4131</v>
      </c>
      <c r="C2242" s="1285" t="s">
        <v>4119</v>
      </c>
      <c r="D2242" s="1286"/>
      <c r="E2242" s="1282"/>
      <c r="F2242" s="1287"/>
      <c r="G2242" s="221" t="s">
        <v>4280</v>
      </c>
    </row>
    <row r="2243" spans="1:7" ht="15" customHeight="1" x14ac:dyDescent="0.2">
      <c r="A2243" s="81"/>
      <c r="B2243" s="1284" t="s">
        <v>4937</v>
      </c>
      <c r="C2243" s="1285" t="s">
        <v>4934</v>
      </c>
      <c r="D2243" s="1286"/>
      <c r="E2243" s="1282"/>
      <c r="F2243" s="1287"/>
      <c r="G2243" s="221" t="s">
        <v>4280</v>
      </c>
    </row>
    <row r="2244" spans="1:7" ht="15" customHeight="1" x14ac:dyDescent="0.2">
      <c r="A2244" s="81"/>
      <c r="B2244" s="1284" t="s">
        <v>4938</v>
      </c>
      <c r="C2244" s="1285" t="s">
        <v>4935</v>
      </c>
      <c r="D2244" s="1286"/>
      <c r="E2244" s="1282"/>
      <c r="F2244" s="1287"/>
      <c r="G2244" s="221" t="s">
        <v>4280</v>
      </c>
    </row>
    <row r="2245" spans="1:7" ht="15" customHeight="1" x14ac:dyDescent="0.2">
      <c r="A2245" s="81"/>
      <c r="B2245" s="1284" t="s">
        <v>4939</v>
      </c>
      <c r="C2245" s="1285" t="s">
        <v>4936</v>
      </c>
      <c r="D2245" s="1286"/>
      <c r="E2245" s="1282"/>
      <c r="F2245" s="1287"/>
      <c r="G2245" s="221" t="s">
        <v>4280</v>
      </c>
    </row>
    <row r="2246" spans="1:7" ht="15" customHeight="1" x14ac:dyDescent="0.2">
      <c r="A2246" s="81"/>
      <c r="B2246" s="1284" t="s">
        <v>5262</v>
      </c>
      <c r="C2246" s="1285" t="s">
        <v>5265</v>
      </c>
      <c r="D2246" s="1286"/>
      <c r="E2246" s="1282"/>
      <c r="F2246" s="1287"/>
      <c r="G2246" s="221" t="s">
        <v>4280</v>
      </c>
    </row>
    <row r="2247" spans="1:7" ht="15" customHeight="1" x14ac:dyDescent="0.2">
      <c r="A2247" s="81"/>
      <c r="B2247" s="1284" t="s">
        <v>5263</v>
      </c>
      <c r="C2247" s="1285" t="s">
        <v>5266</v>
      </c>
      <c r="D2247" s="1286"/>
      <c r="E2247" s="1282"/>
      <c r="F2247" s="1287"/>
      <c r="G2247" s="221" t="s">
        <v>4280</v>
      </c>
    </row>
    <row r="2248" spans="1:7" ht="15" customHeight="1" x14ac:dyDescent="0.2">
      <c r="A2248" s="81"/>
      <c r="B2248" s="1284" t="s">
        <v>5264</v>
      </c>
      <c r="C2248" s="1285" t="s">
        <v>5267</v>
      </c>
      <c r="D2248" s="1286"/>
      <c r="E2248" s="1282"/>
      <c r="F2248" s="1287"/>
      <c r="G2248" s="221" t="s">
        <v>4280</v>
      </c>
    </row>
    <row r="2249" spans="1:7" ht="15" customHeight="1" x14ac:dyDescent="0.2">
      <c r="A2249" s="81"/>
      <c r="B2249" s="1284" t="s">
        <v>5816</v>
      </c>
      <c r="C2249" s="1285" t="s">
        <v>5813</v>
      </c>
      <c r="D2249" s="1286"/>
      <c r="E2249" s="1282"/>
      <c r="F2249" s="1287"/>
      <c r="G2249" s="221" t="s">
        <v>4280</v>
      </c>
    </row>
    <row r="2250" spans="1:7" ht="15" customHeight="1" x14ac:dyDescent="0.2">
      <c r="A2250" s="81"/>
      <c r="B2250" s="1284" t="s">
        <v>5817</v>
      </c>
      <c r="C2250" s="1285" t="s">
        <v>5814</v>
      </c>
      <c r="D2250" s="1286"/>
      <c r="E2250" s="1282"/>
      <c r="F2250" s="1287"/>
      <c r="G2250" s="221" t="s">
        <v>4280</v>
      </c>
    </row>
    <row r="2251" spans="1:7" ht="15" customHeight="1" x14ac:dyDescent="0.2">
      <c r="A2251" s="81"/>
      <c r="B2251" s="1284" t="s">
        <v>5818</v>
      </c>
      <c r="C2251" s="1285" t="s">
        <v>5815</v>
      </c>
      <c r="D2251" s="1286"/>
      <c r="E2251" s="1282"/>
      <c r="F2251" s="1287"/>
      <c r="G2251" s="221" t="s">
        <v>4280</v>
      </c>
    </row>
    <row r="2252" spans="1:7" ht="15" customHeight="1" x14ac:dyDescent="0.2">
      <c r="A2252" s="81"/>
      <c r="B2252" s="1284" t="s">
        <v>6441</v>
      </c>
      <c r="C2252" s="1285" t="s">
        <v>6438</v>
      </c>
      <c r="D2252" s="1286"/>
      <c r="E2252" s="1282"/>
      <c r="F2252" s="1287"/>
      <c r="G2252" s="221" t="s">
        <v>4280</v>
      </c>
    </row>
    <row r="2253" spans="1:7" ht="15" customHeight="1" x14ac:dyDescent="0.2">
      <c r="A2253" s="81"/>
      <c r="B2253" s="1284" t="s">
        <v>6442</v>
      </c>
      <c r="C2253" s="1285" t="s">
        <v>6439</v>
      </c>
      <c r="D2253" s="1286"/>
      <c r="E2253" s="1282"/>
      <c r="F2253" s="1287"/>
      <c r="G2253" s="221" t="s">
        <v>4280</v>
      </c>
    </row>
    <row r="2254" spans="1:7" s="200" customFormat="1" ht="15" customHeight="1" x14ac:dyDescent="0.2">
      <c r="A2254" s="83"/>
      <c r="B2254" s="1284" t="s">
        <v>6443</v>
      </c>
      <c r="C2254" s="1285" t="s">
        <v>6440</v>
      </c>
      <c r="D2254" s="1286"/>
      <c r="E2254" s="1293"/>
      <c r="F2254" s="1287"/>
      <c r="G2254" s="1292" t="s">
        <v>4280</v>
      </c>
    </row>
    <row r="2255" spans="1:7" ht="15" customHeight="1" x14ac:dyDescent="0.2">
      <c r="A2255" s="81"/>
      <c r="B2255" s="1393" t="s">
        <v>7287</v>
      </c>
      <c r="C2255" s="1384" t="s">
        <v>6692</v>
      </c>
      <c r="D2255" s="1286"/>
      <c r="E2255" s="1282"/>
      <c r="F2255" s="1287"/>
      <c r="G2255" s="221" t="s">
        <v>4280</v>
      </c>
    </row>
    <row r="2256" spans="1:7" ht="15" customHeight="1" x14ac:dyDescent="0.2">
      <c r="A2256" s="81"/>
      <c r="B2256" s="1393" t="s">
        <v>7288</v>
      </c>
      <c r="C2256" s="1384" t="s">
        <v>6693</v>
      </c>
      <c r="D2256" s="1286"/>
      <c r="E2256" s="1282"/>
      <c r="F2256" s="1287"/>
      <c r="G2256" s="221" t="s">
        <v>4280</v>
      </c>
    </row>
    <row r="2257" spans="1:7" ht="15" customHeight="1" x14ac:dyDescent="0.2">
      <c r="A2257" s="214"/>
      <c r="B2257" s="1395" t="s">
        <v>7289</v>
      </c>
      <c r="C2257" s="1394" t="s">
        <v>6694</v>
      </c>
      <c r="D2257" s="1295"/>
      <c r="E2257" s="1282"/>
      <c r="F2257" s="1296"/>
      <c r="G2257" s="221" t="s">
        <v>4280</v>
      </c>
    </row>
    <row r="2258" spans="1:7" ht="15" customHeight="1" x14ac:dyDescent="0.2">
      <c r="A2258" s="81" t="s">
        <v>4132</v>
      </c>
      <c r="B2258" s="1284" t="s">
        <v>4136</v>
      </c>
      <c r="C2258" s="1285" t="s">
        <v>4133</v>
      </c>
      <c r="D2258" s="1286"/>
      <c r="E2258" s="1282"/>
      <c r="F2258" s="1287"/>
      <c r="G2258" s="221" t="s">
        <v>4280</v>
      </c>
    </row>
    <row r="2259" spans="1:7" ht="15" customHeight="1" x14ac:dyDescent="0.2">
      <c r="A2259" s="81"/>
      <c r="B2259" s="1284" t="s">
        <v>4137</v>
      </c>
      <c r="C2259" s="1285" t="s">
        <v>4134</v>
      </c>
      <c r="D2259" s="1286"/>
      <c r="E2259" s="1282"/>
      <c r="F2259" s="1287"/>
      <c r="G2259" s="221" t="s">
        <v>4280</v>
      </c>
    </row>
    <row r="2260" spans="1:7" ht="15" customHeight="1" x14ac:dyDescent="0.2">
      <c r="A2260" s="81"/>
      <c r="B2260" s="1284" t="s">
        <v>4138</v>
      </c>
      <c r="C2260" s="1285" t="s">
        <v>4135</v>
      </c>
      <c r="D2260" s="1286"/>
      <c r="E2260" s="1282"/>
      <c r="F2260" s="1287"/>
      <c r="G2260" s="221" t="s">
        <v>4280</v>
      </c>
    </row>
    <row r="2261" spans="1:7" ht="15" customHeight="1" x14ac:dyDescent="0.2">
      <c r="A2261" s="81"/>
      <c r="B2261" s="1284" t="s">
        <v>4140</v>
      </c>
      <c r="C2261" s="1285" t="s">
        <v>4139</v>
      </c>
      <c r="D2261" s="1286"/>
      <c r="E2261" s="1282"/>
      <c r="F2261" s="1287"/>
      <c r="G2261" s="221" t="s">
        <v>4280</v>
      </c>
    </row>
    <row r="2262" spans="1:7" ht="15" customHeight="1" x14ac:dyDescent="0.2">
      <c r="A2262" s="81"/>
      <c r="B2262" s="1284" t="s">
        <v>4145</v>
      </c>
      <c r="C2262" s="1285" t="s">
        <v>4141</v>
      </c>
      <c r="D2262" s="1286"/>
      <c r="E2262" s="1282"/>
      <c r="F2262" s="1287"/>
      <c r="G2262" s="221" t="s">
        <v>4280</v>
      </c>
    </row>
    <row r="2263" spans="1:7" ht="15" customHeight="1" x14ac:dyDescent="0.2">
      <c r="A2263" s="81"/>
      <c r="B2263" s="1284" t="s">
        <v>4146</v>
      </c>
      <c r="C2263" s="1285" t="s">
        <v>4142</v>
      </c>
      <c r="D2263" s="1286"/>
      <c r="E2263" s="1282"/>
      <c r="F2263" s="1287"/>
      <c r="G2263" s="221" t="s">
        <v>4280</v>
      </c>
    </row>
    <row r="2264" spans="1:7" ht="15" customHeight="1" x14ac:dyDescent="0.2">
      <c r="A2264" s="81"/>
      <c r="B2264" s="1284" t="s">
        <v>4147</v>
      </c>
      <c r="C2264" s="1285" t="s">
        <v>4143</v>
      </c>
      <c r="D2264" s="1286"/>
      <c r="E2264" s="1282"/>
      <c r="F2264" s="1287"/>
      <c r="G2264" s="221" t="s">
        <v>4280</v>
      </c>
    </row>
    <row r="2265" spans="1:7" ht="15" customHeight="1" x14ac:dyDescent="0.2">
      <c r="A2265" s="81"/>
      <c r="B2265" s="1284" t="s">
        <v>4148</v>
      </c>
      <c r="C2265" s="1285" t="s">
        <v>4144</v>
      </c>
      <c r="D2265" s="1286"/>
      <c r="E2265" s="1282"/>
      <c r="F2265" s="1287"/>
      <c r="G2265" s="221" t="s">
        <v>4280</v>
      </c>
    </row>
    <row r="2266" spans="1:7" ht="15" customHeight="1" x14ac:dyDescent="0.2">
      <c r="A2266" s="81"/>
      <c r="B2266" s="1284" t="s">
        <v>4154</v>
      </c>
      <c r="C2266" s="1285" t="s">
        <v>4149</v>
      </c>
      <c r="D2266" s="1286"/>
      <c r="E2266" s="1282"/>
      <c r="F2266" s="1287"/>
      <c r="G2266" s="221" t="s">
        <v>4280</v>
      </c>
    </row>
    <row r="2267" spans="1:7" ht="15" customHeight="1" x14ac:dyDescent="0.2">
      <c r="A2267" s="81"/>
      <c r="B2267" s="1284" t="s">
        <v>4155</v>
      </c>
      <c r="C2267" s="1285" t="s">
        <v>4150</v>
      </c>
      <c r="D2267" s="1286"/>
      <c r="E2267" s="1282"/>
      <c r="F2267" s="1287"/>
      <c r="G2267" s="221" t="s">
        <v>4280</v>
      </c>
    </row>
    <row r="2268" spans="1:7" ht="15" customHeight="1" x14ac:dyDescent="0.2">
      <c r="A2268" s="81"/>
      <c r="B2268" s="1284" t="s">
        <v>4156</v>
      </c>
      <c r="C2268" s="1285" t="s">
        <v>4151</v>
      </c>
      <c r="D2268" s="1286"/>
      <c r="E2268" s="1282"/>
      <c r="F2268" s="1287"/>
      <c r="G2268" s="221" t="s">
        <v>4280</v>
      </c>
    </row>
    <row r="2269" spans="1:7" ht="15" customHeight="1" x14ac:dyDescent="0.2">
      <c r="A2269" s="81"/>
      <c r="B2269" s="1284" t="s">
        <v>4157</v>
      </c>
      <c r="C2269" s="1285" t="s">
        <v>4152</v>
      </c>
      <c r="D2269" s="1286"/>
      <c r="E2269" s="1282"/>
      <c r="F2269" s="1287"/>
      <c r="G2269" s="221" t="s">
        <v>4280</v>
      </c>
    </row>
    <row r="2270" spans="1:7" ht="15" customHeight="1" x14ac:dyDescent="0.2">
      <c r="A2270" s="81"/>
      <c r="B2270" s="1284" t="s">
        <v>4158</v>
      </c>
      <c r="C2270" s="1285" t="s">
        <v>4153</v>
      </c>
      <c r="D2270" s="1286"/>
      <c r="E2270" s="1282"/>
      <c r="F2270" s="1287"/>
      <c r="G2270" s="221" t="s">
        <v>4280</v>
      </c>
    </row>
    <row r="2271" spans="1:7" ht="15" customHeight="1" x14ac:dyDescent="0.2">
      <c r="A2271" s="81"/>
      <c r="B2271" s="1284" t="s">
        <v>4161</v>
      </c>
      <c r="C2271" s="1285" t="s">
        <v>4159</v>
      </c>
      <c r="D2271" s="1286"/>
      <c r="E2271" s="1282"/>
      <c r="F2271" s="1287"/>
      <c r="G2271" s="221" t="s">
        <v>4280</v>
      </c>
    </row>
    <row r="2272" spans="1:7" ht="15" customHeight="1" x14ac:dyDescent="0.2">
      <c r="A2272" s="81"/>
      <c r="B2272" s="1284" t="s">
        <v>4162</v>
      </c>
      <c r="C2272" s="1285" t="s">
        <v>4160</v>
      </c>
      <c r="D2272" s="1286"/>
      <c r="E2272" s="1282"/>
      <c r="F2272" s="1287"/>
      <c r="G2272" s="221" t="s">
        <v>4280</v>
      </c>
    </row>
    <row r="2273" spans="1:7" ht="15" customHeight="1" x14ac:dyDescent="0.2">
      <c r="A2273" s="81"/>
      <c r="B2273" s="1284" t="s">
        <v>4165</v>
      </c>
      <c r="C2273" s="1285" t="s">
        <v>4163</v>
      </c>
      <c r="D2273" s="1286"/>
      <c r="E2273" s="1282"/>
      <c r="F2273" s="1287"/>
      <c r="G2273" s="221" t="s">
        <v>4280</v>
      </c>
    </row>
    <row r="2274" spans="1:7" ht="15" customHeight="1" x14ac:dyDescent="0.2">
      <c r="A2274" s="81"/>
      <c r="B2274" s="1284" t="s">
        <v>4166</v>
      </c>
      <c r="C2274" s="1285" t="s">
        <v>4164</v>
      </c>
      <c r="D2274" s="1286"/>
      <c r="E2274" s="1282"/>
      <c r="F2274" s="1287"/>
      <c r="G2274" s="221" t="s">
        <v>4280</v>
      </c>
    </row>
    <row r="2275" spans="1:7" ht="15" customHeight="1" x14ac:dyDescent="0.2">
      <c r="A2275" s="81"/>
      <c r="B2275" s="1284" t="s">
        <v>4172</v>
      </c>
      <c r="C2275" s="1285" t="s">
        <v>4167</v>
      </c>
      <c r="D2275" s="1286"/>
      <c r="E2275" s="1282"/>
      <c r="F2275" s="1287"/>
    </row>
    <row r="2276" spans="1:7" ht="15" customHeight="1" x14ac:dyDescent="0.2">
      <c r="A2276" s="81"/>
      <c r="B2276" s="1284" t="s">
        <v>4173</v>
      </c>
      <c r="C2276" s="1285" t="s">
        <v>4168</v>
      </c>
      <c r="D2276" s="1286"/>
      <c r="E2276" s="1282"/>
      <c r="F2276" s="1287"/>
    </row>
    <row r="2277" spans="1:7" ht="15" customHeight="1" x14ac:dyDescent="0.2">
      <c r="A2277" s="81"/>
      <c r="B2277" s="1284" t="s">
        <v>4174</v>
      </c>
      <c r="C2277" s="1285" t="s">
        <v>4169</v>
      </c>
      <c r="D2277" s="1286"/>
      <c r="E2277" s="1282"/>
      <c r="F2277" s="1287"/>
    </row>
    <row r="2278" spans="1:7" ht="15" customHeight="1" x14ac:dyDescent="0.2">
      <c r="A2278" s="81"/>
      <c r="B2278" s="1284" t="s">
        <v>4175</v>
      </c>
      <c r="C2278" s="1285" t="s">
        <v>4170</v>
      </c>
      <c r="D2278" s="1286"/>
      <c r="E2278" s="1282"/>
      <c r="F2278" s="1287"/>
    </row>
    <row r="2279" spans="1:7" ht="15" customHeight="1" x14ac:dyDescent="0.2">
      <c r="A2279" s="81"/>
      <c r="B2279" s="1284" t="s">
        <v>4176</v>
      </c>
      <c r="C2279" s="1285" t="s">
        <v>4171</v>
      </c>
      <c r="D2279" s="1286"/>
      <c r="E2279" s="1282"/>
      <c r="F2279" s="1287"/>
    </row>
    <row r="2280" spans="1:7" ht="15" customHeight="1" x14ac:dyDescent="0.2">
      <c r="A2280" s="81"/>
      <c r="B2280" s="1284" t="s">
        <v>4177</v>
      </c>
      <c r="C2280" s="1285" t="s">
        <v>5820</v>
      </c>
      <c r="D2280" s="1286"/>
      <c r="E2280" s="1282"/>
      <c r="F2280" s="1287"/>
    </row>
    <row r="2281" spans="1:7" ht="15" customHeight="1" x14ac:dyDescent="0.2">
      <c r="A2281" s="81"/>
      <c r="B2281" s="1284" t="s">
        <v>4178</v>
      </c>
      <c r="C2281" s="1285" t="s">
        <v>5821</v>
      </c>
      <c r="D2281" s="1286"/>
      <c r="E2281" s="1282"/>
      <c r="F2281" s="1287"/>
    </row>
    <row r="2282" spans="1:7" ht="15" customHeight="1" x14ac:dyDescent="0.2">
      <c r="A2282" s="81"/>
      <c r="B2282" s="1284" t="s">
        <v>4179</v>
      </c>
      <c r="C2282" s="1285" t="s">
        <v>5822</v>
      </c>
      <c r="D2282" s="1286"/>
      <c r="E2282" s="1282"/>
      <c r="F2282" s="1287"/>
    </row>
    <row r="2283" spans="1:7" ht="15" customHeight="1" x14ac:dyDescent="0.2">
      <c r="A2283" s="81"/>
      <c r="B2283" s="1284" t="s">
        <v>4180</v>
      </c>
      <c r="C2283" s="1285" t="s">
        <v>5823</v>
      </c>
      <c r="D2283" s="1286"/>
      <c r="E2283" s="1282"/>
      <c r="F2283" s="1287"/>
    </row>
    <row r="2284" spans="1:7" ht="15" customHeight="1" x14ac:dyDescent="0.2">
      <c r="A2284" s="81"/>
      <c r="B2284" s="1284" t="s">
        <v>4181</v>
      </c>
      <c r="C2284" s="1285" t="s">
        <v>5824</v>
      </c>
      <c r="D2284" s="1286"/>
      <c r="E2284" s="1282"/>
      <c r="F2284" s="1287"/>
    </row>
    <row r="2285" spans="1:7" ht="15" customHeight="1" x14ac:dyDescent="0.2">
      <c r="A2285" s="81"/>
      <c r="B2285" s="1284" t="s">
        <v>4182</v>
      </c>
      <c r="C2285" s="1285" t="s">
        <v>5825</v>
      </c>
      <c r="D2285" s="1286"/>
      <c r="E2285" s="1282"/>
      <c r="F2285" s="1287"/>
    </row>
    <row r="2286" spans="1:7" ht="15" customHeight="1" x14ac:dyDescent="0.2">
      <c r="A2286" s="81"/>
      <c r="B2286" s="1284" t="s">
        <v>4183</v>
      </c>
      <c r="C2286" s="1285" t="s">
        <v>5826</v>
      </c>
      <c r="D2286" s="1286"/>
      <c r="E2286" s="1282"/>
      <c r="F2286" s="1287"/>
    </row>
    <row r="2287" spans="1:7" ht="15" customHeight="1" x14ac:dyDescent="0.2">
      <c r="A2287" s="81"/>
      <c r="B2287" s="1284" t="s">
        <v>5016</v>
      </c>
      <c r="C2287" s="1285" t="s">
        <v>5827</v>
      </c>
      <c r="D2287" s="1286"/>
      <c r="E2287" s="1282"/>
      <c r="F2287" s="1287"/>
    </row>
    <row r="2288" spans="1:7" ht="15" customHeight="1" x14ac:dyDescent="0.2">
      <c r="A2288" s="81"/>
      <c r="B2288" s="1284" t="s">
        <v>5313</v>
      </c>
      <c r="C2288" s="1285" t="s">
        <v>5828</v>
      </c>
      <c r="D2288" s="1286"/>
      <c r="E2288" s="1282"/>
      <c r="F2288" s="1287"/>
    </row>
    <row r="2289" spans="1:9" ht="15" customHeight="1" x14ac:dyDescent="0.2">
      <c r="A2289" s="81"/>
      <c r="B2289" s="1284" t="s">
        <v>5819</v>
      </c>
      <c r="C2289" s="1285" t="s">
        <v>5829</v>
      </c>
      <c r="D2289" s="1286"/>
      <c r="E2289" s="1282"/>
      <c r="F2289" s="1287"/>
    </row>
    <row r="2290" spans="1:9" ht="15" customHeight="1" x14ac:dyDescent="0.2">
      <c r="A2290" s="81"/>
      <c r="B2290" s="1284" t="s">
        <v>6446</v>
      </c>
      <c r="C2290" s="1285" t="s">
        <v>6447</v>
      </c>
      <c r="D2290" s="1286"/>
      <c r="E2290" s="1282"/>
      <c r="F2290" s="1287"/>
    </row>
    <row r="2291" spans="1:9" ht="15" customHeight="1" x14ac:dyDescent="0.2">
      <c r="A2291" s="81"/>
      <c r="B2291" s="1393" t="s">
        <v>7290</v>
      </c>
      <c r="C2291" s="1384" t="s">
        <v>6695</v>
      </c>
      <c r="D2291" s="1286"/>
      <c r="E2291" s="1282"/>
      <c r="F2291" s="1287"/>
    </row>
    <row r="2292" spans="1:9" ht="15" customHeight="1" x14ac:dyDescent="0.2">
      <c r="A2292" s="81"/>
      <c r="B2292" s="1284" t="s">
        <v>5831</v>
      </c>
      <c r="C2292" s="1285" t="s">
        <v>5830</v>
      </c>
      <c r="D2292" s="1286"/>
      <c r="E2292" s="1282"/>
      <c r="F2292" s="1287"/>
      <c r="G2292" s="221" t="s">
        <v>1637</v>
      </c>
    </row>
    <row r="2293" spans="1:9" ht="15" customHeight="1" x14ac:dyDescent="0.2">
      <c r="A2293" s="81"/>
      <c r="B2293" s="1284" t="s">
        <v>6445</v>
      </c>
      <c r="C2293" s="1285" t="s">
        <v>6444</v>
      </c>
      <c r="D2293" s="1286"/>
      <c r="E2293" s="1282"/>
      <c r="F2293" s="1287"/>
      <c r="G2293" s="221" t="s">
        <v>1637</v>
      </c>
    </row>
    <row r="2294" spans="1:9" ht="15" customHeight="1" x14ac:dyDescent="0.2">
      <c r="A2294" s="81"/>
      <c r="B2294" s="1393" t="s">
        <v>7291</v>
      </c>
      <c r="C2294" s="1384" t="s">
        <v>6696</v>
      </c>
      <c r="D2294" s="1286"/>
      <c r="E2294" s="1282"/>
      <c r="F2294" s="1287"/>
      <c r="G2294" s="221" t="s">
        <v>1637</v>
      </c>
    </row>
    <row r="2295" spans="1:9" ht="15" customHeight="1" x14ac:dyDescent="0.2">
      <c r="A2295" s="80" t="s">
        <v>4184</v>
      </c>
      <c r="B2295" s="1288" t="s">
        <v>4186</v>
      </c>
      <c r="C2295" s="1299" t="s">
        <v>4185</v>
      </c>
      <c r="D2295" s="1286"/>
      <c r="E2295" s="1282"/>
      <c r="F2295" s="1287"/>
    </row>
    <row r="2296" spans="1:9" ht="15" customHeight="1" x14ac:dyDescent="0.2">
      <c r="A2296" s="81"/>
      <c r="B2296" s="1284" t="s">
        <v>4187</v>
      </c>
      <c r="C2296" s="1285" t="s">
        <v>4188</v>
      </c>
      <c r="D2296" s="1286"/>
      <c r="E2296" s="1282"/>
      <c r="F2296" s="1287"/>
    </row>
    <row r="2297" spans="1:9" ht="15" customHeight="1" x14ac:dyDescent="0.2">
      <c r="A2297" s="81"/>
      <c r="B2297" s="1284" t="s">
        <v>4289</v>
      </c>
      <c r="C2297" s="1285" t="s">
        <v>4611</v>
      </c>
      <c r="D2297" s="1286"/>
      <c r="E2297" s="1282"/>
      <c r="F2297" s="1287"/>
    </row>
    <row r="2298" spans="1:9" ht="15" customHeight="1" x14ac:dyDescent="0.2">
      <c r="A2298" s="81"/>
      <c r="B2298" s="1284" t="s">
        <v>4290</v>
      </c>
      <c r="C2298" s="1285" t="s">
        <v>4612</v>
      </c>
      <c r="D2298" s="1286"/>
      <c r="E2298" s="1282"/>
      <c r="F2298" s="1287"/>
    </row>
    <row r="2299" spans="1:9" ht="15" customHeight="1" x14ac:dyDescent="0.2">
      <c r="A2299" s="84"/>
      <c r="B2299" s="1308" t="s">
        <v>4291</v>
      </c>
      <c r="C2299" s="1294" t="s">
        <v>4613</v>
      </c>
      <c r="D2299" s="1295"/>
      <c r="E2299" s="1282"/>
      <c r="F2299" s="1296"/>
      <c r="G2299" s="1309"/>
      <c r="H2299" s="107"/>
      <c r="I2299" s="107"/>
    </row>
    <row r="2300" spans="1:9" ht="15" customHeight="1" x14ac:dyDescent="0.2">
      <c r="A2300" s="88" t="s">
        <v>4189</v>
      </c>
      <c r="B2300" s="1305" t="s">
        <v>4297</v>
      </c>
      <c r="C2300" s="1454" t="s">
        <v>4293</v>
      </c>
      <c r="D2300" s="1286"/>
      <c r="E2300" s="1282"/>
      <c r="F2300" s="1287"/>
    </row>
    <row r="2301" spans="1:9" ht="15" customHeight="1" x14ac:dyDescent="0.2">
      <c r="A2301" s="88"/>
      <c r="B2301" s="1305" t="s">
        <v>4298</v>
      </c>
      <c r="C2301" s="1454" t="s">
        <v>4294</v>
      </c>
      <c r="D2301" s="1286"/>
      <c r="E2301" s="1282"/>
      <c r="F2301" s="1287"/>
    </row>
    <row r="2302" spans="1:9" ht="15" customHeight="1" x14ac:dyDescent="0.2">
      <c r="A2302" s="88"/>
      <c r="B2302" s="1305" t="s">
        <v>4299</v>
      </c>
      <c r="C2302" s="1454" t="s">
        <v>4295</v>
      </c>
      <c r="D2302" s="1286"/>
      <c r="E2302" s="1282"/>
      <c r="F2302" s="1287"/>
    </row>
    <row r="2303" spans="1:9" ht="15" customHeight="1" x14ac:dyDescent="0.2">
      <c r="A2303" s="88"/>
      <c r="B2303" s="1305" t="s">
        <v>4300</v>
      </c>
      <c r="C2303" s="1454" t="s">
        <v>4296</v>
      </c>
      <c r="D2303" s="1286"/>
      <c r="E2303" s="1282"/>
      <c r="F2303" s="1287"/>
    </row>
    <row r="2304" spans="1:9" ht="15" customHeight="1" x14ac:dyDescent="0.2">
      <c r="A2304" s="88"/>
      <c r="B2304" s="1305" t="s">
        <v>4303</v>
      </c>
      <c r="C2304" s="1454" t="s">
        <v>4301</v>
      </c>
      <c r="D2304" s="1286"/>
      <c r="E2304" s="1282"/>
      <c r="F2304" s="1287"/>
    </row>
    <row r="2305" spans="1:7" ht="15" customHeight="1" x14ac:dyDescent="0.2">
      <c r="A2305" s="88"/>
      <c r="B2305" s="1305" t="s">
        <v>4304</v>
      </c>
      <c r="C2305" s="1454" t="s">
        <v>4302</v>
      </c>
      <c r="D2305" s="1286"/>
      <c r="E2305" s="1282"/>
      <c r="F2305" s="1287"/>
    </row>
    <row r="2306" spans="1:7" ht="15" customHeight="1" x14ac:dyDescent="0.2">
      <c r="A2306" s="88"/>
      <c r="B2306" s="1305" t="s">
        <v>4309</v>
      </c>
      <c r="C2306" s="1454" t="s">
        <v>4305</v>
      </c>
      <c r="D2306" s="1286"/>
      <c r="E2306" s="1282"/>
      <c r="F2306" s="1287"/>
      <c r="G2306" s="221" t="s">
        <v>1637</v>
      </c>
    </row>
    <row r="2307" spans="1:7" ht="15" customHeight="1" x14ac:dyDescent="0.2">
      <c r="A2307" s="88"/>
      <c r="B2307" s="1305" t="s">
        <v>4310</v>
      </c>
      <c r="C2307" s="1454" t="s">
        <v>4306</v>
      </c>
      <c r="D2307" s="1286"/>
      <c r="E2307" s="1282"/>
      <c r="F2307" s="1287"/>
      <c r="G2307" s="221" t="s">
        <v>4280</v>
      </c>
    </row>
    <row r="2308" spans="1:7" ht="15" customHeight="1" x14ac:dyDescent="0.2">
      <c r="A2308" s="88"/>
      <c r="B2308" s="1305" t="s">
        <v>4311</v>
      </c>
      <c r="C2308" s="1454" t="s">
        <v>4307</v>
      </c>
      <c r="D2308" s="1286"/>
      <c r="E2308" s="1282"/>
      <c r="F2308" s="1287"/>
      <c r="G2308" s="221" t="s">
        <v>4280</v>
      </c>
    </row>
    <row r="2309" spans="1:7" ht="15" customHeight="1" x14ac:dyDescent="0.2">
      <c r="A2309" s="88"/>
      <c r="B2309" s="1305" t="s">
        <v>4312</v>
      </c>
      <c r="C2309" s="1454" t="s">
        <v>4308</v>
      </c>
      <c r="D2309" s="1286"/>
      <c r="E2309" s="1282"/>
      <c r="F2309" s="1287"/>
      <c r="G2309" s="221" t="s">
        <v>4280</v>
      </c>
    </row>
    <row r="2310" spans="1:7" ht="15" customHeight="1" x14ac:dyDescent="0.2">
      <c r="A2310" s="88"/>
      <c r="B2310" s="1305" t="s">
        <v>4313</v>
      </c>
      <c r="C2310" s="1454" t="s">
        <v>4315</v>
      </c>
      <c r="D2310" s="1286"/>
      <c r="E2310" s="1282"/>
      <c r="F2310" s="1287"/>
      <c r="G2310" s="221" t="s">
        <v>4280</v>
      </c>
    </row>
    <row r="2311" spans="1:7" ht="15" customHeight="1" x14ac:dyDescent="0.2">
      <c r="A2311" s="88"/>
      <c r="B2311" s="1305" t="s">
        <v>4314</v>
      </c>
      <c r="C2311" s="1454" t="s">
        <v>4316</v>
      </c>
      <c r="D2311" s="1286"/>
      <c r="E2311" s="1282"/>
      <c r="F2311" s="1287"/>
      <c r="G2311" s="221" t="s">
        <v>4280</v>
      </c>
    </row>
    <row r="2312" spans="1:7" ht="15" customHeight="1" x14ac:dyDescent="0.2">
      <c r="A2312" s="88"/>
      <c r="B2312" s="1305" t="s">
        <v>4323</v>
      </c>
      <c r="C2312" s="1454" t="s">
        <v>4317</v>
      </c>
      <c r="D2312" s="1286"/>
      <c r="E2312" s="1282"/>
      <c r="F2312" s="1287"/>
      <c r="G2312" s="221" t="s">
        <v>4280</v>
      </c>
    </row>
    <row r="2313" spans="1:7" ht="15" customHeight="1" x14ac:dyDescent="0.2">
      <c r="A2313" s="88"/>
      <c r="B2313" s="1305" t="s">
        <v>4324</v>
      </c>
      <c r="C2313" s="1454" t="s">
        <v>4318</v>
      </c>
      <c r="D2313" s="1286"/>
      <c r="E2313" s="1282"/>
      <c r="F2313" s="1287"/>
      <c r="G2313" s="221" t="s">
        <v>4280</v>
      </c>
    </row>
    <row r="2314" spans="1:7" ht="15" customHeight="1" x14ac:dyDescent="0.2">
      <c r="A2314" s="88"/>
      <c r="B2314" s="1305" t="s">
        <v>4325</v>
      </c>
      <c r="C2314" s="1454" t="s">
        <v>4319</v>
      </c>
      <c r="D2314" s="1286"/>
      <c r="E2314" s="1282"/>
      <c r="F2314" s="1287"/>
      <c r="G2314" s="221" t="s">
        <v>4280</v>
      </c>
    </row>
    <row r="2315" spans="1:7" ht="15" customHeight="1" x14ac:dyDescent="0.2">
      <c r="A2315" s="88"/>
      <c r="B2315" s="1305" t="s">
        <v>4326</v>
      </c>
      <c r="C2315" s="1454" t="s">
        <v>4320</v>
      </c>
      <c r="D2315" s="1286"/>
      <c r="E2315" s="1282"/>
      <c r="F2315" s="1287"/>
      <c r="G2315" s="221" t="s">
        <v>4280</v>
      </c>
    </row>
    <row r="2316" spans="1:7" ht="15" customHeight="1" x14ac:dyDescent="0.2">
      <c r="A2316" s="88"/>
      <c r="B2316" s="1305" t="s">
        <v>4327</v>
      </c>
      <c r="C2316" s="1454" t="s">
        <v>4321</v>
      </c>
      <c r="D2316" s="1286"/>
      <c r="E2316" s="1282"/>
      <c r="F2316" s="1287"/>
      <c r="G2316" s="221" t="s">
        <v>4280</v>
      </c>
    </row>
    <row r="2317" spans="1:7" ht="15" customHeight="1" x14ac:dyDescent="0.2">
      <c r="A2317" s="88"/>
      <c r="B2317" s="1305" t="s">
        <v>4328</v>
      </c>
      <c r="C2317" s="1454" t="s">
        <v>4322</v>
      </c>
      <c r="D2317" s="1286"/>
      <c r="E2317" s="1282"/>
      <c r="F2317" s="1287"/>
      <c r="G2317" s="221" t="s">
        <v>4280</v>
      </c>
    </row>
    <row r="2318" spans="1:7" ht="15" customHeight="1" x14ac:dyDescent="0.2">
      <c r="A2318" s="88"/>
      <c r="B2318" s="1305" t="s">
        <v>4337</v>
      </c>
      <c r="C2318" s="1454" t="s">
        <v>4329</v>
      </c>
      <c r="D2318" s="1286"/>
      <c r="E2318" s="1282"/>
      <c r="F2318" s="1287"/>
      <c r="G2318" s="221" t="s">
        <v>4280</v>
      </c>
    </row>
    <row r="2319" spans="1:7" ht="15" customHeight="1" x14ac:dyDescent="0.2">
      <c r="A2319" s="88"/>
      <c r="B2319" s="1305" t="s">
        <v>4338</v>
      </c>
      <c r="C2319" s="1454" t="s">
        <v>4330</v>
      </c>
      <c r="D2319" s="1286"/>
      <c r="E2319" s="1282"/>
      <c r="F2319" s="1287"/>
      <c r="G2319" s="221" t="s">
        <v>4280</v>
      </c>
    </row>
    <row r="2320" spans="1:7" ht="15" customHeight="1" x14ac:dyDescent="0.2">
      <c r="A2320" s="88"/>
      <c r="B2320" s="1305" t="s">
        <v>4339</v>
      </c>
      <c r="C2320" s="1454" t="s">
        <v>4331</v>
      </c>
      <c r="D2320" s="1286"/>
      <c r="E2320" s="1282"/>
      <c r="F2320" s="1287"/>
      <c r="G2320" s="221" t="s">
        <v>4280</v>
      </c>
    </row>
    <row r="2321" spans="1:7" ht="15" customHeight="1" x14ac:dyDescent="0.2">
      <c r="A2321" s="88"/>
      <c r="B2321" s="1305" t="s">
        <v>4340</v>
      </c>
      <c r="C2321" s="1454" t="s">
        <v>4332</v>
      </c>
      <c r="D2321" s="1286"/>
      <c r="E2321" s="1282"/>
      <c r="F2321" s="1287"/>
      <c r="G2321" s="221" t="s">
        <v>4280</v>
      </c>
    </row>
    <row r="2322" spans="1:7" ht="15" customHeight="1" x14ac:dyDescent="0.2">
      <c r="A2322" s="88"/>
      <c r="B2322" s="1305" t="s">
        <v>4341</v>
      </c>
      <c r="C2322" s="1454" t="s">
        <v>4333</v>
      </c>
      <c r="D2322" s="1286"/>
      <c r="E2322" s="1282"/>
      <c r="F2322" s="1287"/>
      <c r="G2322" s="221" t="s">
        <v>4280</v>
      </c>
    </row>
    <row r="2323" spans="1:7" ht="15" customHeight="1" x14ac:dyDescent="0.2">
      <c r="A2323" s="89"/>
      <c r="B2323" s="1305" t="s">
        <v>4342</v>
      </c>
      <c r="C2323" s="1454" t="s">
        <v>4334</v>
      </c>
      <c r="D2323" s="1286"/>
      <c r="E2323" s="1282"/>
      <c r="F2323" s="1287"/>
      <c r="G2323" s="221" t="s">
        <v>4280</v>
      </c>
    </row>
    <row r="2324" spans="1:7" ht="15" customHeight="1" x14ac:dyDescent="0.2">
      <c r="A2324" s="89"/>
      <c r="B2324" s="1305" t="s">
        <v>4343</v>
      </c>
      <c r="C2324" s="1454" t="s">
        <v>4335</v>
      </c>
      <c r="D2324" s="1286"/>
      <c r="E2324" s="1282"/>
      <c r="F2324" s="1287"/>
      <c r="G2324" s="221" t="s">
        <v>4280</v>
      </c>
    </row>
    <row r="2325" spans="1:7" ht="15" customHeight="1" x14ac:dyDescent="0.2">
      <c r="A2325" s="89"/>
      <c r="B2325" s="1305" t="s">
        <v>4344</v>
      </c>
      <c r="C2325" s="1454" t="s">
        <v>4336</v>
      </c>
      <c r="D2325" s="1286"/>
      <c r="E2325" s="1282"/>
      <c r="F2325" s="1287"/>
      <c r="G2325" s="221" t="s">
        <v>4280</v>
      </c>
    </row>
    <row r="2326" spans="1:7" ht="15" customHeight="1" x14ac:dyDescent="0.2">
      <c r="A2326" s="88"/>
      <c r="B2326" s="1284" t="s">
        <v>4350</v>
      </c>
      <c r="C2326" s="1454" t="s">
        <v>4345</v>
      </c>
      <c r="D2326" s="1286"/>
      <c r="E2326" s="1282"/>
      <c r="F2326" s="1287"/>
      <c r="G2326" s="221" t="s">
        <v>4280</v>
      </c>
    </row>
    <row r="2327" spans="1:7" ht="15" customHeight="1" x14ac:dyDescent="0.2">
      <c r="A2327" s="88"/>
      <c r="B2327" s="1284" t="s">
        <v>4351</v>
      </c>
      <c r="C2327" s="1454" t="s">
        <v>4346</v>
      </c>
      <c r="D2327" s="1286"/>
      <c r="E2327" s="1282"/>
      <c r="F2327" s="1287"/>
      <c r="G2327" s="221" t="s">
        <v>4280</v>
      </c>
    </row>
    <row r="2328" spans="1:7" ht="15" customHeight="1" x14ac:dyDescent="0.2">
      <c r="A2328" s="88"/>
      <c r="B2328" s="1284" t="s">
        <v>4354</v>
      </c>
      <c r="C2328" s="1454" t="s">
        <v>4353</v>
      </c>
      <c r="D2328" s="1286"/>
      <c r="E2328" s="1282"/>
      <c r="F2328" s="1287"/>
      <c r="G2328" s="221" t="s">
        <v>4280</v>
      </c>
    </row>
    <row r="2329" spans="1:7" ht="15" customHeight="1" x14ac:dyDescent="0.2">
      <c r="A2329" s="88"/>
      <c r="B2329" s="1284" t="s">
        <v>4352</v>
      </c>
      <c r="C2329" s="1454" t="s">
        <v>4347</v>
      </c>
      <c r="D2329" s="1286"/>
      <c r="E2329" s="1282"/>
      <c r="F2329" s="1287"/>
      <c r="G2329" s="221" t="s">
        <v>4280</v>
      </c>
    </row>
    <row r="2330" spans="1:7" ht="15" customHeight="1" x14ac:dyDescent="0.2">
      <c r="A2330" s="88"/>
      <c r="B2330" s="1284" t="s">
        <v>4356</v>
      </c>
      <c r="C2330" s="1454" t="s">
        <v>4348</v>
      </c>
      <c r="D2330" s="1286"/>
      <c r="E2330" s="1282"/>
      <c r="F2330" s="1287"/>
      <c r="G2330" s="221" t="s">
        <v>4280</v>
      </c>
    </row>
    <row r="2331" spans="1:7" ht="15" customHeight="1" x14ac:dyDescent="0.2">
      <c r="A2331" s="88"/>
      <c r="B2331" s="1284" t="s">
        <v>4357</v>
      </c>
      <c r="C2331" s="1454" t="s">
        <v>4355</v>
      </c>
      <c r="D2331" s="1286"/>
      <c r="E2331" s="1282"/>
      <c r="F2331" s="1287"/>
      <c r="G2331" s="221" t="s">
        <v>4280</v>
      </c>
    </row>
    <row r="2332" spans="1:7" ht="15" customHeight="1" x14ac:dyDescent="0.2">
      <c r="A2332" s="88"/>
      <c r="B2332" s="1284" t="s">
        <v>4359</v>
      </c>
      <c r="C2332" s="1454" t="s">
        <v>4358</v>
      </c>
      <c r="D2332" s="1286"/>
      <c r="E2332" s="1282"/>
      <c r="F2332" s="1287"/>
      <c r="G2332" s="221" t="s">
        <v>4280</v>
      </c>
    </row>
    <row r="2333" spans="1:7" ht="15" customHeight="1" x14ac:dyDescent="0.2">
      <c r="A2333" s="88"/>
      <c r="B2333" s="1284" t="s">
        <v>4360</v>
      </c>
      <c r="C2333" s="1454" t="s">
        <v>4349</v>
      </c>
      <c r="D2333" s="1286"/>
      <c r="E2333" s="1282"/>
      <c r="F2333" s="1287"/>
      <c r="G2333" s="221" t="s">
        <v>4280</v>
      </c>
    </row>
    <row r="2334" spans="1:7" ht="15" customHeight="1" x14ac:dyDescent="0.2">
      <c r="A2334" s="88"/>
      <c r="B2334" s="1284" t="s">
        <v>4361</v>
      </c>
      <c r="C2334" s="1454" t="s">
        <v>4363</v>
      </c>
      <c r="D2334" s="1286"/>
      <c r="E2334" s="1282"/>
      <c r="F2334" s="1287"/>
      <c r="G2334" s="221" t="s">
        <v>4280</v>
      </c>
    </row>
    <row r="2335" spans="1:7" ht="15" customHeight="1" x14ac:dyDescent="0.2">
      <c r="A2335" s="88"/>
      <c r="B2335" s="1284" t="s">
        <v>4362</v>
      </c>
      <c r="C2335" s="1454" t="s">
        <v>4364</v>
      </c>
      <c r="D2335" s="1286"/>
      <c r="E2335" s="1282"/>
      <c r="F2335" s="1287"/>
      <c r="G2335" s="221" t="s">
        <v>4280</v>
      </c>
    </row>
    <row r="2336" spans="1:7" ht="15" customHeight="1" x14ac:dyDescent="0.2">
      <c r="A2336" s="88"/>
      <c r="B2336" s="1284" t="s">
        <v>4367</v>
      </c>
      <c r="C2336" s="1454" t="s">
        <v>4366</v>
      </c>
      <c r="D2336" s="1286"/>
      <c r="E2336" s="1282"/>
      <c r="F2336" s="1287"/>
      <c r="G2336" s="221" t="s">
        <v>4280</v>
      </c>
    </row>
    <row r="2337" spans="1:7" ht="15" customHeight="1" x14ac:dyDescent="0.2">
      <c r="A2337" s="88"/>
      <c r="B2337" s="1284" t="s">
        <v>4368</v>
      </c>
      <c r="C2337" s="1454" t="s">
        <v>4365</v>
      </c>
      <c r="D2337" s="1286"/>
      <c r="E2337" s="1282"/>
      <c r="F2337" s="1287"/>
      <c r="G2337" s="221" t="s">
        <v>4280</v>
      </c>
    </row>
    <row r="2338" spans="1:7" ht="15" customHeight="1" x14ac:dyDescent="0.2">
      <c r="A2338" s="88"/>
      <c r="B2338" s="1284" t="s">
        <v>4371</v>
      </c>
      <c r="C2338" s="1454" t="s">
        <v>4369</v>
      </c>
      <c r="D2338" s="1286"/>
      <c r="E2338" s="1282"/>
      <c r="F2338" s="1287"/>
      <c r="G2338" s="221" t="s">
        <v>4280</v>
      </c>
    </row>
    <row r="2339" spans="1:7" ht="15" customHeight="1" x14ac:dyDescent="0.2">
      <c r="A2339" s="88"/>
      <c r="B2339" s="1284" t="s">
        <v>4372</v>
      </c>
      <c r="C2339" s="1454" t="s">
        <v>4370</v>
      </c>
      <c r="D2339" s="1286"/>
      <c r="E2339" s="1282"/>
      <c r="F2339" s="1287"/>
      <c r="G2339" s="221" t="s">
        <v>4280</v>
      </c>
    </row>
    <row r="2340" spans="1:7" ht="15" customHeight="1" x14ac:dyDescent="0.2">
      <c r="A2340" s="88"/>
      <c r="B2340" s="1284" t="s">
        <v>4377</v>
      </c>
      <c r="C2340" s="1454" t="s">
        <v>4373</v>
      </c>
      <c r="D2340" s="1286"/>
      <c r="E2340" s="1282"/>
      <c r="F2340" s="1287"/>
      <c r="G2340" s="221" t="s">
        <v>4280</v>
      </c>
    </row>
    <row r="2341" spans="1:7" ht="15" customHeight="1" x14ac:dyDescent="0.2">
      <c r="A2341" s="88"/>
      <c r="B2341" s="1284" t="s">
        <v>4378</v>
      </c>
      <c r="C2341" s="1454" t="s">
        <v>4374</v>
      </c>
      <c r="D2341" s="1286"/>
      <c r="E2341" s="1282"/>
      <c r="F2341" s="1287"/>
      <c r="G2341" s="221" t="s">
        <v>4280</v>
      </c>
    </row>
    <row r="2342" spans="1:7" ht="15" customHeight="1" x14ac:dyDescent="0.2">
      <c r="A2342" s="88"/>
      <c r="B2342" s="1284" t="s">
        <v>4379</v>
      </c>
      <c r="C2342" s="1454" t="s">
        <v>4375</v>
      </c>
      <c r="D2342" s="1286"/>
      <c r="E2342" s="1282"/>
      <c r="F2342" s="1287"/>
      <c r="G2342" s="221" t="s">
        <v>4280</v>
      </c>
    </row>
    <row r="2343" spans="1:7" ht="15" customHeight="1" x14ac:dyDescent="0.2">
      <c r="A2343" s="88"/>
      <c r="B2343" s="1284" t="s">
        <v>4380</v>
      </c>
      <c r="C2343" s="1454" t="s">
        <v>4376</v>
      </c>
      <c r="D2343" s="1286"/>
      <c r="E2343" s="1282"/>
      <c r="F2343" s="1287"/>
      <c r="G2343" s="221" t="s">
        <v>4280</v>
      </c>
    </row>
    <row r="2344" spans="1:7" ht="15" customHeight="1" x14ac:dyDescent="0.2">
      <c r="A2344" s="88"/>
      <c r="B2344" s="1284" t="s">
        <v>4385</v>
      </c>
      <c r="C2344" s="1454" t="s">
        <v>4381</v>
      </c>
      <c r="D2344" s="1286"/>
      <c r="E2344" s="1282"/>
      <c r="F2344" s="1287"/>
      <c r="G2344" s="221" t="s">
        <v>4280</v>
      </c>
    </row>
    <row r="2345" spans="1:7" ht="15" customHeight="1" x14ac:dyDescent="0.2">
      <c r="A2345" s="88"/>
      <c r="B2345" s="1284" t="s">
        <v>4386</v>
      </c>
      <c r="C2345" s="1454" t="s">
        <v>4382</v>
      </c>
      <c r="D2345" s="1286"/>
      <c r="E2345" s="1282"/>
      <c r="F2345" s="1287"/>
      <c r="G2345" s="221" t="s">
        <v>4280</v>
      </c>
    </row>
    <row r="2346" spans="1:7" ht="15" customHeight="1" x14ac:dyDescent="0.2">
      <c r="A2346" s="88"/>
      <c r="B2346" s="1284" t="s">
        <v>4387</v>
      </c>
      <c r="C2346" s="1454" t="s">
        <v>4383</v>
      </c>
      <c r="D2346" s="1286"/>
      <c r="E2346" s="1282"/>
      <c r="F2346" s="1287"/>
      <c r="G2346" s="221" t="s">
        <v>4280</v>
      </c>
    </row>
    <row r="2347" spans="1:7" ht="15" customHeight="1" x14ac:dyDescent="0.2">
      <c r="A2347" s="88"/>
      <c r="B2347" s="1284" t="s">
        <v>4388</v>
      </c>
      <c r="C2347" s="1454" t="s">
        <v>4384</v>
      </c>
      <c r="D2347" s="1286"/>
      <c r="E2347" s="1282"/>
      <c r="F2347" s="1287"/>
      <c r="G2347" s="221" t="s">
        <v>4280</v>
      </c>
    </row>
    <row r="2348" spans="1:7" ht="15" customHeight="1" x14ac:dyDescent="0.2">
      <c r="A2348" s="88"/>
      <c r="B2348" s="1284" t="s">
        <v>4393</v>
      </c>
      <c r="C2348" s="1454" t="s">
        <v>4389</v>
      </c>
      <c r="D2348" s="1286"/>
      <c r="E2348" s="1282"/>
      <c r="F2348" s="1287"/>
      <c r="G2348" s="221" t="s">
        <v>4280</v>
      </c>
    </row>
    <row r="2349" spans="1:7" ht="15" customHeight="1" x14ac:dyDescent="0.2">
      <c r="A2349" s="88"/>
      <c r="B2349" s="1284" t="s">
        <v>4394</v>
      </c>
      <c r="C2349" s="1454" t="s">
        <v>4390</v>
      </c>
      <c r="D2349" s="1286"/>
      <c r="E2349" s="1282"/>
      <c r="F2349" s="1287"/>
      <c r="G2349" s="221" t="s">
        <v>4280</v>
      </c>
    </row>
    <row r="2350" spans="1:7" ht="15" customHeight="1" x14ac:dyDescent="0.2">
      <c r="A2350" s="88"/>
      <c r="B2350" s="1284" t="s">
        <v>4395</v>
      </c>
      <c r="C2350" s="1454" t="s">
        <v>4391</v>
      </c>
      <c r="D2350" s="1286"/>
      <c r="E2350" s="1282"/>
      <c r="F2350" s="1287"/>
      <c r="G2350" s="221" t="s">
        <v>4280</v>
      </c>
    </row>
    <row r="2351" spans="1:7" ht="15" customHeight="1" x14ac:dyDescent="0.2">
      <c r="A2351" s="88"/>
      <c r="B2351" s="1284" t="s">
        <v>4396</v>
      </c>
      <c r="C2351" s="1454" t="s">
        <v>4392</v>
      </c>
      <c r="D2351" s="1286"/>
      <c r="E2351" s="1282"/>
      <c r="F2351" s="1287"/>
      <c r="G2351" s="221" t="s">
        <v>4280</v>
      </c>
    </row>
    <row r="2352" spans="1:7" ht="15" customHeight="1" x14ac:dyDescent="0.2">
      <c r="A2352" s="88"/>
      <c r="B2352" s="1284" t="s">
        <v>4403</v>
      </c>
      <c r="C2352" s="1454" t="s">
        <v>4397</v>
      </c>
      <c r="D2352" s="1286"/>
      <c r="E2352" s="1282"/>
      <c r="F2352" s="1287"/>
      <c r="G2352" s="221" t="s">
        <v>4280</v>
      </c>
    </row>
    <row r="2353" spans="1:7" ht="15" customHeight="1" x14ac:dyDescent="0.2">
      <c r="A2353" s="88"/>
      <c r="B2353" s="1284" t="s">
        <v>4404</v>
      </c>
      <c r="C2353" s="1454" t="s">
        <v>4398</v>
      </c>
      <c r="D2353" s="1286"/>
      <c r="E2353" s="1282"/>
      <c r="F2353" s="1287"/>
      <c r="G2353" s="221" t="s">
        <v>4280</v>
      </c>
    </row>
    <row r="2354" spans="1:7" ht="15" customHeight="1" x14ac:dyDescent="0.2">
      <c r="A2354" s="88"/>
      <c r="B2354" s="1284" t="s">
        <v>4405</v>
      </c>
      <c r="C2354" s="1454" t="s">
        <v>4399</v>
      </c>
      <c r="D2354" s="1286"/>
      <c r="E2354" s="1282"/>
      <c r="F2354" s="1287"/>
      <c r="G2354" s="221" t="s">
        <v>4280</v>
      </c>
    </row>
    <row r="2355" spans="1:7" ht="15" customHeight="1" x14ac:dyDescent="0.2">
      <c r="A2355" s="88"/>
      <c r="B2355" s="1284" t="s">
        <v>4406</v>
      </c>
      <c r="C2355" s="1454" t="s">
        <v>4400</v>
      </c>
      <c r="D2355" s="1286"/>
      <c r="E2355" s="1282"/>
      <c r="F2355" s="1287"/>
      <c r="G2355" s="221" t="s">
        <v>4280</v>
      </c>
    </row>
    <row r="2356" spans="1:7" ht="15" customHeight="1" x14ac:dyDescent="0.2">
      <c r="A2356" s="88"/>
      <c r="B2356" s="1284" t="s">
        <v>4407</v>
      </c>
      <c r="C2356" s="1454" t="s">
        <v>4401</v>
      </c>
      <c r="D2356" s="1286"/>
      <c r="E2356" s="1282"/>
      <c r="F2356" s="1287"/>
      <c r="G2356" s="221" t="s">
        <v>4280</v>
      </c>
    </row>
    <row r="2357" spans="1:7" ht="15" customHeight="1" x14ac:dyDescent="0.2">
      <c r="A2357" s="88"/>
      <c r="B2357" s="1284" t="s">
        <v>4408</v>
      </c>
      <c r="C2357" s="1454" t="s">
        <v>4402</v>
      </c>
      <c r="D2357" s="1286"/>
      <c r="E2357" s="1282"/>
      <c r="F2357" s="1287"/>
      <c r="G2357" s="221" t="s">
        <v>4280</v>
      </c>
    </row>
    <row r="2358" spans="1:7" ht="15" customHeight="1" x14ac:dyDescent="0.2">
      <c r="A2358" s="88"/>
      <c r="B2358" s="1284" t="s">
        <v>4415</v>
      </c>
      <c r="C2358" s="1454" t="s">
        <v>4409</v>
      </c>
      <c r="D2358" s="1286"/>
      <c r="E2358" s="1282"/>
      <c r="F2358" s="1287"/>
      <c r="G2358" s="221" t="s">
        <v>4280</v>
      </c>
    </row>
    <row r="2359" spans="1:7" ht="15" customHeight="1" x14ac:dyDescent="0.2">
      <c r="A2359" s="88"/>
      <c r="B2359" s="1284" t="s">
        <v>4416</v>
      </c>
      <c r="C2359" s="1454" t="s">
        <v>4410</v>
      </c>
      <c r="D2359" s="1286"/>
      <c r="E2359" s="1282"/>
      <c r="F2359" s="1287"/>
      <c r="G2359" s="221" t="s">
        <v>4280</v>
      </c>
    </row>
    <row r="2360" spans="1:7" ht="15" customHeight="1" x14ac:dyDescent="0.2">
      <c r="A2360" s="88"/>
      <c r="B2360" s="1284" t="s">
        <v>4417</v>
      </c>
      <c r="C2360" s="1454" t="s">
        <v>4411</v>
      </c>
      <c r="D2360" s="1286"/>
      <c r="E2360" s="1282"/>
      <c r="F2360" s="1287"/>
      <c r="G2360" s="221" t="s">
        <v>4280</v>
      </c>
    </row>
    <row r="2361" spans="1:7" ht="15" customHeight="1" x14ac:dyDescent="0.2">
      <c r="A2361" s="89"/>
      <c r="B2361" s="1284" t="s">
        <v>4418</v>
      </c>
      <c r="C2361" s="1454" t="s">
        <v>4412</v>
      </c>
      <c r="D2361" s="1286"/>
      <c r="E2361" s="1282"/>
      <c r="F2361" s="1287"/>
      <c r="G2361" s="221" t="s">
        <v>4280</v>
      </c>
    </row>
    <row r="2362" spans="1:7" ht="15" customHeight="1" x14ac:dyDescent="0.2">
      <c r="A2362" s="89"/>
      <c r="B2362" s="1284" t="s">
        <v>4419</v>
      </c>
      <c r="C2362" s="1454" t="s">
        <v>4413</v>
      </c>
      <c r="D2362" s="1286"/>
      <c r="E2362" s="1282"/>
      <c r="F2362" s="1287"/>
      <c r="G2362" s="221" t="s">
        <v>4280</v>
      </c>
    </row>
    <row r="2363" spans="1:7" ht="15" customHeight="1" x14ac:dyDescent="0.2">
      <c r="A2363" s="89"/>
      <c r="B2363" s="1284" t="s">
        <v>4420</v>
      </c>
      <c r="C2363" s="1454" t="s">
        <v>4414</v>
      </c>
      <c r="D2363" s="1286"/>
      <c r="E2363" s="1282"/>
      <c r="F2363" s="1287"/>
      <c r="G2363" s="221" t="s">
        <v>4280</v>
      </c>
    </row>
    <row r="2364" spans="1:7" ht="15" customHeight="1" x14ac:dyDescent="0.2">
      <c r="A2364" s="88"/>
      <c r="B2364" s="1284" t="s">
        <v>5023</v>
      </c>
      <c r="C2364" s="1455" t="s">
        <v>5017</v>
      </c>
      <c r="D2364" s="1286"/>
      <c r="E2364" s="1282"/>
      <c r="F2364" s="1287"/>
      <c r="G2364" s="221" t="s">
        <v>4280</v>
      </c>
    </row>
    <row r="2365" spans="1:7" ht="15" customHeight="1" x14ac:dyDescent="0.2">
      <c r="A2365" s="88"/>
      <c r="B2365" s="1284" t="s">
        <v>5024</v>
      </c>
      <c r="C2365" s="1455" t="s">
        <v>5018</v>
      </c>
      <c r="D2365" s="1286"/>
      <c r="E2365" s="1282"/>
      <c r="F2365" s="1287"/>
      <c r="G2365" s="221" t="s">
        <v>4280</v>
      </c>
    </row>
    <row r="2366" spans="1:7" ht="15" customHeight="1" x14ac:dyDescent="0.2">
      <c r="A2366" s="88"/>
      <c r="B2366" s="1284" t="s">
        <v>5025</v>
      </c>
      <c r="C2366" s="1455" t="s">
        <v>5019</v>
      </c>
      <c r="D2366" s="1286"/>
      <c r="E2366" s="1282"/>
      <c r="F2366" s="1287"/>
      <c r="G2366" s="221" t="s">
        <v>4280</v>
      </c>
    </row>
    <row r="2367" spans="1:7" ht="15" customHeight="1" x14ac:dyDescent="0.2">
      <c r="A2367" s="88"/>
      <c r="B2367" s="1284" t="s">
        <v>5026</v>
      </c>
      <c r="C2367" s="1455" t="s">
        <v>5020</v>
      </c>
      <c r="D2367" s="1286"/>
      <c r="E2367" s="1282"/>
      <c r="F2367" s="1287"/>
      <c r="G2367" s="221" t="s">
        <v>4280</v>
      </c>
    </row>
    <row r="2368" spans="1:7" ht="15" customHeight="1" x14ac:dyDescent="0.2">
      <c r="A2368" s="88"/>
      <c r="B2368" s="1284" t="s">
        <v>5027</v>
      </c>
      <c r="C2368" s="1455" t="s">
        <v>5021</v>
      </c>
      <c r="D2368" s="1286"/>
      <c r="E2368" s="1282"/>
      <c r="F2368" s="1287"/>
      <c r="G2368" s="221" t="s">
        <v>4280</v>
      </c>
    </row>
    <row r="2369" spans="1:7" ht="15" customHeight="1" x14ac:dyDescent="0.2">
      <c r="A2369" s="88"/>
      <c r="B2369" s="1284" t="s">
        <v>5028</v>
      </c>
      <c r="C2369" s="1455" t="s">
        <v>5022</v>
      </c>
      <c r="D2369" s="1286"/>
      <c r="E2369" s="1282"/>
      <c r="F2369" s="1287"/>
      <c r="G2369" s="221" t="s">
        <v>4280</v>
      </c>
    </row>
    <row r="2370" spans="1:7" ht="15" customHeight="1" x14ac:dyDescent="0.2">
      <c r="A2370" s="88"/>
      <c r="B2370" s="1284" t="s">
        <v>5356</v>
      </c>
      <c r="C2370" s="1455" t="s">
        <v>6919</v>
      </c>
      <c r="D2370" s="1286"/>
      <c r="E2370" s="1282"/>
      <c r="F2370" s="1287"/>
      <c r="G2370" s="221" t="s">
        <v>4280</v>
      </c>
    </row>
    <row r="2371" spans="1:7" ht="15" customHeight="1" x14ac:dyDescent="0.2">
      <c r="A2371" s="88"/>
      <c r="B2371" s="1284" t="s">
        <v>6920</v>
      </c>
      <c r="C2371" s="1455" t="s">
        <v>5357</v>
      </c>
      <c r="D2371" s="1286"/>
      <c r="E2371" s="1282"/>
      <c r="F2371" s="1287"/>
      <c r="G2371" s="221" t="s">
        <v>4280</v>
      </c>
    </row>
    <row r="2372" spans="1:7" ht="15" customHeight="1" x14ac:dyDescent="0.2">
      <c r="A2372" s="88"/>
      <c r="B2372" s="1284" t="s">
        <v>6921</v>
      </c>
      <c r="C2372" s="1455" t="s">
        <v>5358</v>
      </c>
      <c r="D2372" s="1286"/>
      <c r="E2372" s="1282"/>
      <c r="F2372" s="1287"/>
      <c r="G2372" s="221" t="s">
        <v>4280</v>
      </c>
    </row>
    <row r="2373" spans="1:7" ht="15" customHeight="1" x14ac:dyDescent="0.2">
      <c r="A2373" s="88"/>
      <c r="B2373" s="1284" t="s">
        <v>6922</v>
      </c>
      <c r="C2373" s="1455" t="s">
        <v>5359</v>
      </c>
      <c r="D2373" s="1286"/>
      <c r="E2373" s="1282"/>
      <c r="F2373" s="1287"/>
      <c r="G2373" s="221" t="s">
        <v>4280</v>
      </c>
    </row>
    <row r="2374" spans="1:7" ht="15" customHeight="1" x14ac:dyDescent="0.2">
      <c r="A2374" s="88"/>
      <c r="B2374" s="1284" t="s">
        <v>6923</v>
      </c>
      <c r="C2374" s="1455" t="s">
        <v>5360</v>
      </c>
      <c r="D2374" s="1286"/>
      <c r="E2374" s="1282"/>
      <c r="F2374" s="1287"/>
      <c r="G2374" s="221" t="s">
        <v>4280</v>
      </c>
    </row>
    <row r="2375" spans="1:7" ht="15" customHeight="1" x14ac:dyDescent="0.2">
      <c r="A2375" s="88"/>
      <c r="B2375" s="1284" t="s">
        <v>6924</v>
      </c>
      <c r="C2375" s="1455" t="s">
        <v>5361</v>
      </c>
      <c r="D2375" s="1286"/>
      <c r="E2375" s="1282"/>
      <c r="F2375" s="1287"/>
      <c r="G2375" s="221" t="s">
        <v>4280</v>
      </c>
    </row>
    <row r="2376" spans="1:7" ht="15" customHeight="1" x14ac:dyDescent="0.2">
      <c r="A2376" s="88"/>
      <c r="B2376" s="1284" t="s">
        <v>6096</v>
      </c>
      <c r="C2376" s="1455" t="s">
        <v>5894</v>
      </c>
      <c r="D2376" s="1286"/>
      <c r="E2376" s="1282"/>
      <c r="F2376" s="1287"/>
      <c r="G2376" s="221" t="s">
        <v>4280</v>
      </c>
    </row>
    <row r="2377" spans="1:7" ht="15" customHeight="1" x14ac:dyDescent="0.2">
      <c r="A2377" s="88"/>
      <c r="B2377" s="1284" t="s">
        <v>6097</v>
      </c>
      <c r="C2377" s="1455" t="s">
        <v>5895</v>
      </c>
      <c r="D2377" s="1286"/>
      <c r="E2377" s="1282"/>
      <c r="F2377" s="1287"/>
      <c r="G2377" s="221" t="s">
        <v>4280</v>
      </c>
    </row>
    <row r="2378" spans="1:7" ht="15" customHeight="1" x14ac:dyDescent="0.2">
      <c r="A2378" s="88"/>
      <c r="B2378" s="1284" t="s">
        <v>6098</v>
      </c>
      <c r="C2378" s="1455" t="s">
        <v>5896</v>
      </c>
      <c r="D2378" s="1286"/>
      <c r="E2378" s="1282"/>
      <c r="F2378" s="1287"/>
      <c r="G2378" s="221" t="s">
        <v>4280</v>
      </c>
    </row>
    <row r="2379" spans="1:7" ht="15" customHeight="1" x14ac:dyDescent="0.2">
      <c r="A2379" s="88"/>
      <c r="B2379" s="1284" t="s">
        <v>6099</v>
      </c>
      <c r="C2379" s="1455" t="s">
        <v>5897</v>
      </c>
      <c r="D2379" s="1286"/>
      <c r="E2379" s="1282"/>
      <c r="F2379" s="1287"/>
      <c r="G2379" s="221" t="s">
        <v>4280</v>
      </c>
    </row>
    <row r="2380" spans="1:7" ht="15" customHeight="1" x14ac:dyDescent="0.2">
      <c r="A2380" s="88"/>
      <c r="B2380" s="1284" t="s">
        <v>6100</v>
      </c>
      <c r="C2380" s="1455" t="s">
        <v>5898</v>
      </c>
      <c r="D2380" s="1286"/>
      <c r="E2380" s="1282"/>
      <c r="F2380" s="1287"/>
      <c r="G2380" s="221" t="s">
        <v>4280</v>
      </c>
    </row>
    <row r="2381" spans="1:7" ht="15" customHeight="1" x14ac:dyDescent="0.2">
      <c r="A2381" s="88"/>
      <c r="B2381" s="1284" t="s">
        <v>6101</v>
      </c>
      <c r="C2381" s="1455" t="s">
        <v>5899</v>
      </c>
      <c r="D2381" s="1286"/>
      <c r="E2381" s="1282"/>
      <c r="F2381" s="1287"/>
      <c r="G2381" s="221" t="s">
        <v>4280</v>
      </c>
    </row>
    <row r="2382" spans="1:7" ht="15" customHeight="1" x14ac:dyDescent="0.2">
      <c r="A2382" s="88"/>
      <c r="B2382" s="1284" t="s">
        <v>6281</v>
      </c>
      <c r="C2382" s="1455" t="s">
        <v>6168</v>
      </c>
      <c r="D2382" s="1286"/>
      <c r="E2382" s="1282"/>
      <c r="F2382" s="1287"/>
      <c r="G2382" s="221" t="s">
        <v>4280</v>
      </c>
    </row>
    <row r="2383" spans="1:7" ht="15" customHeight="1" x14ac:dyDescent="0.2">
      <c r="A2383" s="88"/>
      <c r="B2383" s="1284" t="s">
        <v>6282</v>
      </c>
      <c r="C2383" s="1455" t="s">
        <v>6169</v>
      </c>
      <c r="D2383" s="1286"/>
      <c r="E2383" s="1282"/>
      <c r="F2383" s="1287"/>
      <c r="G2383" s="221" t="s">
        <v>4280</v>
      </c>
    </row>
    <row r="2384" spans="1:7" ht="15" customHeight="1" x14ac:dyDescent="0.2">
      <c r="A2384" s="88"/>
      <c r="B2384" s="1284" t="s">
        <v>6283</v>
      </c>
      <c r="C2384" s="1455" t="s">
        <v>6170</v>
      </c>
      <c r="D2384" s="1286"/>
      <c r="E2384" s="1282"/>
      <c r="F2384" s="1287"/>
      <c r="G2384" s="221" t="s">
        <v>4280</v>
      </c>
    </row>
    <row r="2385" spans="1:7" ht="15" customHeight="1" x14ac:dyDescent="0.2">
      <c r="A2385" s="88"/>
      <c r="B2385" s="1284" t="s">
        <v>6284</v>
      </c>
      <c r="C2385" s="1455" t="s">
        <v>6171</v>
      </c>
      <c r="D2385" s="1286"/>
      <c r="E2385" s="1282"/>
      <c r="F2385" s="1287"/>
      <c r="G2385" s="221" t="s">
        <v>4280</v>
      </c>
    </row>
    <row r="2386" spans="1:7" ht="15" customHeight="1" x14ac:dyDescent="0.2">
      <c r="A2386" s="88"/>
      <c r="B2386" s="1393" t="s">
        <v>7101</v>
      </c>
      <c r="C2386" s="1391" t="s">
        <v>7097</v>
      </c>
      <c r="D2386" s="1286"/>
      <c r="E2386" s="1282"/>
      <c r="F2386" s="1287"/>
      <c r="G2386" s="221" t="s">
        <v>4280</v>
      </c>
    </row>
    <row r="2387" spans="1:7" ht="15" customHeight="1" x14ac:dyDescent="0.2">
      <c r="A2387" s="88"/>
      <c r="B2387" s="1393" t="s">
        <v>7102</v>
      </c>
      <c r="C2387" s="1391" t="s">
        <v>7098</v>
      </c>
      <c r="D2387" s="1286"/>
      <c r="E2387" s="1282"/>
      <c r="F2387" s="1287"/>
      <c r="G2387" s="221" t="s">
        <v>4280</v>
      </c>
    </row>
    <row r="2388" spans="1:7" ht="15" customHeight="1" x14ac:dyDescent="0.2">
      <c r="A2388" s="88"/>
      <c r="B2388" s="1393" t="s">
        <v>7103</v>
      </c>
      <c r="C2388" s="1391" t="s">
        <v>7099</v>
      </c>
      <c r="D2388" s="1286"/>
      <c r="E2388" s="1282"/>
      <c r="F2388" s="1287"/>
      <c r="G2388" s="221" t="s">
        <v>4280</v>
      </c>
    </row>
    <row r="2389" spans="1:7" ht="15" customHeight="1" x14ac:dyDescent="0.2">
      <c r="A2389" s="88"/>
      <c r="B2389" s="1393" t="s">
        <v>7104</v>
      </c>
      <c r="C2389" s="1392" t="s">
        <v>7100</v>
      </c>
      <c r="D2389" s="1286"/>
      <c r="E2389" s="1282"/>
      <c r="F2389" s="1287"/>
      <c r="G2389" s="221" t="s">
        <v>4280</v>
      </c>
    </row>
    <row r="2390" spans="1:7" ht="15" customHeight="1" x14ac:dyDescent="0.2">
      <c r="A2390" s="87" t="s">
        <v>5187</v>
      </c>
      <c r="B2390" s="1302" t="s">
        <v>4190</v>
      </c>
      <c r="C2390" s="1452" t="s">
        <v>4206</v>
      </c>
      <c r="D2390" s="1286"/>
      <c r="E2390" s="1282"/>
      <c r="F2390" s="1287"/>
      <c r="G2390" s="221" t="s">
        <v>1637</v>
      </c>
    </row>
    <row r="2391" spans="1:7" ht="15" customHeight="1" x14ac:dyDescent="0.2">
      <c r="A2391" s="81"/>
      <c r="B2391" s="1284" t="s">
        <v>4191</v>
      </c>
      <c r="C2391" s="1452" t="s">
        <v>4207</v>
      </c>
      <c r="D2391" s="1286"/>
      <c r="E2391" s="1282"/>
      <c r="F2391" s="1287"/>
      <c r="G2391" s="221" t="s">
        <v>4280</v>
      </c>
    </row>
    <row r="2392" spans="1:7" ht="15" customHeight="1" x14ac:dyDescent="0.2">
      <c r="A2392" s="81"/>
      <c r="B2392" s="1284" t="s">
        <v>4192</v>
      </c>
      <c r="C2392" s="1452" t="s">
        <v>4208</v>
      </c>
      <c r="D2392" s="1286"/>
      <c r="E2392" s="1282"/>
      <c r="F2392" s="1287"/>
      <c r="G2392" s="221" t="s">
        <v>4280</v>
      </c>
    </row>
    <row r="2393" spans="1:7" ht="15" customHeight="1" x14ac:dyDescent="0.2">
      <c r="A2393" s="81"/>
      <c r="B2393" s="1284" t="s">
        <v>4193</v>
      </c>
      <c r="C2393" s="1452" t="s">
        <v>4209</v>
      </c>
      <c r="D2393" s="1286"/>
      <c r="E2393" s="1282"/>
      <c r="F2393" s="1287"/>
      <c r="G2393" s="221" t="s">
        <v>4280</v>
      </c>
    </row>
    <row r="2394" spans="1:7" ht="15" customHeight="1" x14ac:dyDescent="0.2">
      <c r="A2394" s="81"/>
      <c r="B2394" s="1284" t="s">
        <v>4194</v>
      </c>
      <c r="C2394" s="1452" t="s">
        <v>4210</v>
      </c>
      <c r="D2394" s="1286"/>
      <c r="E2394" s="1282"/>
      <c r="F2394" s="1287"/>
      <c r="G2394" s="221" t="s">
        <v>4280</v>
      </c>
    </row>
    <row r="2395" spans="1:7" ht="15" customHeight="1" x14ac:dyDescent="0.2">
      <c r="A2395" s="81"/>
      <c r="B2395" s="1284" t="s">
        <v>4195</v>
      </c>
      <c r="C2395" s="1452" t="s">
        <v>4211</v>
      </c>
      <c r="D2395" s="1286"/>
      <c r="E2395" s="1282"/>
      <c r="F2395" s="1287"/>
      <c r="G2395" s="221" t="s">
        <v>4280</v>
      </c>
    </row>
    <row r="2396" spans="1:7" ht="15" customHeight="1" x14ac:dyDescent="0.2">
      <c r="A2396" s="81"/>
      <c r="B2396" s="1284" t="s">
        <v>4196</v>
      </c>
      <c r="C2396" s="1452" t="s">
        <v>4212</v>
      </c>
      <c r="D2396" s="1286"/>
      <c r="E2396" s="1282"/>
      <c r="F2396" s="1287"/>
      <c r="G2396" s="221" t="s">
        <v>4280</v>
      </c>
    </row>
    <row r="2397" spans="1:7" ht="15" customHeight="1" x14ac:dyDescent="0.2">
      <c r="A2397" s="81"/>
      <c r="B2397" s="1284" t="s">
        <v>4197</v>
      </c>
      <c r="C2397" s="1452" t="s">
        <v>4213</v>
      </c>
      <c r="D2397" s="1286"/>
      <c r="E2397" s="1282"/>
      <c r="F2397" s="1287"/>
      <c r="G2397" s="221" t="s">
        <v>4280</v>
      </c>
    </row>
    <row r="2398" spans="1:7" ht="15" customHeight="1" x14ac:dyDescent="0.2">
      <c r="A2398" s="81"/>
      <c r="B2398" s="1284" t="s">
        <v>4198</v>
      </c>
      <c r="C2398" s="1452" t="s">
        <v>4214</v>
      </c>
      <c r="D2398" s="1286"/>
      <c r="E2398" s="1282"/>
      <c r="F2398" s="1287"/>
      <c r="G2398" s="221" t="s">
        <v>4280</v>
      </c>
    </row>
    <row r="2399" spans="1:7" ht="15" customHeight="1" x14ac:dyDescent="0.2">
      <c r="A2399" s="81"/>
      <c r="B2399" s="1284" t="s">
        <v>4199</v>
      </c>
      <c r="C2399" s="1452" t="s">
        <v>4215</v>
      </c>
      <c r="D2399" s="1286"/>
      <c r="E2399" s="1282"/>
      <c r="F2399" s="1287"/>
      <c r="G2399" s="221" t="s">
        <v>4280</v>
      </c>
    </row>
    <row r="2400" spans="1:7" ht="15" customHeight="1" x14ac:dyDescent="0.2">
      <c r="A2400" s="81"/>
      <c r="B2400" s="1284" t="s">
        <v>4200</v>
      </c>
      <c r="C2400" s="1452" t="s">
        <v>4216</v>
      </c>
      <c r="D2400" s="1286"/>
      <c r="E2400" s="1282"/>
      <c r="F2400" s="1287"/>
      <c r="G2400" s="221" t="s">
        <v>4280</v>
      </c>
    </row>
    <row r="2401" spans="1:7" ht="15" customHeight="1" x14ac:dyDescent="0.2">
      <c r="A2401" s="81"/>
      <c r="B2401" s="1284" t="s">
        <v>4201</v>
      </c>
      <c r="C2401" s="1452" t="s">
        <v>4217</v>
      </c>
      <c r="D2401" s="1286"/>
      <c r="E2401" s="1282"/>
      <c r="F2401" s="1287"/>
      <c r="G2401" s="221" t="s">
        <v>4280</v>
      </c>
    </row>
    <row r="2402" spans="1:7" ht="15" customHeight="1" x14ac:dyDescent="0.2">
      <c r="A2402" s="81"/>
      <c r="B2402" s="1284" t="s">
        <v>4202</v>
      </c>
      <c r="C2402" s="1452" t="s">
        <v>4218</v>
      </c>
      <c r="D2402" s="1286"/>
      <c r="E2402" s="1282"/>
      <c r="F2402" s="1287"/>
      <c r="G2402" s="221" t="s">
        <v>4280</v>
      </c>
    </row>
    <row r="2403" spans="1:7" ht="15" customHeight="1" x14ac:dyDescent="0.2">
      <c r="A2403" s="81"/>
      <c r="B2403" s="1284" t="s">
        <v>4203</v>
      </c>
      <c r="C2403" s="1452" t="s">
        <v>4219</v>
      </c>
      <c r="D2403" s="1286"/>
      <c r="E2403" s="1282"/>
      <c r="F2403" s="1287"/>
      <c r="G2403" s="221" t="s">
        <v>4280</v>
      </c>
    </row>
    <row r="2404" spans="1:7" ht="15" customHeight="1" x14ac:dyDescent="0.2">
      <c r="A2404" s="81"/>
      <c r="B2404" s="1284" t="s">
        <v>5030</v>
      </c>
      <c r="C2404" s="1452" t="s">
        <v>5029</v>
      </c>
      <c r="D2404" s="1286"/>
      <c r="E2404" s="1282"/>
      <c r="F2404" s="1287"/>
      <c r="G2404" s="221" t="s">
        <v>4280</v>
      </c>
    </row>
    <row r="2405" spans="1:7" ht="15" customHeight="1" x14ac:dyDescent="0.2">
      <c r="A2405" s="81"/>
      <c r="B2405" s="1284" t="s">
        <v>5362</v>
      </c>
      <c r="C2405" s="1455" t="s">
        <v>5363</v>
      </c>
      <c r="D2405" s="1286"/>
      <c r="E2405" s="1282"/>
      <c r="F2405" s="1287"/>
      <c r="G2405" s="221" t="s">
        <v>4280</v>
      </c>
    </row>
    <row r="2406" spans="1:7" ht="15" customHeight="1" x14ac:dyDescent="0.2">
      <c r="A2406" s="81"/>
      <c r="B2406" s="1284" t="s">
        <v>6119</v>
      </c>
      <c r="C2406" s="1455" t="s">
        <v>6113</v>
      </c>
      <c r="D2406" s="1286"/>
      <c r="E2406" s="1282"/>
      <c r="F2406" s="1287"/>
      <c r="G2406" s="221" t="s">
        <v>4280</v>
      </c>
    </row>
    <row r="2407" spans="1:7" ht="15" customHeight="1" x14ac:dyDescent="0.2">
      <c r="A2407" s="81"/>
      <c r="B2407" s="1284" t="s">
        <v>6120</v>
      </c>
      <c r="C2407" s="1455" t="s">
        <v>6114</v>
      </c>
      <c r="D2407" s="1286"/>
      <c r="E2407" s="1282"/>
      <c r="F2407" s="1287"/>
      <c r="G2407" s="221" t="s">
        <v>4280</v>
      </c>
    </row>
    <row r="2408" spans="1:7" ht="15" customHeight="1" x14ac:dyDescent="0.2">
      <c r="A2408" s="81"/>
      <c r="B2408" s="1284" t="s">
        <v>6121</v>
      </c>
      <c r="C2408" s="1455" t="s">
        <v>6115</v>
      </c>
      <c r="D2408" s="1286"/>
      <c r="E2408" s="1282"/>
      <c r="F2408" s="1287"/>
      <c r="G2408" s="221" t="s">
        <v>4280</v>
      </c>
    </row>
    <row r="2409" spans="1:7" ht="15" customHeight="1" x14ac:dyDescent="0.2">
      <c r="A2409" s="81"/>
      <c r="B2409" s="1284" t="s">
        <v>6122</v>
      </c>
      <c r="C2409" s="1455" t="s">
        <v>6116</v>
      </c>
      <c r="D2409" s="1286"/>
      <c r="E2409" s="1282"/>
      <c r="F2409" s="1287"/>
      <c r="G2409" s="221" t="s">
        <v>4280</v>
      </c>
    </row>
    <row r="2410" spans="1:7" ht="15" customHeight="1" x14ac:dyDescent="0.2">
      <c r="A2410" s="81"/>
      <c r="B2410" s="1284" t="s">
        <v>6123</v>
      </c>
      <c r="C2410" s="1455" t="s">
        <v>6117</v>
      </c>
      <c r="D2410" s="1286"/>
      <c r="E2410" s="1282"/>
      <c r="F2410" s="1287"/>
      <c r="G2410" s="221" t="s">
        <v>4280</v>
      </c>
    </row>
    <row r="2411" spans="1:7" ht="15" customHeight="1" x14ac:dyDescent="0.2">
      <c r="A2411" s="81"/>
      <c r="B2411" s="1284" t="s">
        <v>6124</v>
      </c>
      <c r="C2411" s="1455" t="s">
        <v>6118</v>
      </c>
      <c r="D2411" s="1286"/>
      <c r="E2411" s="1282"/>
      <c r="F2411" s="1287"/>
      <c r="G2411" s="221" t="s">
        <v>4280</v>
      </c>
    </row>
    <row r="2412" spans="1:7" ht="15" customHeight="1" x14ac:dyDescent="0.2">
      <c r="A2412" s="83"/>
      <c r="B2412" s="1284" t="s">
        <v>6285</v>
      </c>
      <c r="C2412" s="1455" t="s">
        <v>6183</v>
      </c>
      <c r="D2412" s="1286"/>
      <c r="E2412" s="1282"/>
      <c r="F2412" s="1287"/>
      <c r="G2412" s="221" t="s">
        <v>4280</v>
      </c>
    </row>
    <row r="2413" spans="1:7" ht="15" customHeight="1" x14ac:dyDescent="0.2">
      <c r="A2413" s="214"/>
      <c r="B2413" s="1393" t="s">
        <v>7110</v>
      </c>
      <c r="C2413" s="1391" t="s">
        <v>7109</v>
      </c>
      <c r="D2413" s="1286"/>
      <c r="E2413" s="1282"/>
      <c r="F2413" s="1287"/>
      <c r="G2413" s="221"/>
    </row>
    <row r="2414" spans="1:7" ht="15" customHeight="1" x14ac:dyDescent="0.2">
      <c r="A2414" s="88" t="s">
        <v>4204</v>
      </c>
      <c r="B2414" s="1284" t="s">
        <v>4421</v>
      </c>
      <c r="C2414" s="1454" t="s">
        <v>4484</v>
      </c>
      <c r="D2414" s="1286"/>
      <c r="E2414" s="1282"/>
      <c r="F2414" s="1287"/>
      <c r="G2414" s="221" t="s">
        <v>4280</v>
      </c>
    </row>
    <row r="2415" spans="1:7" ht="15" customHeight="1" x14ac:dyDescent="0.2">
      <c r="A2415" s="88"/>
      <c r="B2415" s="1284" t="s">
        <v>4422</v>
      </c>
      <c r="C2415" s="1454" t="s">
        <v>4485</v>
      </c>
      <c r="D2415" s="1286"/>
      <c r="E2415" s="1282"/>
      <c r="F2415" s="1287"/>
      <c r="G2415" s="221" t="s">
        <v>4280</v>
      </c>
    </row>
    <row r="2416" spans="1:7" ht="15" customHeight="1" x14ac:dyDescent="0.2">
      <c r="A2416" s="88"/>
      <c r="B2416" s="1284" t="s">
        <v>4423</v>
      </c>
      <c r="C2416" s="1454" t="s">
        <v>4486</v>
      </c>
      <c r="D2416" s="1286"/>
      <c r="E2416" s="1282"/>
      <c r="F2416" s="1287"/>
      <c r="G2416" s="221" t="s">
        <v>4280</v>
      </c>
    </row>
    <row r="2417" spans="1:7" ht="15" customHeight="1" x14ac:dyDescent="0.2">
      <c r="A2417" s="88"/>
      <c r="B2417" s="1284" t="s">
        <v>4424</v>
      </c>
      <c r="C2417" s="1454" t="s">
        <v>4487</v>
      </c>
      <c r="D2417" s="1286"/>
      <c r="E2417" s="1282"/>
      <c r="F2417" s="1287"/>
      <c r="G2417" s="221" t="s">
        <v>4280</v>
      </c>
    </row>
    <row r="2418" spans="1:7" ht="15" customHeight="1" x14ac:dyDescent="0.2">
      <c r="A2418" s="88"/>
      <c r="B2418" s="1284" t="s">
        <v>4425</v>
      </c>
      <c r="C2418" s="1454" t="s">
        <v>4488</v>
      </c>
      <c r="D2418" s="1286"/>
      <c r="E2418" s="1282"/>
      <c r="F2418" s="1287"/>
      <c r="G2418" s="221" t="s">
        <v>4280</v>
      </c>
    </row>
    <row r="2419" spans="1:7" ht="15" customHeight="1" x14ac:dyDescent="0.2">
      <c r="A2419" s="88"/>
      <c r="B2419" s="1284" t="s">
        <v>4426</v>
      </c>
      <c r="C2419" s="1454" t="s">
        <v>4489</v>
      </c>
      <c r="D2419" s="1286"/>
      <c r="E2419" s="1282"/>
      <c r="F2419" s="1287"/>
      <c r="G2419" s="221" t="s">
        <v>4280</v>
      </c>
    </row>
    <row r="2420" spans="1:7" ht="15" customHeight="1" x14ac:dyDescent="0.2">
      <c r="A2420" s="88"/>
      <c r="B2420" s="1284" t="s">
        <v>4427</v>
      </c>
      <c r="C2420" s="1454" t="s">
        <v>4490</v>
      </c>
      <c r="D2420" s="1286"/>
      <c r="E2420" s="1282"/>
      <c r="F2420" s="1287"/>
      <c r="G2420" s="221" t="s">
        <v>4280</v>
      </c>
    </row>
    <row r="2421" spans="1:7" ht="15" customHeight="1" x14ac:dyDescent="0.2">
      <c r="A2421" s="88"/>
      <c r="B2421" s="1284" t="s">
        <v>4428</v>
      </c>
      <c r="C2421" s="1454" t="s">
        <v>4479</v>
      </c>
      <c r="D2421" s="1286"/>
      <c r="E2421" s="1282"/>
      <c r="F2421" s="1287"/>
      <c r="G2421" s="221" t="s">
        <v>4280</v>
      </c>
    </row>
    <row r="2422" spans="1:7" ht="15" customHeight="1" x14ac:dyDescent="0.2">
      <c r="A2422" s="88"/>
      <c r="B2422" s="1284" t="s">
        <v>4429</v>
      </c>
      <c r="C2422" s="1454" t="s">
        <v>4480</v>
      </c>
      <c r="D2422" s="1286"/>
      <c r="E2422" s="1282"/>
      <c r="F2422" s="1287"/>
      <c r="G2422" s="221" t="s">
        <v>4280</v>
      </c>
    </row>
    <row r="2423" spans="1:7" ht="15" customHeight="1" x14ac:dyDescent="0.2">
      <c r="A2423" s="88"/>
      <c r="B2423" s="1284" t="s">
        <v>4430</v>
      </c>
      <c r="C2423" s="1454" t="s">
        <v>4481</v>
      </c>
      <c r="D2423" s="1286"/>
      <c r="E2423" s="1282"/>
      <c r="F2423" s="1287"/>
      <c r="G2423" s="221" t="s">
        <v>4280</v>
      </c>
    </row>
    <row r="2424" spans="1:7" ht="15" customHeight="1" x14ac:dyDescent="0.2">
      <c r="A2424" s="88"/>
      <c r="B2424" s="1284" t="s">
        <v>4431</v>
      </c>
      <c r="C2424" s="1454" t="s">
        <v>4482</v>
      </c>
      <c r="D2424" s="1286"/>
      <c r="E2424" s="1282"/>
      <c r="F2424" s="1287"/>
      <c r="G2424" s="221" t="s">
        <v>4280</v>
      </c>
    </row>
    <row r="2425" spans="1:7" ht="15" customHeight="1" x14ac:dyDescent="0.2">
      <c r="A2425" s="88"/>
      <c r="B2425" s="1284" t="s">
        <v>4432</v>
      </c>
      <c r="C2425" s="1454" t="s">
        <v>4483</v>
      </c>
      <c r="D2425" s="1286"/>
      <c r="E2425" s="1282"/>
      <c r="F2425" s="1287"/>
      <c r="G2425" s="221" t="s">
        <v>4280</v>
      </c>
    </row>
    <row r="2426" spans="1:7" ht="15" customHeight="1" x14ac:dyDescent="0.2">
      <c r="A2426" s="88"/>
      <c r="B2426" s="1284" t="s">
        <v>4433</v>
      </c>
      <c r="C2426" s="1454" t="s">
        <v>4478</v>
      </c>
      <c r="D2426" s="1286"/>
      <c r="E2426" s="1282"/>
      <c r="F2426" s="1287"/>
      <c r="G2426" s="221" t="s">
        <v>4280</v>
      </c>
    </row>
    <row r="2427" spans="1:7" ht="15" customHeight="1" x14ac:dyDescent="0.2">
      <c r="A2427" s="88"/>
      <c r="B2427" s="1284" t="s">
        <v>4434</v>
      </c>
      <c r="C2427" s="1454" t="s">
        <v>4463</v>
      </c>
      <c r="D2427" s="1286"/>
      <c r="E2427" s="1282"/>
      <c r="F2427" s="1287"/>
      <c r="G2427" s="221" t="s">
        <v>4280</v>
      </c>
    </row>
    <row r="2428" spans="1:7" ht="15" customHeight="1" x14ac:dyDescent="0.2">
      <c r="A2428" s="88"/>
      <c r="B2428" s="1284" t="s">
        <v>4435</v>
      </c>
      <c r="C2428" s="1454" t="s">
        <v>4462</v>
      </c>
      <c r="D2428" s="1286"/>
      <c r="E2428" s="1282"/>
      <c r="F2428" s="1287"/>
      <c r="G2428" s="221" t="s">
        <v>4280</v>
      </c>
    </row>
    <row r="2429" spans="1:7" ht="15" customHeight="1" x14ac:dyDescent="0.2">
      <c r="A2429" s="88"/>
      <c r="B2429" s="1284" t="s">
        <v>4436</v>
      </c>
      <c r="C2429" s="1454" t="s">
        <v>4461</v>
      </c>
      <c r="D2429" s="1286"/>
      <c r="E2429" s="1282"/>
      <c r="F2429" s="1287"/>
      <c r="G2429" s="221" t="s">
        <v>4280</v>
      </c>
    </row>
    <row r="2430" spans="1:7" ht="15" customHeight="1" x14ac:dyDescent="0.2">
      <c r="A2430" s="88"/>
      <c r="B2430" s="1284" t="s">
        <v>4437</v>
      </c>
      <c r="C2430" s="1454" t="s">
        <v>4465</v>
      </c>
      <c r="D2430" s="1286"/>
      <c r="E2430" s="1282"/>
      <c r="F2430" s="1287"/>
      <c r="G2430" s="221" t="s">
        <v>4280</v>
      </c>
    </row>
    <row r="2431" spans="1:7" ht="15" customHeight="1" x14ac:dyDescent="0.2">
      <c r="A2431" s="88"/>
      <c r="B2431" s="1284" t="s">
        <v>4438</v>
      </c>
      <c r="C2431" s="1454" t="s">
        <v>4464</v>
      </c>
      <c r="D2431" s="1286"/>
      <c r="E2431" s="1282"/>
      <c r="F2431" s="1287"/>
      <c r="G2431" s="221" t="s">
        <v>4280</v>
      </c>
    </row>
    <row r="2432" spans="1:7" ht="15" customHeight="1" x14ac:dyDescent="0.2">
      <c r="A2432" s="88"/>
      <c r="B2432" s="1284" t="s">
        <v>4439</v>
      </c>
      <c r="C2432" s="1454" t="s">
        <v>4466</v>
      </c>
      <c r="D2432" s="1286"/>
      <c r="E2432" s="1282"/>
      <c r="F2432" s="1287"/>
      <c r="G2432" s="221" t="s">
        <v>4280</v>
      </c>
    </row>
    <row r="2433" spans="1:7" ht="15" customHeight="1" x14ac:dyDescent="0.2">
      <c r="A2433" s="88"/>
      <c r="B2433" s="1284" t="s">
        <v>4440</v>
      </c>
      <c r="C2433" s="1454" t="s">
        <v>4467</v>
      </c>
      <c r="D2433" s="1286"/>
      <c r="E2433" s="1282"/>
      <c r="F2433" s="1287"/>
      <c r="G2433" s="221" t="s">
        <v>4280</v>
      </c>
    </row>
    <row r="2434" spans="1:7" ht="15" customHeight="1" x14ac:dyDescent="0.2">
      <c r="A2434" s="88"/>
      <c r="B2434" s="1284" t="s">
        <v>4441</v>
      </c>
      <c r="C2434" s="1454" t="s">
        <v>4468</v>
      </c>
      <c r="D2434" s="1286"/>
      <c r="E2434" s="1282"/>
      <c r="F2434" s="1287"/>
      <c r="G2434" s="221" t="s">
        <v>4280</v>
      </c>
    </row>
    <row r="2435" spans="1:7" ht="15" customHeight="1" x14ac:dyDescent="0.2">
      <c r="A2435" s="88"/>
      <c r="B2435" s="1284" t="s">
        <v>4442</v>
      </c>
      <c r="C2435" s="1454" t="s">
        <v>4469</v>
      </c>
      <c r="D2435" s="1286"/>
      <c r="E2435" s="1282"/>
      <c r="F2435" s="1287"/>
      <c r="G2435" s="221" t="s">
        <v>4280</v>
      </c>
    </row>
    <row r="2436" spans="1:7" ht="15" customHeight="1" x14ac:dyDescent="0.2">
      <c r="A2436" s="88"/>
      <c r="B2436" s="1284" t="s">
        <v>4443</v>
      </c>
      <c r="C2436" s="1454" t="s">
        <v>4470</v>
      </c>
      <c r="D2436" s="1286"/>
      <c r="E2436" s="1282"/>
      <c r="F2436" s="1287"/>
      <c r="G2436" s="221" t="s">
        <v>4280</v>
      </c>
    </row>
    <row r="2437" spans="1:7" ht="15" customHeight="1" x14ac:dyDescent="0.2">
      <c r="A2437" s="88"/>
      <c r="B2437" s="1284" t="s">
        <v>4444</v>
      </c>
      <c r="C2437" s="1454" t="s">
        <v>4471</v>
      </c>
      <c r="D2437" s="1286"/>
      <c r="E2437" s="1282"/>
      <c r="F2437" s="1287"/>
      <c r="G2437" s="221" t="s">
        <v>4280</v>
      </c>
    </row>
    <row r="2438" spans="1:7" ht="15" customHeight="1" x14ac:dyDescent="0.2">
      <c r="A2438" s="88"/>
      <c r="B2438" s="1284" t="s">
        <v>4445</v>
      </c>
      <c r="C2438" s="1454" t="s">
        <v>4472</v>
      </c>
      <c r="D2438" s="1286"/>
      <c r="E2438" s="1282"/>
      <c r="F2438" s="1287"/>
      <c r="G2438" s="221" t="s">
        <v>4280</v>
      </c>
    </row>
    <row r="2439" spans="1:7" ht="15" customHeight="1" x14ac:dyDescent="0.2">
      <c r="A2439" s="88"/>
      <c r="B2439" s="1284" t="s">
        <v>4446</v>
      </c>
      <c r="C2439" s="1454" t="s">
        <v>4473</v>
      </c>
      <c r="D2439" s="1286"/>
      <c r="E2439" s="1282"/>
      <c r="F2439" s="1287"/>
      <c r="G2439" s="221" t="s">
        <v>4280</v>
      </c>
    </row>
    <row r="2440" spans="1:7" ht="15" customHeight="1" x14ac:dyDescent="0.2">
      <c r="A2440" s="88"/>
      <c r="B2440" s="1284" t="s">
        <v>4447</v>
      </c>
      <c r="C2440" s="1454" t="s">
        <v>4474</v>
      </c>
      <c r="D2440" s="1286"/>
      <c r="E2440" s="1282"/>
      <c r="F2440" s="1287"/>
      <c r="G2440" s="221" t="s">
        <v>4280</v>
      </c>
    </row>
    <row r="2441" spans="1:7" ht="15" customHeight="1" x14ac:dyDescent="0.2">
      <c r="A2441" s="88"/>
      <c r="B2441" s="1284" t="s">
        <v>4448</v>
      </c>
      <c r="C2441" s="1454" t="s">
        <v>4475</v>
      </c>
      <c r="D2441" s="1286"/>
      <c r="E2441" s="1282"/>
      <c r="F2441" s="1287"/>
      <c r="G2441" s="221" t="s">
        <v>4280</v>
      </c>
    </row>
    <row r="2442" spans="1:7" ht="15" customHeight="1" x14ac:dyDescent="0.2">
      <c r="A2442" s="88"/>
      <c r="B2442" s="1284" t="s">
        <v>4449</v>
      </c>
      <c r="C2442" s="1454" t="s">
        <v>4476</v>
      </c>
      <c r="D2442" s="1286"/>
      <c r="E2442" s="1282"/>
      <c r="F2442" s="1287"/>
      <c r="G2442" s="221" t="s">
        <v>4280</v>
      </c>
    </row>
    <row r="2443" spans="1:7" ht="15" customHeight="1" x14ac:dyDescent="0.2">
      <c r="A2443" s="88"/>
      <c r="B2443" s="1284" t="s">
        <v>4450</v>
      </c>
      <c r="C2443" s="1454" t="s">
        <v>4477</v>
      </c>
      <c r="D2443" s="1286"/>
      <c r="E2443" s="1282"/>
      <c r="F2443" s="1287"/>
      <c r="G2443" s="221" t="s">
        <v>4280</v>
      </c>
    </row>
    <row r="2444" spans="1:7" ht="15" customHeight="1" x14ac:dyDescent="0.2">
      <c r="A2444" s="88"/>
      <c r="B2444" s="1284" t="s">
        <v>5036</v>
      </c>
      <c r="C2444" s="1455" t="s">
        <v>5034</v>
      </c>
      <c r="D2444" s="1286"/>
      <c r="E2444" s="1282"/>
      <c r="F2444" s="1287"/>
      <c r="G2444" s="221" t="s">
        <v>4280</v>
      </c>
    </row>
    <row r="2445" spans="1:7" ht="15" customHeight="1" x14ac:dyDescent="0.2">
      <c r="A2445" s="88"/>
      <c r="B2445" s="1284" t="s">
        <v>5037</v>
      </c>
      <c r="C2445" s="1455" t="s">
        <v>5035</v>
      </c>
      <c r="D2445" s="1286"/>
      <c r="E2445" s="1282"/>
      <c r="F2445" s="1287"/>
      <c r="G2445" s="221" t="s">
        <v>4280</v>
      </c>
    </row>
    <row r="2446" spans="1:7" ht="15" customHeight="1" x14ac:dyDescent="0.2">
      <c r="A2446" s="88"/>
      <c r="B2446" s="1284" t="s">
        <v>5364</v>
      </c>
      <c r="C2446" s="1455" t="s">
        <v>5365</v>
      </c>
      <c r="D2446" s="1286"/>
      <c r="E2446" s="1282"/>
      <c r="F2446" s="1287"/>
      <c r="G2446" s="221" t="s">
        <v>4280</v>
      </c>
    </row>
    <row r="2447" spans="1:7" ht="15" customHeight="1" x14ac:dyDescent="0.2">
      <c r="A2447" s="88"/>
      <c r="B2447" s="1284" t="s">
        <v>5366</v>
      </c>
      <c r="C2447" s="1455" t="s">
        <v>5367</v>
      </c>
      <c r="D2447" s="1286"/>
      <c r="E2447" s="1282"/>
      <c r="F2447" s="1287"/>
      <c r="G2447" s="221" t="s">
        <v>4280</v>
      </c>
    </row>
    <row r="2448" spans="1:7" ht="15" customHeight="1" x14ac:dyDescent="0.2">
      <c r="A2448" s="88"/>
      <c r="B2448" s="1284" t="s">
        <v>6102</v>
      </c>
      <c r="C2448" s="1455" t="s">
        <v>5900</v>
      </c>
      <c r="D2448" s="1286"/>
      <c r="E2448" s="1282"/>
      <c r="F2448" s="1287"/>
      <c r="G2448" s="221" t="s">
        <v>4280</v>
      </c>
    </row>
    <row r="2449" spans="1:7" ht="15" customHeight="1" x14ac:dyDescent="0.2">
      <c r="A2449" s="88"/>
      <c r="B2449" s="1284" t="s">
        <v>6103</v>
      </c>
      <c r="C2449" s="1455" t="s">
        <v>5901</v>
      </c>
      <c r="D2449" s="1286"/>
      <c r="E2449" s="1282"/>
      <c r="F2449" s="1287"/>
      <c r="G2449" s="221" t="s">
        <v>4280</v>
      </c>
    </row>
    <row r="2450" spans="1:7" ht="15" customHeight="1" x14ac:dyDescent="0.2">
      <c r="A2450" s="88"/>
      <c r="B2450" s="1284" t="s">
        <v>6286</v>
      </c>
      <c r="C2450" s="1455" t="s">
        <v>6184</v>
      </c>
      <c r="D2450" s="1286"/>
      <c r="E2450" s="1282"/>
      <c r="F2450" s="1287"/>
      <c r="G2450" s="221" t="s">
        <v>4280</v>
      </c>
    </row>
    <row r="2451" spans="1:7" ht="15" customHeight="1" x14ac:dyDescent="0.2">
      <c r="A2451" s="88"/>
      <c r="B2451" s="1284" t="s">
        <v>6287</v>
      </c>
      <c r="C2451" s="1455" t="s">
        <v>6185</v>
      </c>
      <c r="D2451" s="1286"/>
      <c r="E2451" s="1282"/>
      <c r="F2451" s="1287"/>
      <c r="G2451" s="221" t="s">
        <v>4280</v>
      </c>
    </row>
    <row r="2452" spans="1:7" ht="15" customHeight="1" x14ac:dyDescent="0.2">
      <c r="A2452" s="88"/>
      <c r="B2452" s="1393" t="s">
        <v>7114</v>
      </c>
      <c r="C2452" s="1391" t="s">
        <v>7112</v>
      </c>
      <c r="D2452" s="1286"/>
      <c r="E2452" s="1282"/>
      <c r="F2452" s="1287"/>
      <c r="G2452" s="221" t="s">
        <v>4280</v>
      </c>
    </row>
    <row r="2453" spans="1:7" x14ac:dyDescent="0.2">
      <c r="A2453" s="88"/>
      <c r="B2453" s="1393" t="s">
        <v>7115</v>
      </c>
      <c r="C2453" s="1391" t="s">
        <v>7113</v>
      </c>
      <c r="D2453" s="1286"/>
      <c r="E2453" s="1282"/>
      <c r="F2453" s="1287"/>
      <c r="G2453" s="221" t="s">
        <v>4280</v>
      </c>
    </row>
    <row r="2454" spans="1:7" x14ac:dyDescent="0.2">
      <c r="A2454" s="88"/>
      <c r="B2454" s="1284" t="s">
        <v>4515</v>
      </c>
      <c r="C2454" s="1385" t="s">
        <v>4451</v>
      </c>
      <c r="D2454" s="1286"/>
      <c r="E2454" s="1282"/>
      <c r="F2454" s="1287"/>
      <c r="G2454" s="221" t="s">
        <v>4280</v>
      </c>
    </row>
    <row r="2455" spans="1:7" ht="15" customHeight="1" x14ac:dyDescent="0.2">
      <c r="A2455" s="88"/>
      <c r="B2455" s="1284" t="s">
        <v>4516</v>
      </c>
      <c r="C2455" s="1454" t="s">
        <v>4452</v>
      </c>
      <c r="D2455" s="1286"/>
      <c r="E2455" s="1282"/>
      <c r="F2455" s="1287"/>
      <c r="G2455" s="221" t="s">
        <v>4280</v>
      </c>
    </row>
    <row r="2456" spans="1:7" ht="15" customHeight="1" x14ac:dyDescent="0.2">
      <c r="A2456" s="88"/>
      <c r="B2456" s="1284" t="s">
        <v>4517</v>
      </c>
      <c r="C2456" s="1454" t="s">
        <v>4453</v>
      </c>
      <c r="D2456" s="1286"/>
      <c r="E2456" s="1282"/>
      <c r="F2456" s="1287"/>
      <c r="G2456" s="221" t="s">
        <v>4280</v>
      </c>
    </row>
    <row r="2457" spans="1:7" ht="15" customHeight="1" x14ac:dyDescent="0.2">
      <c r="A2457" s="88"/>
      <c r="B2457" s="1284" t="s">
        <v>4518</v>
      </c>
      <c r="C2457" s="1454" t="s">
        <v>4454</v>
      </c>
      <c r="D2457" s="1286"/>
      <c r="E2457" s="1282"/>
      <c r="F2457" s="1287"/>
      <c r="G2457" s="221" t="s">
        <v>4280</v>
      </c>
    </row>
    <row r="2458" spans="1:7" ht="15" customHeight="1" x14ac:dyDescent="0.2">
      <c r="A2458" s="88"/>
      <c r="B2458" s="1284" t="s">
        <v>4519</v>
      </c>
      <c r="C2458" s="1454" t="s">
        <v>4455</v>
      </c>
      <c r="D2458" s="1286"/>
      <c r="E2458" s="1282"/>
      <c r="F2458" s="1287"/>
      <c r="G2458" s="221" t="s">
        <v>4280</v>
      </c>
    </row>
    <row r="2459" spans="1:7" ht="15" customHeight="1" x14ac:dyDescent="0.2">
      <c r="A2459" s="88"/>
      <c r="B2459" s="1284" t="s">
        <v>4520</v>
      </c>
      <c r="C2459" s="1454" t="s">
        <v>4456</v>
      </c>
      <c r="D2459" s="1286"/>
      <c r="E2459" s="1282"/>
      <c r="F2459" s="1287"/>
      <c r="G2459" s="221" t="s">
        <v>4280</v>
      </c>
    </row>
    <row r="2460" spans="1:7" ht="15" customHeight="1" x14ac:dyDescent="0.2">
      <c r="A2460" s="88"/>
      <c r="B2460" s="1284" t="s">
        <v>4521</v>
      </c>
      <c r="C2460" s="1454" t="s">
        <v>4457</v>
      </c>
      <c r="D2460" s="1286"/>
      <c r="E2460" s="1282"/>
      <c r="F2460" s="1287"/>
      <c r="G2460" s="221" t="s">
        <v>4280</v>
      </c>
    </row>
    <row r="2461" spans="1:7" ht="15" customHeight="1" x14ac:dyDescent="0.2">
      <c r="A2461" s="88"/>
      <c r="B2461" s="1284" t="s">
        <v>4522</v>
      </c>
      <c r="C2461" s="1454" t="s">
        <v>4458</v>
      </c>
      <c r="D2461" s="1286"/>
      <c r="E2461" s="1282"/>
      <c r="F2461" s="1287"/>
      <c r="G2461" s="221" t="s">
        <v>4280</v>
      </c>
    </row>
    <row r="2462" spans="1:7" ht="15" customHeight="1" x14ac:dyDescent="0.2">
      <c r="A2462" s="88"/>
      <c r="B2462" s="1284" t="s">
        <v>4523</v>
      </c>
      <c r="C2462" s="1454" t="s">
        <v>4459</v>
      </c>
      <c r="D2462" s="1286"/>
      <c r="E2462" s="1282"/>
      <c r="F2462" s="1287"/>
      <c r="G2462" s="221" t="s">
        <v>4280</v>
      </c>
    </row>
    <row r="2463" spans="1:7" ht="15" customHeight="1" x14ac:dyDescent="0.2">
      <c r="A2463" s="88"/>
      <c r="B2463" s="1284" t="s">
        <v>4524</v>
      </c>
      <c r="C2463" s="1454" t="s">
        <v>4460</v>
      </c>
      <c r="D2463" s="1286"/>
      <c r="E2463" s="1282"/>
      <c r="F2463" s="1287"/>
      <c r="G2463" s="221" t="s">
        <v>4280</v>
      </c>
    </row>
    <row r="2464" spans="1:7" ht="15" customHeight="1" x14ac:dyDescent="0.2">
      <c r="A2464" s="88"/>
      <c r="B2464" s="1284" t="s">
        <v>4525</v>
      </c>
      <c r="C2464" s="1454" t="s">
        <v>4491</v>
      </c>
      <c r="D2464" s="1286"/>
      <c r="E2464" s="1282"/>
      <c r="F2464" s="1287"/>
      <c r="G2464" s="221" t="s">
        <v>4280</v>
      </c>
    </row>
    <row r="2465" spans="1:7" ht="15" customHeight="1" x14ac:dyDescent="0.2">
      <c r="A2465" s="88"/>
      <c r="B2465" s="1284" t="s">
        <v>4526</v>
      </c>
      <c r="C2465" s="1454" t="s">
        <v>4492</v>
      </c>
      <c r="D2465" s="1286"/>
      <c r="E2465" s="1282"/>
      <c r="F2465" s="1287"/>
      <c r="G2465" s="221" t="s">
        <v>4280</v>
      </c>
    </row>
    <row r="2466" spans="1:7" ht="15" customHeight="1" x14ac:dyDescent="0.2">
      <c r="A2466" s="88"/>
      <c r="B2466" s="1284" t="s">
        <v>4527</v>
      </c>
      <c r="C2466" s="1454" t="s">
        <v>4493</v>
      </c>
      <c r="D2466" s="1286"/>
      <c r="E2466" s="1282"/>
      <c r="F2466" s="1287"/>
      <c r="G2466" s="221" t="s">
        <v>4280</v>
      </c>
    </row>
    <row r="2467" spans="1:7" ht="15" customHeight="1" x14ac:dyDescent="0.2">
      <c r="A2467" s="88"/>
      <c r="B2467" s="1284" t="s">
        <v>4528</v>
      </c>
      <c r="C2467" s="1454" t="s">
        <v>4494</v>
      </c>
      <c r="D2467" s="1286"/>
      <c r="E2467" s="1282"/>
      <c r="F2467" s="1287"/>
      <c r="G2467" s="221" t="s">
        <v>4280</v>
      </c>
    </row>
    <row r="2468" spans="1:7" ht="15" customHeight="1" x14ac:dyDescent="0.2">
      <c r="A2468" s="88"/>
      <c r="B2468" s="1284" t="s">
        <v>4529</v>
      </c>
      <c r="C2468" s="1454" t="s">
        <v>4495</v>
      </c>
      <c r="D2468" s="1286"/>
      <c r="E2468" s="1282"/>
      <c r="F2468" s="1287"/>
      <c r="G2468" s="221" t="s">
        <v>4280</v>
      </c>
    </row>
    <row r="2469" spans="1:7" ht="15" customHeight="1" x14ac:dyDescent="0.2">
      <c r="A2469" s="88"/>
      <c r="B2469" s="1284" t="s">
        <v>4530</v>
      </c>
      <c r="C2469" s="1454" t="s">
        <v>4496</v>
      </c>
      <c r="D2469" s="1286"/>
      <c r="E2469" s="1282"/>
      <c r="F2469" s="1287"/>
      <c r="G2469" s="221" t="s">
        <v>4280</v>
      </c>
    </row>
    <row r="2470" spans="1:7" ht="15" customHeight="1" x14ac:dyDescent="0.2">
      <c r="A2470" s="88"/>
      <c r="B2470" s="1284" t="s">
        <v>4531</v>
      </c>
      <c r="C2470" s="1454" t="s">
        <v>4497</v>
      </c>
      <c r="D2470" s="1286"/>
      <c r="E2470" s="1282"/>
      <c r="F2470" s="1287"/>
      <c r="G2470" s="221" t="s">
        <v>4280</v>
      </c>
    </row>
    <row r="2471" spans="1:7" ht="15" customHeight="1" x14ac:dyDescent="0.2">
      <c r="A2471" s="88"/>
      <c r="B2471" s="1284" t="s">
        <v>4532</v>
      </c>
      <c r="C2471" s="1454" t="s">
        <v>4498</v>
      </c>
      <c r="D2471" s="1286"/>
      <c r="E2471" s="1282"/>
      <c r="F2471" s="1287"/>
      <c r="G2471" s="221" t="s">
        <v>4280</v>
      </c>
    </row>
    <row r="2472" spans="1:7" ht="15" customHeight="1" x14ac:dyDescent="0.2">
      <c r="A2472" s="88"/>
      <c r="B2472" s="1284" t="s">
        <v>4533</v>
      </c>
      <c r="C2472" s="1454" t="s">
        <v>4499</v>
      </c>
      <c r="D2472" s="1286"/>
      <c r="E2472" s="1282"/>
      <c r="F2472" s="1287"/>
      <c r="G2472" s="221" t="s">
        <v>4280</v>
      </c>
    </row>
    <row r="2473" spans="1:7" ht="15" customHeight="1" x14ac:dyDescent="0.2">
      <c r="A2473" s="88"/>
      <c r="B2473" s="1284" t="s">
        <v>4534</v>
      </c>
      <c r="C2473" s="1454" t="s">
        <v>4500</v>
      </c>
      <c r="D2473" s="1286"/>
      <c r="E2473" s="1282"/>
      <c r="F2473" s="1287"/>
      <c r="G2473" s="221" t="s">
        <v>4280</v>
      </c>
    </row>
    <row r="2474" spans="1:7" ht="15" customHeight="1" x14ac:dyDescent="0.2">
      <c r="A2474" s="88"/>
      <c r="B2474" s="1284" t="s">
        <v>4535</v>
      </c>
      <c r="C2474" s="1454" t="s">
        <v>4501</v>
      </c>
      <c r="D2474" s="1286"/>
      <c r="E2474" s="1282"/>
      <c r="F2474" s="1287"/>
      <c r="G2474" s="221" t="s">
        <v>4280</v>
      </c>
    </row>
    <row r="2475" spans="1:7" ht="15" customHeight="1" x14ac:dyDescent="0.2">
      <c r="A2475" s="88"/>
      <c r="B2475" s="1284" t="s">
        <v>4536</v>
      </c>
      <c r="C2475" s="1454" t="s">
        <v>4502</v>
      </c>
      <c r="D2475" s="1286"/>
      <c r="E2475" s="1282"/>
      <c r="F2475" s="1287"/>
      <c r="G2475" s="221" t="s">
        <v>4280</v>
      </c>
    </row>
    <row r="2476" spans="1:7" ht="15" customHeight="1" x14ac:dyDescent="0.2">
      <c r="A2476" s="88"/>
      <c r="B2476" s="1284" t="s">
        <v>4537</v>
      </c>
      <c r="C2476" s="1454" t="s">
        <v>4503</v>
      </c>
      <c r="D2476" s="1286"/>
      <c r="E2476" s="1282"/>
      <c r="F2476" s="1287"/>
      <c r="G2476" s="221" t="s">
        <v>4280</v>
      </c>
    </row>
    <row r="2477" spans="1:7" ht="15" customHeight="1" x14ac:dyDescent="0.2">
      <c r="A2477" s="88"/>
      <c r="B2477" s="1284" t="s">
        <v>4538</v>
      </c>
      <c r="C2477" s="1454" t="s">
        <v>4504</v>
      </c>
      <c r="D2477" s="1286"/>
      <c r="E2477" s="1282"/>
      <c r="F2477" s="1287"/>
      <c r="G2477" s="221" t="s">
        <v>4280</v>
      </c>
    </row>
    <row r="2478" spans="1:7" ht="15" customHeight="1" x14ac:dyDescent="0.2">
      <c r="A2478" s="88"/>
      <c r="B2478" s="1284" t="s">
        <v>4539</v>
      </c>
      <c r="C2478" s="1454" t="s">
        <v>4505</v>
      </c>
      <c r="D2478" s="1286"/>
      <c r="E2478" s="1282"/>
      <c r="F2478" s="1287"/>
      <c r="G2478" s="221" t="s">
        <v>4280</v>
      </c>
    </row>
    <row r="2479" spans="1:7" ht="15" customHeight="1" x14ac:dyDescent="0.2">
      <c r="A2479" s="88"/>
      <c r="B2479" s="1284" t="s">
        <v>4540</v>
      </c>
      <c r="C2479" s="1454" t="s">
        <v>4506</v>
      </c>
      <c r="D2479" s="1286"/>
      <c r="E2479" s="1282"/>
      <c r="F2479" s="1287"/>
      <c r="G2479" s="221" t="s">
        <v>4280</v>
      </c>
    </row>
    <row r="2480" spans="1:7" ht="15" customHeight="1" x14ac:dyDescent="0.2">
      <c r="A2480" s="88"/>
      <c r="B2480" s="1284" t="s">
        <v>4541</v>
      </c>
      <c r="C2480" s="1454" t="s">
        <v>4507</v>
      </c>
      <c r="D2480" s="1286"/>
      <c r="E2480" s="1282"/>
      <c r="F2480" s="1287"/>
      <c r="G2480" s="221" t="s">
        <v>4280</v>
      </c>
    </row>
    <row r="2481" spans="1:7" ht="15" customHeight="1" x14ac:dyDescent="0.2">
      <c r="A2481" s="88"/>
      <c r="B2481" s="1284" t="s">
        <v>4542</v>
      </c>
      <c r="C2481" s="1454" t="s">
        <v>4508</v>
      </c>
      <c r="D2481" s="1286"/>
      <c r="E2481" s="1282"/>
      <c r="F2481" s="1287"/>
      <c r="G2481" s="221" t="s">
        <v>4280</v>
      </c>
    </row>
    <row r="2482" spans="1:7" ht="15" customHeight="1" x14ac:dyDescent="0.2">
      <c r="A2482" s="88"/>
      <c r="B2482" s="1284" t="s">
        <v>4543</v>
      </c>
      <c r="C2482" s="1454" t="s">
        <v>4509</v>
      </c>
      <c r="D2482" s="1286"/>
      <c r="E2482" s="1282"/>
      <c r="F2482" s="1287"/>
      <c r="G2482" s="221" t="s">
        <v>4280</v>
      </c>
    </row>
    <row r="2483" spans="1:7" ht="15" customHeight="1" x14ac:dyDescent="0.2">
      <c r="A2483" s="88"/>
      <c r="B2483" s="1284" t="s">
        <v>4544</v>
      </c>
      <c r="C2483" s="1454" t="s">
        <v>4510</v>
      </c>
      <c r="D2483" s="1286"/>
      <c r="E2483" s="1282"/>
      <c r="F2483" s="1287"/>
      <c r="G2483" s="221" t="s">
        <v>4280</v>
      </c>
    </row>
    <row r="2484" spans="1:7" ht="15" customHeight="1" x14ac:dyDescent="0.2">
      <c r="A2484" s="88"/>
      <c r="B2484" s="1284" t="s">
        <v>4545</v>
      </c>
      <c r="C2484" s="1454" t="s">
        <v>4511</v>
      </c>
      <c r="D2484" s="1286"/>
      <c r="E2484" s="1282"/>
      <c r="F2484" s="1287"/>
      <c r="G2484" s="221" t="s">
        <v>4280</v>
      </c>
    </row>
    <row r="2485" spans="1:7" ht="15" customHeight="1" x14ac:dyDescent="0.2">
      <c r="A2485" s="88"/>
      <c r="B2485" s="1284" t="s">
        <v>4546</v>
      </c>
      <c r="C2485" s="1454" t="s">
        <v>4512</v>
      </c>
      <c r="D2485" s="1286"/>
      <c r="E2485" s="1282"/>
      <c r="F2485" s="1287"/>
      <c r="G2485" s="221" t="s">
        <v>4280</v>
      </c>
    </row>
    <row r="2486" spans="1:7" ht="15" customHeight="1" x14ac:dyDescent="0.2">
      <c r="A2486" s="88"/>
      <c r="B2486" s="1284" t="s">
        <v>4547</v>
      </c>
      <c r="C2486" s="1454" t="s">
        <v>4513</v>
      </c>
      <c r="D2486" s="1286"/>
      <c r="E2486" s="1282"/>
      <c r="F2486" s="1287"/>
      <c r="G2486" s="221" t="s">
        <v>4280</v>
      </c>
    </row>
    <row r="2487" spans="1:7" ht="15" customHeight="1" x14ac:dyDescent="0.2">
      <c r="A2487" s="88"/>
      <c r="B2487" s="1284" t="s">
        <v>4548</v>
      </c>
      <c r="C2487" s="1454" t="s">
        <v>4514</v>
      </c>
      <c r="D2487" s="1286"/>
      <c r="E2487" s="1282"/>
      <c r="F2487" s="1287"/>
      <c r="G2487" s="221" t="s">
        <v>4280</v>
      </c>
    </row>
    <row r="2488" spans="1:7" ht="15" customHeight="1" x14ac:dyDescent="0.2">
      <c r="A2488" s="88"/>
      <c r="B2488" s="1284" t="s">
        <v>5040</v>
      </c>
      <c r="C2488" s="1455" t="s">
        <v>5038</v>
      </c>
      <c r="D2488" s="1286"/>
      <c r="E2488" s="1282"/>
      <c r="F2488" s="1287"/>
      <c r="G2488" s="221" t="s">
        <v>4280</v>
      </c>
    </row>
    <row r="2489" spans="1:7" ht="15" customHeight="1" x14ac:dyDescent="0.2">
      <c r="A2489" s="88"/>
      <c r="B2489" s="1284" t="s">
        <v>5041</v>
      </c>
      <c r="C2489" s="1455" t="s">
        <v>5039</v>
      </c>
      <c r="D2489" s="1286"/>
      <c r="E2489" s="1282"/>
      <c r="F2489" s="1287"/>
      <c r="G2489" s="221" t="s">
        <v>4280</v>
      </c>
    </row>
    <row r="2490" spans="1:7" ht="15" customHeight="1" x14ac:dyDescent="0.2">
      <c r="A2490" s="88"/>
      <c r="B2490" s="1284" t="s">
        <v>5368</v>
      </c>
      <c r="C2490" s="1455" t="s">
        <v>5369</v>
      </c>
      <c r="D2490" s="1286"/>
      <c r="E2490" s="1282"/>
      <c r="F2490" s="1287"/>
      <c r="G2490" s="221" t="s">
        <v>4280</v>
      </c>
    </row>
    <row r="2491" spans="1:7" ht="15" customHeight="1" x14ac:dyDescent="0.2">
      <c r="A2491" s="88"/>
      <c r="B2491" s="1284" t="s">
        <v>5370</v>
      </c>
      <c r="C2491" s="1455" t="s">
        <v>5371</v>
      </c>
      <c r="D2491" s="1286"/>
      <c r="E2491" s="1282"/>
      <c r="F2491" s="1287"/>
      <c r="G2491" s="221" t="s">
        <v>4280</v>
      </c>
    </row>
    <row r="2492" spans="1:7" ht="15" customHeight="1" x14ac:dyDescent="0.2">
      <c r="A2492" s="88"/>
      <c r="B2492" s="1284" t="s">
        <v>6104</v>
      </c>
      <c r="C2492" s="1455" t="s">
        <v>5902</v>
      </c>
      <c r="D2492" s="1286"/>
      <c r="E2492" s="1282"/>
      <c r="F2492" s="1287"/>
      <c r="G2492" s="221" t="s">
        <v>4280</v>
      </c>
    </row>
    <row r="2493" spans="1:7" ht="15" customHeight="1" x14ac:dyDescent="0.2">
      <c r="A2493" s="88"/>
      <c r="B2493" s="1284" t="s">
        <v>6105</v>
      </c>
      <c r="C2493" s="1455" t="s">
        <v>5903</v>
      </c>
      <c r="D2493" s="1286"/>
      <c r="E2493" s="1282"/>
      <c r="F2493" s="1287"/>
      <c r="G2493" s="221" t="s">
        <v>4280</v>
      </c>
    </row>
    <row r="2494" spans="1:7" ht="15" customHeight="1" x14ac:dyDescent="0.2">
      <c r="A2494" s="88"/>
      <c r="B2494" s="1284" t="s">
        <v>6288</v>
      </c>
      <c r="C2494" s="1455" t="s">
        <v>6186</v>
      </c>
      <c r="D2494" s="1286"/>
      <c r="E2494" s="1282"/>
      <c r="F2494" s="1287"/>
      <c r="G2494" s="221" t="s">
        <v>4280</v>
      </c>
    </row>
    <row r="2495" spans="1:7" ht="15" customHeight="1" x14ac:dyDescent="0.2">
      <c r="A2495" s="88"/>
      <c r="B2495" s="1284" t="s">
        <v>6289</v>
      </c>
      <c r="C2495" s="1455" t="s">
        <v>6187</v>
      </c>
      <c r="D2495" s="1286"/>
      <c r="E2495" s="1282"/>
      <c r="F2495" s="1287"/>
      <c r="G2495" s="221" t="s">
        <v>4280</v>
      </c>
    </row>
    <row r="2496" spans="1:7" ht="15" customHeight="1" x14ac:dyDescent="0.2">
      <c r="A2496" s="88"/>
      <c r="B2496" s="1393" t="s">
        <v>7118</v>
      </c>
      <c r="C2496" s="1391" t="s">
        <v>7116</v>
      </c>
      <c r="D2496" s="1286"/>
      <c r="E2496" s="1282"/>
      <c r="F2496" s="1287"/>
      <c r="G2496" s="221" t="s">
        <v>4280</v>
      </c>
    </row>
    <row r="2497" spans="1:7" ht="15" customHeight="1" x14ac:dyDescent="0.2">
      <c r="A2497" s="88"/>
      <c r="B2497" s="1393" t="s">
        <v>7119</v>
      </c>
      <c r="C2497" s="1391" t="s">
        <v>7117</v>
      </c>
      <c r="D2497" s="1286"/>
      <c r="E2497" s="1282"/>
      <c r="F2497" s="1287"/>
      <c r="G2497" s="221" t="s">
        <v>4280</v>
      </c>
    </row>
    <row r="2498" spans="1:7" ht="15" customHeight="1" x14ac:dyDescent="0.2">
      <c r="A2498" s="88"/>
      <c r="B2498" s="1284" t="s">
        <v>4573</v>
      </c>
      <c r="C2498" s="1454" t="s">
        <v>4549</v>
      </c>
      <c r="D2498" s="1286"/>
      <c r="E2498" s="1282"/>
      <c r="F2498" s="1287"/>
      <c r="G2498" s="221" t="s">
        <v>4280</v>
      </c>
    </row>
    <row r="2499" spans="1:7" ht="15" customHeight="1" x14ac:dyDescent="0.2">
      <c r="A2499" s="88"/>
      <c r="B2499" s="1284" t="s">
        <v>4574</v>
      </c>
      <c r="C2499" s="1454" t="s">
        <v>4550</v>
      </c>
      <c r="D2499" s="1286"/>
      <c r="E2499" s="1282"/>
      <c r="F2499" s="1287"/>
      <c r="G2499" s="221" t="s">
        <v>4280</v>
      </c>
    </row>
    <row r="2500" spans="1:7" ht="15" customHeight="1" x14ac:dyDescent="0.2">
      <c r="A2500" s="88"/>
      <c r="B2500" s="1284" t="s">
        <v>4575</v>
      </c>
      <c r="C2500" s="1454" t="s">
        <v>4551</v>
      </c>
      <c r="D2500" s="1286"/>
      <c r="E2500" s="1282"/>
      <c r="F2500" s="1287"/>
      <c r="G2500" s="221" t="s">
        <v>4280</v>
      </c>
    </row>
    <row r="2501" spans="1:7" ht="15" customHeight="1" x14ac:dyDescent="0.2">
      <c r="A2501" s="88"/>
      <c r="B2501" s="1284" t="s">
        <v>4576</v>
      </c>
      <c r="C2501" s="1454" t="s">
        <v>4552</v>
      </c>
      <c r="D2501" s="1286"/>
      <c r="E2501" s="1282"/>
      <c r="F2501" s="1287"/>
      <c r="G2501" s="221" t="s">
        <v>4280</v>
      </c>
    </row>
    <row r="2502" spans="1:7" ht="15" customHeight="1" x14ac:dyDescent="0.2">
      <c r="A2502" s="88"/>
      <c r="B2502" s="1284" t="s">
        <v>4577</v>
      </c>
      <c r="C2502" s="1454" t="s">
        <v>4553</v>
      </c>
      <c r="D2502" s="1286"/>
      <c r="E2502" s="1282"/>
      <c r="F2502" s="1287"/>
      <c r="G2502" s="221" t="s">
        <v>4280</v>
      </c>
    </row>
    <row r="2503" spans="1:7" ht="15" customHeight="1" x14ac:dyDescent="0.2">
      <c r="A2503" s="88"/>
      <c r="B2503" s="1284" t="s">
        <v>4578</v>
      </c>
      <c r="C2503" s="1454" t="s">
        <v>4554</v>
      </c>
      <c r="D2503" s="1286"/>
      <c r="E2503" s="1282"/>
      <c r="F2503" s="1287"/>
      <c r="G2503" s="221" t="s">
        <v>4280</v>
      </c>
    </row>
    <row r="2504" spans="1:7" ht="15" customHeight="1" x14ac:dyDescent="0.2">
      <c r="A2504" s="88"/>
      <c r="B2504" s="1284" t="s">
        <v>4579</v>
      </c>
      <c r="C2504" s="1454" t="s">
        <v>4555</v>
      </c>
      <c r="D2504" s="1286"/>
      <c r="E2504" s="1282"/>
      <c r="F2504" s="1287"/>
      <c r="G2504" s="221" t="s">
        <v>4280</v>
      </c>
    </row>
    <row r="2505" spans="1:7" ht="15" customHeight="1" x14ac:dyDescent="0.2">
      <c r="A2505" s="88"/>
      <c r="B2505" s="1284" t="s">
        <v>4580</v>
      </c>
      <c r="C2505" s="1454" t="s">
        <v>4556</v>
      </c>
      <c r="D2505" s="1286"/>
      <c r="E2505" s="1282"/>
      <c r="F2505" s="1287"/>
      <c r="G2505" s="221" t="s">
        <v>4280</v>
      </c>
    </row>
    <row r="2506" spans="1:7" ht="15" customHeight="1" x14ac:dyDescent="0.2">
      <c r="A2506" s="88"/>
      <c r="B2506" s="1284" t="s">
        <v>4581</v>
      </c>
      <c r="C2506" s="1454" t="s">
        <v>4557</v>
      </c>
      <c r="D2506" s="1286"/>
      <c r="E2506" s="1282"/>
      <c r="F2506" s="1287"/>
      <c r="G2506" s="221" t="s">
        <v>4280</v>
      </c>
    </row>
    <row r="2507" spans="1:7" ht="15" customHeight="1" x14ac:dyDescent="0.2">
      <c r="A2507" s="88"/>
      <c r="B2507" s="1284" t="s">
        <v>4582</v>
      </c>
      <c r="C2507" s="1454" t="s">
        <v>4558</v>
      </c>
      <c r="D2507" s="1286"/>
      <c r="E2507" s="1282"/>
      <c r="F2507" s="1287"/>
      <c r="G2507" s="221" t="s">
        <v>4280</v>
      </c>
    </row>
    <row r="2508" spans="1:7" ht="15" customHeight="1" x14ac:dyDescent="0.2">
      <c r="A2508" s="88"/>
      <c r="B2508" s="1284" t="s">
        <v>4583</v>
      </c>
      <c r="C2508" s="1454" t="s">
        <v>4559</v>
      </c>
      <c r="D2508" s="1286"/>
      <c r="E2508" s="1282"/>
      <c r="F2508" s="1287"/>
      <c r="G2508" s="221" t="s">
        <v>4280</v>
      </c>
    </row>
    <row r="2509" spans="1:7" ht="15" customHeight="1" x14ac:dyDescent="0.2">
      <c r="A2509" s="88"/>
      <c r="B2509" s="1284" t="s">
        <v>4584</v>
      </c>
      <c r="C2509" s="1454" t="s">
        <v>4560</v>
      </c>
      <c r="D2509" s="1286"/>
      <c r="E2509" s="1282"/>
      <c r="F2509" s="1287"/>
      <c r="G2509" s="221" t="s">
        <v>4280</v>
      </c>
    </row>
    <row r="2510" spans="1:7" ht="15" customHeight="1" x14ac:dyDescent="0.2">
      <c r="A2510" s="88"/>
      <c r="B2510" s="1284" t="s">
        <v>4585</v>
      </c>
      <c r="C2510" s="1454" t="s">
        <v>4561</v>
      </c>
      <c r="D2510" s="1286"/>
      <c r="E2510" s="1282"/>
      <c r="F2510" s="1287"/>
      <c r="G2510" s="221" t="s">
        <v>4280</v>
      </c>
    </row>
    <row r="2511" spans="1:7" ht="15" customHeight="1" x14ac:dyDescent="0.2">
      <c r="A2511" s="88"/>
      <c r="B2511" s="1284" t="s">
        <v>4586</v>
      </c>
      <c r="C2511" s="1454" t="s">
        <v>4562</v>
      </c>
      <c r="D2511" s="1286"/>
      <c r="E2511" s="1282"/>
      <c r="F2511" s="1287"/>
      <c r="G2511" s="221" t="s">
        <v>4280</v>
      </c>
    </row>
    <row r="2512" spans="1:7" ht="15" customHeight="1" x14ac:dyDescent="0.2">
      <c r="A2512" s="88"/>
      <c r="B2512" s="1284" t="s">
        <v>4587</v>
      </c>
      <c r="C2512" s="1454" t="s">
        <v>4563</v>
      </c>
      <c r="D2512" s="1286"/>
      <c r="E2512" s="1282"/>
      <c r="F2512" s="1287"/>
      <c r="G2512" s="221" t="s">
        <v>4280</v>
      </c>
    </row>
    <row r="2513" spans="1:7" ht="15" customHeight="1" x14ac:dyDescent="0.2">
      <c r="A2513" s="88"/>
      <c r="B2513" s="1284" t="s">
        <v>4588</v>
      </c>
      <c r="C2513" s="1454" t="s">
        <v>4564</v>
      </c>
      <c r="D2513" s="1286"/>
      <c r="E2513" s="1282"/>
      <c r="F2513" s="1287"/>
      <c r="G2513" s="221" t="s">
        <v>4280</v>
      </c>
    </row>
    <row r="2514" spans="1:7" ht="15" customHeight="1" x14ac:dyDescent="0.2">
      <c r="A2514" s="88"/>
      <c r="B2514" s="1284" t="s">
        <v>4589</v>
      </c>
      <c r="C2514" s="1454" t="s">
        <v>4565</v>
      </c>
      <c r="D2514" s="1286"/>
      <c r="E2514" s="1282"/>
      <c r="F2514" s="1287"/>
      <c r="G2514" s="221" t="s">
        <v>4280</v>
      </c>
    </row>
    <row r="2515" spans="1:7" ht="15" customHeight="1" x14ac:dyDescent="0.2">
      <c r="A2515" s="88"/>
      <c r="B2515" s="1284" t="s">
        <v>4590</v>
      </c>
      <c r="C2515" s="1454" t="s">
        <v>4566</v>
      </c>
      <c r="D2515" s="1286"/>
      <c r="E2515" s="1282"/>
      <c r="F2515" s="1287"/>
      <c r="G2515" s="221" t="s">
        <v>4280</v>
      </c>
    </row>
    <row r="2516" spans="1:7" ht="15" customHeight="1" x14ac:dyDescent="0.2">
      <c r="A2516" s="88"/>
      <c r="B2516" s="1284" t="s">
        <v>4591</v>
      </c>
      <c r="C2516" s="1454" t="s">
        <v>4567</v>
      </c>
      <c r="D2516" s="1286"/>
      <c r="E2516" s="1282"/>
      <c r="F2516" s="1287"/>
      <c r="G2516" s="221" t="s">
        <v>4280</v>
      </c>
    </row>
    <row r="2517" spans="1:7" ht="15" customHeight="1" x14ac:dyDescent="0.2">
      <c r="A2517" s="88"/>
      <c r="B2517" s="1284" t="s">
        <v>4592</v>
      </c>
      <c r="C2517" s="1454" t="s">
        <v>4568</v>
      </c>
      <c r="D2517" s="1286"/>
      <c r="E2517" s="1282"/>
      <c r="F2517" s="1287"/>
      <c r="G2517" s="221" t="s">
        <v>4280</v>
      </c>
    </row>
    <row r="2518" spans="1:7" ht="15" customHeight="1" x14ac:dyDescent="0.2">
      <c r="A2518" s="88"/>
      <c r="B2518" s="1284" t="s">
        <v>4593</v>
      </c>
      <c r="C2518" s="1454" t="s">
        <v>4569</v>
      </c>
      <c r="D2518" s="1286"/>
      <c r="E2518" s="1282"/>
      <c r="F2518" s="1287"/>
      <c r="G2518" s="221" t="s">
        <v>4280</v>
      </c>
    </row>
    <row r="2519" spans="1:7" ht="15" customHeight="1" x14ac:dyDescent="0.2">
      <c r="A2519" s="88"/>
      <c r="B2519" s="1284" t="s">
        <v>4594</v>
      </c>
      <c r="C2519" s="1454" t="s">
        <v>4570</v>
      </c>
      <c r="D2519" s="1286"/>
      <c r="E2519" s="1282"/>
      <c r="F2519" s="1287"/>
      <c r="G2519" s="221" t="s">
        <v>4280</v>
      </c>
    </row>
    <row r="2520" spans="1:7" ht="15" customHeight="1" x14ac:dyDescent="0.2">
      <c r="A2520" s="88"/>
      <c r="B2520" s="1284" t="s">
        <v>4595</v>
      </c>
      <c r="C2520" s="1454" t="s">
        <v>4571</v>
      </c>
      <c r="D2520" s="1286"/>
      <c r="E2520" s="1282"/>
      <c r="F2520" s="1287"/>
      <c r="G2520" s="221" t="s">
        <v>4280</v>
      </c>
    </row>
    <row r="2521" spans="1:7" ht="15" customHeight="1" x14ac:dyDescent="0.2">
      <c r="A2521" s="88"/>
      <c r="B2521" s="1284" t="s">
        <v>4596</v>
      </c>
      <c r="C2521" s="1454" t="s">
        <v>4572</v>
      </c>
      <c r="D2521" s="1286"/>
      <c r="E2521" s="1282"/>
      <c r="F2521" s="1287"/>
      <c r="G2521" s="221" t="s">
        <v>4280</v>
      </c>
    </row>
    <row r="2522" spans="1:7" ht="15" customHeight="1" x14ac:dyDescent="0.2">
      <c r="A2522" s="88"/>
      <c r="B2522" s="1284" t="s">
        <v>5044</v>
      </c>
      <c r="C2522" s="1455" t="s">
        <v>5042</v>
      </c>
      <c r="D2522" s="1286"/>
      <c r="E2522" s="1282"/>
      <c r="F2522" s="1287"/>
      <c r="G2522" s="221" t="s">
        <v>4280</v>
      </c>
    </row>
    <row r="2523" spans="1:7" ht="15" customHeight="1" x14ac:dyDescent="0.2">
      <c r="A2523" s="88"/>
      <c r="B2523" s="1284" t="s">
        <v>5045</v>
      </c>
      <c r="C2523" s="1455" t="s">
        <v>5043</v>
      </c>
      <c r="D2523" s="1286"/>
      <c r="E2523" s="1282"/>
      <c r="F2523" s="1287"/>
      <c r="G2523" s="221" t="s">
        <v>4280</v>
      </c>
    </row>
    <row r="2524" spans="1:7" ht="15" customHeight="1" x14ac:dyDescent="0.2">
      <c r="A2524" s="88"/>
      <c r="B2524" s="1284" t="s">
        <v>5372</v>
      </c>
      <c r="C2524" s="1455" t="s">
        <v>5373</v>
      </c>
      <c r="D2524" s="1286"/>
      <c r="E2524" s="1282"/>
      <c r="F2524" s="1287"/>
      <c r="G2524" s="221" t="s">
        <v>4280</v>
      </c>
    </row>
    <row r="2525" spans="1:7" ht="15" customHeight="1" x14ac:dyDescent="0.2">
      <c r="A2525" s="88"/>
      <c r="B2525" s="1284" t="s">
        <v>5374</v>
      </c>
      <c r="C2525" s="1455" t="s">
        <v>5375</v>
      </c>
      <c r="D2525" s="1286"/>
      <c r="E2525" s="1282"/>
      <c r="F2525" s="1287"/>
      <c r="G2525" s="221" t="s">
        <v>4280</v>
      </c>
    </row>
    <row r="2526" spans="1:7" ht="15" customHeight="1" x14ac:dyDescent="0.2">
      <c r="A2526" s="88"/>
      <c r="B2526" s="1284" t="s">
        <v>6106</v>
      </c>
      <c r="C2526" s="1455" t="s">
        <v>5904</v>
      </c>
      <c r="D2526" s="1286"/>
      <c r="E2526" s="1282"/>
      <c r="F2526" s="1287"/>
      <c r="G2526" s="221" t="s">
        <v>4280</v>
      </c>
    </row>
    <row r="2527" spans="1:7" ht="15" customHeight="1" x14ac:dyDescent="0.2">
      <c r="A2527" s="88"/>
      <c r="B2527" s="1284" t="s">
        <v>6107</v>
      </c>
      <c r="C2527" s="1455" t="s">
        <v>5905</v>
      </c>
      <c r="D2527" s="1286"/>
      <c r="E2527" s="1282"/>
      <c r="F2527" s="1287"/>
      <c r="G2527" s="221" t="s">
        <v>4280</v>
      </c>
    </row>
    <row r="2528" spans="1:7" ht="15" customHeight="1" x14ac:dyDescent="0.2">
      <c r="A2528" s="88"/>
      <c r="B2528" s="1284" t="s">
        <v>6290</v>
      </c>
      <c r="C2528" s="1455" t="s">
        <v>6188</v>
      </c>
      <c r="D2528" s="1286"/>
      <c r="E2528" s="1282"/>
      <c r="F2528" s="1287"/>
      <c r="G2528" s="221" t="s">
        <v>4280</v>
      </c>
    </row>
    <row r="2529" spans="1:7" ht="15" customHeight="1" x14ac:dyDescent="0.2">
      <c r="A2529" s="88"/>
      <c r="B2529" s="1284" t="s">
        <v>6291</v>
      </c>
      <c r="C2529" s="1455" t="s">
        <v>6189</v>
      </c>
      <c r="D2529" s="1286"/>
      <c r="E2529" s="1282"/>
      <c r="F2529" s="1287"/>
      <c r="G2529" s="221" t="s">
        <v>4280</v>
      </c>
    </row>
    <row r="2530" spans="1:7" ht="15" customHeight="1" x14ac:dyDescent="0.2">
      <c r="A2530" s="88"/>
      <c r="B2530" s="1393" t="s">
        <v>7122</v>
      </c>
      <c r="C2530" s="1391" t="s">
        <v>7120</v>
      </c>
      <c r="D2530" s="1286"/>
      <c r="E2530" s="1282"/>
      <c r="F2530" s="1287"/>
      <c r="G2530" s="221"/>
    </row>
    <row r="2531" spans="1:7" ht="15" customHeight="1" x14ac:dyDescent="0.2">
      <c r="A2531" s="88"/>
      <c r="B2531" s="1393" t="s">
        <v>7123</v>
      </c>
      <c r="C2531" s="1391" t="s">
        <v>7121</v>
      </c>
      <c r="D2531" s="1286"/>
      <c r="E2531" s="1282"/>
      <c r="F2531" s="1287"/>
      <c r="G2531" s="221"/>
    </row>
    <row r="2532" spans="1:7" ht="15" customHeight="1" x14ac:dyDescent="0.2">
      <c r="A2532" s="87" t="s">
        <v>4205</v>
      </c>
      <c r="B2532" s="1288" t="s">
        <v>4227</v>
      </c>
      <c r="C2532" s="1456" t="s">
        <v>4220</v>
      </c>
      <c r="D2532" s="1286"/>
      <c r="E2532" s="1282"/>
      <c r="F2532" s="1287"/>
      <c r="G2532" s="221" t="s">
        <v>1637</v>
      </c>
    </row>
    <row r="2533" spans="1:7" ht="15" customHeight="1" x14ac:dyDescent="0.2">
      <c r="A2533" s="81"/>
      <c r="B2533" s="1284" t="s">
        <v>4228</v>
      </c>
      <c r="C2533" s="1452" t="s">
        <v>4221</v>
      </c>
      <c r="D2533" s="1286"/>
      <c r="E2533" s="1282"/>
      <c r="F2533" s="1287"/>
      <c r="G2533" s="221" t="s">
        <v>4280</v>
      </c>
    </row>
    <row r="2534" spans="1:7" ht="15" customHeight="1" x14ac:dyDescent="0.2">
      <c r="A2534" s="81"/>
      <c r="B2534" s="1284" t="s">
        <v>4229</v>
      </c>
      <c r="C2534" s="1452" t="s">
        <v>4222</v>
      </c>
      <c r="D2534" s="1286"/>
      <c r="E2534" s="1282"/>
      <c r="F2534" s="1287"/>
      <c r="G2534" s="221" t="s">
        <v>4280</v>
      </c>
    </row>
    <row r="2535" spans="1:7" ht="15" customHeight="1" x14ac:dyDescent="0.2">
      <c r="A2535" s="81"/>
      <c r="B2535" s="1284" t="s">
        <v>4230</v>
      </c>
      <c r="C2535" s="1452" t="s">
        <v>4223</v>
      </c>
      <c r="D2535" s="1286"/>
      <c r="E2535" s="1282"/>
      <c r="F2535" s="1287"/>
      <c r="G2535" s="221" t="s">
        <v>4280</v>
      </c>
    </row>
    <row r="2536" spans="1:7" ht="15" customHeight="1" x14ac:dyDescent="0.2">
      <c r="A2536" s="81"/>
      <c r="B2536" s="1284" t="s">
        <v>4231</v>
      </c>
      <c r="C2536" s="1452" t="s">
        <v>4224</v>
      </c>
      <c r="D2536" s="1286"/>
      <c r="E2536" s="1282"/>
      <c r="F2536" s="1287"/>
      <c r="G2536" s="221" t="s">
        <v>4280</v>
      </c>
    </row>
    <row r="2537" spans="1:7" ht="15" customHeight="1" x14ac:dyDescent="0.2">
      <c r="A2537" s="81"/>
      <c r="B2537" s="1284" t="s">
        <v>4232</v>
      </c>
      <c r="C2537" s="1452" t="s">
        <v>4225</v>
      </c>
      <c r="D2537" s="1286"/>
      <c r="E2537" s="1282"/>
      <c r="F2537" s="1287"/>
      <c r="G2537" s="221" t="s">
        <v>4280</v>
      </c>
    </row>
    <row r="2538" spans="1:7" ht="15" customHeight="1" x14ac:dyDescent="0.2">
      <c r="A2538" s="81"/>
      <c r="B2538" s="1308" t="s">
        <v>4233</v>
      </c>
      <c r="C2538" s="1457" t="s">
        <v>4226</v>
      </c>
      <c r="D2538" s="1295"/>
      <c r="E2538" s="1282"/>
      <c r="F2538" s="1296"/>
      <c r="G2538" s="221" t="s">
        <v>4280</v>
      </c>
    </row>
    <row r="2539" spans="1:7" ht="15" customHeight="1" x14ac:dyDescent="0.2">
      <c r="A2539" s="87" t="s">
        <v>4234</v>
      </c>
      <c r="B2539" s="1284" t="s">
        <v>4250</v>
      </c>
      <c r="C2539" s="1452" t="s">
        <v>4235</v>
      </c>
      <c r="D2539" s="1286"/>
      <c r="E2539" s="1282"/>
      <c r="F2539" s="1287"/>
      <c r="G2539" s="221" t="s">
        <v>4280</v>
      </c>
    </row>
    <row r="2540" spans="1:7" ht="15" customHeight="1" x14ac:dyDescent="0.2">
      <c r="A2540" s="81"/>
      <c r="B2540" s="1284" t="s">
        <v>4251</v>
      </c>
      <c r="C2540" s="1452" t="s">
        <v>4236</v>
      </c>
      <c r="D2540" s="1286"/>
      <c r="E2540" s="1282"/>
      <c r="F2540" s="1287"/>
      <c r="G2540" s="221" t="s">
        <v>4280</v>
      </c>
    </row>
    <row r="2541" spans="1:7" ht="15" customHeight="1" x14ac:dyDescent="0.2">
      <c r="A2541" s="81"/>
      <c r="B2541" s="1284" t="s">
        <v>4252</v>
      </c>
      <c r="C2541" s="1452" t="s">
        <v>4237</v>
      </c>
      <c r="D2541" s="1286"/>
      <c r="E2541" s="1282"/>
      <c r="F2541" s="1287"/>
      <c r="G2541" s="221" t="s">
        <v>4280</v>
      </c>
    </row>
    <row r="2542" spans="1:7" ht="15" customHeight="1" x14ac:dyDescent="0.2">
      <c r="A2542" s="81"/>
      <c r="B2542" s="1284" t="s">
        <v>4253</v>
      </c>
      <c r="C2542" s="1452" t="s">
        <v>4238</v>
      </c>
      <c r="D2542" s="1286"/>
      <c r="E2542" s="1282"/>
      <c r="F2542" s="1287"/>
      <c r="G2542" s="221" t="s">
        <v>4280</v>
      </c>
    </row>
    <row r="2543" spans="1:7" ht="15" customHeight="1" x14ac:dyDescent="0.2">
      <c r="A2543" s="81"/>
      <c r="B2543" s="1284" t="s">
        <v>4254</v>
      </c>
      <c r="C2543" s="1452" t="s">
        <v>4239</v>
      </c>
      <c r="D2543" s="1286"/>
      <c r="E2543" s="1282"/>
      <c r="F2543" s="1287"/>
      <c r="G2543" s="221" t="s">
        <v>4280</v>
      </c>
    </row>
    <row r="2544" spans="1:7" ht="15" customHeight="1" x14ac:dyDescent="0.2">
      <c r="A2544" s="81"/>
      <c r="B2544" s="1284" t="s">
        <v>4255</v>
      </c>
      <c r="C2544" s="1452" t="s">
        <v>4240</v>
      </c>
      <c r="D2544" s="1286"/>
      <c r="E2544" s="1282"/>
      <c r="F2544" s="1287"/>
      <c r="G2544" s="221" t="s">
        <v>4280</v>
      </c>
    </row>
    <row r="2545" spans="1:7" ht="15" customHeight="1" x14ac:dyDescent="0.2">
      <c r="A2545" s="81"/>
      <c r="B2545" s="1284" t="s">
        <v>4256</v>
      </c>
      <c r="C2545" s="1452" t="s">
        <v>4241</v>
      </c>
      <c r="D2545" s="1286"/>
      <c r="E2545" s="1282"/>
      <c r="F2545" s="1287"/>
      <c r="G2545" s="221" t="s">
        <v>4280</v>
      </c>
    </row>
    <row r="2546" spans="1:7" ht="15" customHeight="1" x14ac:dyDescent="0.2">
      <c r="A2546" s="81"/>
      <c r="B2546" s="1284" t="s">
        <v>4257</v>
      </c>
      <c r="C2546" s="1452" t="s">
        <v>4242</v>
      </c>
      <c r="D2546" s="1286"/>
      <c r="E2546" s="1282"/>
      <c r="F2546" s="1287"/>
      <c r="G2546" s="221" t="s">
        <v>4280</v>
      </c>
    </row>
    <row r="2547" spans="1:7" ht="15" customHeight="1" x14ac:dyDescent="0.2">
      <c r="A2547" s="81"/>
      <c r="B2547" s="1284" t="s">
        <v>4258</v>
      </c>
      <c r="C2547" s="1452" t="s">
        <v>4243</v>
      </c>
      <c r="D2547" s="1286"/>
      <c r="E2547" s="1282"/>
      <c r="F2547" s="1287"/>
      <c r="G2547" s="221" t="s">
        <v>4280</v>
      </c>
    </row>
    <row r="2548" spans="1:7" ht="15" customHeight="1" x14ac:dyDescent="0.2">
      <c r="A2548" s="81"/>
      <c r="B2548" s="1284" t="s">
        <v>4259</v>
      </c>
      <c r="C2548" s="1452" t="s">
        <v>4244</v>
      </c>
      <c r="D2548" s="1286"/>
      <c r="E2548" s="1282"/>
      <c r="F2548" s="1287"/>
      <c r="G2548" s="221" t="s">
        <v>4280</v>
      </c>
    </row>
    <row r="2549" spans="1:7" ht="15" customHeight="1" x14ac:dyDescent="0.2">
      <c r="A2549" s="81"/>
      <c r="B2549" s="1284" t="s">
        <v>4260</v>
      </c>
      <c r="C2549" s="1452" t="s">
        <v>4246</v>
      </c>
      <c r="D2549" s="1286"/>
      <c r="E2549" s="1282"/>
      <c r="F2549" s="1287"/>
      <c r="G2549" s="221" t="s">
        <v>4280</v>
      </c>
    </row>
    <row r="2550" spans="1:7" ht="15" customHeight="1" x14ac:dyDescent="0.2">
      <c r="A2550" s="81"/>
      <c r="B2550" s="1284" t="s">
        <v>4261</v>
      </c>
      <c r="C2550" s="1452" t="s">
        <v>4245</v>
      </c>
      <c r="D2550" s="1286"/>
      <c r="E2550" s="1282"/>
      <c r="F2550" s="1287"/>
      <c r="G2550" s="221" t="s">
        <v>4280</v>
      </c>
    </row>
    <row r="2551" spans="1:7" ht="15" customHeight="1" x14ac:dyDescent="0.2">
      <c r="A2551" s="81"/>
      <c r="B2551" s="1284" t="s">
        <v>4262</v>
      </c>
      <c r="C2551" s="1452" t="s">
        <v>4247</v>
      </c>
      <c r="D2551" s="1286"/>
      <c r="E2551" s="1282"/>
      <c r="F2551" s="1287"/>
      <c r="G2551" s="221" t="s">
        <v>4280</v>
      </c>
    </row>
    <row r="2552" spans="1:7" ht="15" customHeight="1" x14ac:dyDescent="0.2">
      <c r="A2552" s="81"/>
      <c r="B2552" s="1284" t="s">
        <v>4263</v>
      </c>
      <c r="C2552" s="1452" t="s">
        <v>4248</v>
      </c>
      <c r="D2552" s="1286"/>
      <c r="E2552" s="1282"/>
      <c r="F2552" s="1287"/>
      <c r="G2552" s="221" t="s">
        <v>4280</v>
      </c>
    </row>
    <row r="2553" spans="1:7" ht="15" customHeight="1" x14ac:dyDescent="0.2">
      <c r="A2553" s="81"/>
      <c r="B2553" s="1284" t="s">
        <v>4616</v>
      </c>
      <c r="C2553" s="1452" t="s">
        <v>4249</v>
      </c>
      <c r="D2553" s="1286"/>
      <c r="E2553" s="1282"/>
      <c r="F2553" s="1287"/>
      <c r="G2553" s="221" t="s">
        <v>4280</v>
      </c>
    </row>
    <row r="2554" spans="1:7" ht="15" customHeight="1" x14ac:dyDescent="0.2">
      <c r="A2554" s="81"/>
      <c r="B2554" s="1284" t="s">
        <v>5050</v>
      </c>
      <c r="C2554" s="1452" t="s">
        <v>5049</v>
      </c>
      <c r="D2554" s="1286"/>
      <c r="E2554" s="1282"/>
      <c r="F2554" s="1287"/>
      <c r="G2554" s="221" t="s">
        <v>4280</v>
      </c>
    </row>
    <row r="2555" spans="1:7" ht="15" customHeight="1" x14ac:dyDescent="0.2">
      <c r="A2555" s="81"/>
      <c r="B2555" s="1284" t="s">
        <v>5376</v>
      </c>
      <c r="C2555" s="1452" t="s">
        <v>5377</v>
      </c>
      <c r="D2555" s="1286"/>
      <c r="E2555" s="1282"/>
      <c r="F2555" s="1287"/>
      <c r="G2555" s="221" t="s">
        <v>4280</v>
      </c>
    </row>
    <row r="2556" spans="1:7" ht="15" customHeight="1" x14ac:dyDescent="0.2">
      <c r="A2556" s="81"/>
      <c r="B2556" s="1284" t="s">
        <v>6108</v>
      </c>
      <c r="C2556" s="1452" t="s">
        <v>5906</v>
      </c>
      <c r="D2556" s="1286"/>
      <c r="E2556" s="1282"/>
      <c r="F2556" s="1287"/>
      <c r="G2556" s="221" t="s">
        <v>4280</v>
      </c>
    </row>
    <row r="2557" spans="1:7" ht="15" customHeight="1" x14ac:dyDescent="0.2">
      <c r="A2557" s="81"/>
      <c r="B2557" s="1284" t="s">
        <v>6292</v>
      </c>
      <c r="C2557" s="1455" t="s">
        <v>6190</v>
      </c>
      <c r="D2557" s="1286"/>
      <c r="E2557" s="1282"/>
      <c r="F2557" s="1287"/>
      <c r="G2557" s="221" t="s">
        <v>4280</v>
      </c>
    </row>
    <row r="2558" spans="1:7" ht="15" customHeight="1" x14ac:dyDescent="0.2">
      <c r="A2558" s="81"/>
      <c r="B2558" s="1395" t="s">
        <v>7125</v>
      </c>
      <c r="C2558" s="1392" t="s">
        <v>7124</v>
      </c>
      <c r="D2558" s="1286"/>
      <c r="E2558" s="1282"/>
      <c r="F2558" s="1287"/>
      <c r="G2558" s="221"/>
    </row>
    <row r="2559" spans="1:7" ht="15" customHeight="1" x14ac:dyDescent="0.2">
      <c r="A2559" s="1629" t="s">
        <v>4264</v>
      </c>
      <c r="B2559" s="1284" t="s">
        <v>4271</v>
      </c>
      <c r="C2559" s="1458" t="s">
        <v>4265</v>
      </c>
      <c r="D2559" s="1286"/>
      <c r="E2559" s="1282"/>
      <c r="F2559" s="1287"/>
      <c r="G2559" s="221" t="s">
        <v>4280</v>
      </c>
    </row>
    <row r="2560" spans="1:7" ht="15" customHeight="1" x14ac:dyDescent="0.2">
      <c r="A2560" s="1630"/>
      <c r="B2560" s="1284" t="s">
        <v>4272</v>
      </c>
      <c r="C2560" s="1458" t="s">
        <v>4266</v>
      </c>
      <c r="D2560" s="1286"/>
      <c r="E2560" s="1282"/>
      <c r="F2560" s="1287"/>
      <c r="G2560" s="221" t="s">
        <v>4280</v>
      </c>
    </row>
    <row r="2561" spans="1:7" ht="15" customHeight="1" x14ac:dyDescent="0.2">
      <c r="A2561" s="1630"/>
      <c r="B2561" s="1284" t="s">
        <v>4273</v>
      </c>
      <c r="C2561" s="1458" t="s">
        <v>4269</v>
      </c>
      <c r="D2561" s="1286"/>
      <c r="E2561" s="1282"/>
      <c r="F2561" s="1287"/>
      <c r="G2561" s="221" t="s">
        <v>4280</v>
      </c>
    </row>
    <row r="2562" spans="1:7" ht="15" customHeight="1" x14ac:dyDescent="0.2">
      <c r="A2562" s="81"/>
      <c r="B2562" s="1284" t="s">
        <v>4274</v>
      </c>
      <c r="C2562" s="1458" t="s">
        <v>4270</v>
      </c>
      <c r="D2562" s="1286"/>
      <c r="E2562" s="1282"/>
      <c r="F2562" s="1287"/>
      <c r="G2562" s="221" t="s">
        <v>4280</v>
      </c>
    </row>
    <row r="2563" spans="1:7" ht="15" customHeight="1" x14ac:dyDescent="0.2">
      <c r="A2563" s="81"/>
      <c r="B2563" s="1284" t="s">
        <v>4275</v>
      </c>
      <c r="C2563" s="1458" t="s">
        <v>4267</v>
      </c>
      <c r="D2563" s="1286"/>
      <c r="E2563" s="1282"/>
      <c r="F2563" s="1287"/>
      <c r="G2563" s="221" t="s">
        <v>4280</v>
      </c>
    </row>
    <row r="2564" spans="1:7" ht="15" customHeight="1" x14ac:dyDescent="0.2">
      <c r="A2564" s="81"/>
      <c r="B2564" s="1284" t="s">
        <v>4276</v>
      </c>
      <c r="C2564" s="1458" t="s">
        <v>4268</v>
      </c>
      <c r="D2564" s="1286"/>
      <c r="E2564" s="1282"/>
      <c r="F2564" s="1287"/>
      <c r="G2564" s="221" t="s">
        <v>4280</v>
      </c>
    </row>
    <row r="2565" spans="1:7" ht="15" customHeight="1" x14ac:dyDescent="0.2">
      <c r="A2565" s="81"/>
      <c r="B2565" s="1284" t="s">
        <v>4279</v>
      </c>
      <c r="C2565" s="1458" t="s">
        <v>4277</v>
      </c>
      <c r="D2565" s="1286"/>
      <c r="E2565" s="1282"/>
      <c r="F2565" s="1287"/>
      <c r="G2565" s="221" t="s">
        <v>4280</v>
      </c>
    </row>
    <row r="2566" spans="1:7" ht="15" customHeight="1" x14ac:dyDescent="0.2">
      <c r="A2566" s="81"/>
      <c r="B2566" s="1284" t="s">
        <v>5051</v>
      </c>
      <c r="C2566" s="1455" t="s">
        <v>4278</v>
      </c>
      <c r="D2566" s="1286"/>
      <c r="E2566" s="1282"/>
      <c r="F2566" s="1287"/>
      <c r="G2566" s="221" t="s">
        <v>4280</v>
      </c>
    </row>
    <row r="2567" spans="1:7" ht="15" customHeight="1" x14ac:dyDescent="0.2">
      <c r="A2567" s="81"/>
      <c r="B2567" s="1284" t="s">
        <v>5053</v>
      </c>
      <c r="C2567" s="1455" t="s">
        <v>5052</v>
      </c>
      <c r="D2567" s="1286"/>
      <c r="E2567" s="1282"/>
      <c r="F2567" s="1287"/>
      <c r="G2567" s="221" t="s">
        <v>4280</v>
      </c>
    </row>
    <row r="2568" spans="1:7" ht="15" customHeight="1" x14ac:dyDescent="0.2">
      <c r="A2568" s="81"/>
      <c r="B2568" s="1284" t="s">
        <v>5378</v>
      </c>
      <c r="C2568" s="1455" t="s">
        <v>5379</v>
      </c>
      <c r="D2568" s="1286"/>
      <c r="E2568" s="1282"/>
      <c r="F2568" s="1287"/>
      <c r="G2568" s="221" t="s">
        <v>4280</v>
      </c>
    </row>
    <row r="2569" spans="1:7" ht="15" customHeight="1" x14ac:dyDescent="0.2">
      <c r="A2569" s="81"/>
      <c r="B2569" s="1284" t="s">
        <v>6109</v>
      </c>
      <c r="C2569" s="1455" t="s">
        <v>5907</v>
      </c>
      <c r="D2569" s="1286"/>
      <c r="E2569" s="1282"/>
      <c r="F2569" s="1287"/>
      <c r="G2569" s="221" t="s">
        <v>4280</v>
      </c>
    </row>
    <row r="2570" spans="1:7" ht="15" customHeight="1" x14ac:dyDescent="0.2">
      <c r="A2570" s="83"/>
      <c r="B2570" s="1284" t="s">
        <v>6293</v>
      </c>
      <c r="C2570" s="1455" t="s">
        <v>6191</v>
      </c>
      <c r="D2570" s="1286"/>
      <c r="E2570" s="1282"/>
      <c r="F2570" s="1287"/>
      <c r="G2570" s="221" t="s">
        <v>4280</v>
      </c>
    </row>
    <row r="2571" spans="1:7" ht="15" customHeight="1" x14ac:dyDescent="0.2">
      <c r="A2571" s="81"/>
      <c r="B2571" s="1395" t="s">
        <v>7292</v>
      </c>
      <c r="C2571" s="1391" t="s">
        <v>7167</v>
      </c>
      <c r="D2571" s="1286"/>
      <c r="E2571" s="1282"/>
      <c r="F2571" s="1287"/>
      <c r="G2571" s="221"/>
    </row>
    <row r="2572" spans="1:7" ht="15" customHeight="1" x14ac:dyDescent="0.2">
      <c r="A2572" s="78" t="s">
        <v>5380</v>
      </c>
      <c r="B2572" s="1302" t="s">
        <v>6925</v>
      </c>
      <c r="C2572" s="1459" t="s">
        <v>5381</v>
      </c>
      <c r="D2572" s="1286"/>
      <c r="E2572" s="1282"/>
      <c r="F2572" s="1287"/>
      <c r="G2572" s="221" t="s">
        <v>1637</v>
      </c>
    </row>
    <row r="2573" spans="1:7" ht="15" customHeight="1" x14ac:dyDescent="0.2">
      <c r="A2573" s="81"/>
      <c r="B2573" s="1284" t="s">
        <v>6926</v>
      </c>
      <c r="C2573" s="1455" t="s">
        <v>5382</v>
      </c>
      <c r="D2573" s="1286"/>
      <c r="E2573" s="1282"/>
      <c r="F2573" s="1287"/>
      <c r="G2573" s="221" t="s">
        <v>4280</v>
      </c>
    </row>
    <row r="2574" spans="1:7" ht="15" customHeight="1" x14ac:dyDescent="0.2">
      <c r="A2574" s="81"/>
      <c r="B2574" s="1284" t="s">
        <v>6927</v>
      </c>
      <c r="C2574" s="1452" t="s">
        <v>5383</v>
      </c>
      <c r="D2574" s="1286"/>
      <c r="E2574" s="1282"/>
      <c r="F2574" s="1287"/>
      <c r="G2574" s="221" t="s">
        <v>4280</v>
      </c>
    </row>
    <row r="2575" spans="1:7" ht="15" customHeight="1" x14ac:dyDescent="0.2">
      <c r="A2575" s="88"/>
      <c r="B2575" s="1284" t="s">
        <v>6110</v>
      </c>
      <c r="C2575" s="1455" t="s">
        <v>5908</v>
      </c>
      <c r="D2575" s="1286"/>
      <c r="E2575" s="1282"/>
      <c r="F2575" s="1287"/>
      <c r="G2575" s="221" t="s">
        <v>4280</v>
      </c>
    </row>
    <row r="2576" spans="1:7" ht="15" customHeight="1" x14ac:dyDescent="0.2">
      <c r="A2576" s="81"/>
      <c r="B2576" s="1284" t="s">
        <v>6111</v>
      </c>
      <c r="C2576" s="1455" t="s">
        <v>5909</v>
      </c>
      <c r="D2576" s="1286"/>
      <c r="E2576" s="1282"/>
      <c r="F2576" s="1287"/>
      <c r="G2576" s="221" t="s">
        <v>4280</v>
      </c>
    </row>
    <row r="2577" spans="1:9" ht="15" customHeight="1" x14ac:dyDescent="0.2">
      <c r="A2577" s="83"/>
      <c r="B2577" s="1284" t="s">
        <v>6112</v>
      </c>
      <c r="C2577" s="1455" t="s">
        <v>5910</v>
      </c>
      <c r="D2577" s="1286"/>
      <c r="E2577" s="1282"/>
      <c r="F2577" s="1287"/>
      <c r="G2577" s="221" t="s">
        <v>4280</v>
      </c>
      <c r="H2577" s="200"/>
      <c r="I2577" s="200"/>
    </row>
    <row r="2578" spans="1:9" ht="15" customHeight="1" x14ac:dyDescent="0.2">
      <c r="A2578" s="88"/>
      <c r="B2578" s="1284" t="s">
        <v>6294</v>
      </c>
      <c r="C2578" s="1455" t="s">
        <v>6192</v>
      </c>
      <c r="D2578" s="1286"/>
      <c r="E2578" s="1282"/>
      <c r="F2578" s="1287"/>
      <c r="G2578" s="221" t="s">
        <v>4280</v>
      </c>
      <c r="H2578" s="200"/>
      <c r="I2578" s="200"/>
    </row>
    <row r="2579" spans="1:9" ht="15" customHeight="1" x14ac:dyDescent="0.2">
      <c r="A2579" s="81"/>
      <c r="B2579" s="1284" t="s">
        <v>6295</v>
      </c>
      <c r="C2579" s="1455" t="s">
        <v>6193</v>
      </c>
      <c r="D2579" s="1286"/>
      <c r="E2579" s="1282"/>
      <c r="F2579" s="1287"/>
      <c r="G2579" s="221" t="s">
        <v>4280</v>
      </c>
    </row>
    <row r="2580" spans="1:9" ht="15" customHeight="1" x14ac:dyDescent="0.2">
      <c r="A2580" s="81"/>
      <c r="B2580" s="1284" t="s">
        <v>6296</v>
      </c>
      <c r="C2580" s="1455" t="s">
        <v>6194</v>
      </c>
      <c r="D2580" s="1286"/>
      <c r="E2580" s="1282"/>
      <c r="F2580" s="1287"/>
      <c r="G2580" s="1443" t="s">
        <v>4280</v>
      </c>
      <c r="H2580" s="200"/>
      <c r="I2580" s="200"/>
    </row>
    <row r="2581" spans="1:9" ht="15" customHeight="1" x14ac:dyDescent="0.2">
      <c r="A2581" s="1442"/>
      <c r="B2581" s="1393" t="s">
        <v>7171</v>
      </c>
      <c r="C2581" s="1391" t="s">
        <v>7168</v>
      </c>
      <c r="D2581" s="1286"/>
      <c r="E2581" s="1282"/>
      <c r="F2581" s="1313"/>
      <c r="G2581" s="1443" t="s">
        <v>4280</v>
      </c>
      <c r="H2581" s="200"/>
      <c r="I2581" s="200"/>
    </row>
    <row r="2582" spans="1:9" ht="15" customHeight="1" x14ac:dyDescent="0.2">
      <c r="A2582" s="90"/>
      <c r="B2582" s="1393" t="s">
        <v>7172</v>
      </c>
      <c r="C2582" s="1391" t="s">
        <v>7169</v>
      </c>
      <c r="D2582" s="1312"/>
      <c r="E2582" s="1282"/>
      <c r="F2582" s="1313"/>
      <c r="G2582" s="1443" t="s">
        <v>4280</v>
      </c>
      <c r="H2582" s="200"/>
      <c r="I2582" s="200"/>
    </row>
    <row r="2583" spans="1:9" ht="15" customHeight="1" x14ac:dyDescent="0.2">
      <c r="A2583" s="90"/>
      <c r="B2583" s="1395" t="s">
        <v>7173</v>
      </c>
      <c r="C2583" s="1392" t="s">
        <v>7170</v>
      </c>
      <c r="D2583" s="1312"/>
      <c r="E2583" s="1445"/>
      <c r="F2583" s="1313"/>
      <c r="G2583" s="1444" t="s">
        <v>4280</v>
      </c>
      <c r="H2583" s="107"/>
      <c r="I2583" s="107"/>
    </row>
    <row r="2584" spans="1:9" ht="15" customHeight="1" x14ac:dyDescent="0.2">
      <c r="A2584" s="1440"/>
      <c r="B2584" s="1310"/>
      <c r="C2584" s="1311"/>
      <c r="D2584" s="1312"/>
      <c r="E2584" s="1313"/>
      <c r="F2584" s="1446"/>
      <c r="G2584" s="1441"/>
    </row>
    <row r="2585" spans="1:9" ht="15" customHeight="1" x14ac:dyDescent="0.2"/>
    <row r="2586" spans="1:9" ht="15" customHeight="1" x14ac:dyDescent="0.2"/>
    <row r="2587" spans="1:9" ht="15" customHeight="1" x14ac:dyDescent="0.2"/>
    <row r="2588" spans="1:9" ht="15" customHeight="1" x14ac:dyDescent="0.2"/>
    <row r="2589" spans="1:9" ht="15" customHeight="1" x14ac:dyDescent="0.2"/>
    <row r="2590" spans="1:9" ht="15" customHeight="1" x14ac:dyDescent="0.2"/>
    <row r="2591" spans="1:9" ht="15" customHeight="1" x14ac:dyDescent="0.2"/>
    <row r="2592" spans="1:9"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sheetData>
  <autoFilter ref="A2:C2580" xr:uid="{933F417D-4266-460C-BE8A-3923F562562F}"/>
  <customSheetViews>
    <customSheetView guid="{A0BA9017-E5F3-4B91-9F5C-F0F36F625BCB}" scale="70" showPageBreaks="1" fitToPage="1" printArea="1" showAutoFilter="1" view="pageBreakPreview" topLeftCell="A1102">
      <selection activeCell="B1113" sqref="B1113"/>
      <rowBreaks count="1" manualBreakCount="1">
        <brk id="856" max="8" man="1"/>
      </rowBreaks>
      <pageMargins left="0.7" right="0.7" top="0.75" bottom="0.75" header="0.3" footer="0.3"/>
      <pageSetup paperSize="9" scale="63" fitToHeight="0" orientation="landscape" r:id="rId1"/>
      <autoFilter ref="A2:C2341" xr:uid="{00000000-0000-0000-0000-000000000000}"/>
    </customSheetView>
    <customSheetView guid="{C8B40DBF-EDE0-406A-8960-74B2A681CE9F}" scale="70" showPageBreaks="1" fitToPage="1" printArea="1" showAutoFilter="1" view="pageBreakPreview" topLeftCell="A1580">
      <selection activeCell="E1611" sqref="E1611"/>
      <pageMargins left="0.7" right="0.7" top="0.75" bottom="0.75" header="0.3" footer="0.3"/>
      <pageSetup paperSize="9" scale="63" fitToHeight="0" orientation="landscape" r:id="rId2"/>
      <autoFilter ref="A2:C2320"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3"/>
      <autoFilter ref="A2:C2126"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4"/>
      <autoFilter ref="A2:C2115"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5"/>
      <autoFilter ref="A2:C2094"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6"/>
      <autoFilter ref="A2:C2080"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7"/>
      <autoFilter ref="A2:C2080"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8"/>
      <autoFilter ref="A2:C2089"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9"/>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10"/>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11"/>
      <autoFilter ref="A2:C2094"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2"/>
      <autoFilter ref="A2:C2094"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3"/>
      <autoFilter ref="A2:C2095" xr:uid="{00000000-0000-0000-0000-000000000000}"/>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4"/>
      <autoFilter ref="A2:C2117" xr:uid="{00000000-0000-0000-0000-000000000000}"/>
    </customSheetView>
    <customSheetView guid="{44914D11-FA26-4FFB-9D64-353FA38F5634}" scale="70" showPageBreaks="1" fitToPage="1" printArea="1" showAutoFilter="1" view="pageBreakPreview" topLeftCell="A1580">
      <selection activeCell="E1611" sqref="E1611"/>
      <pageMargins left="0.7" right="0.7" top="0.75" bottom="0.75" header="0.3" footer="0.3"/>
      <pageSetup paperSize="9" scale="63" fitToHeight="0" orientation="landscape" r:id="rId15"/>
      <autoFilter ref="A2:C2320" xr:uid="{00000000-0000-0000-0000-000000000000}"/>
    </customSheetView>
    <customSheetView guid="{3DDC5261-2F80-4A3C-AB53-F803DE8B7615}" scale="85" showPageBreaks="1" fitToPage="1" printArea="1" showAutoFilter="1" view="pageBreakPreview" topLeftCell="A1146">
      <selection activeCell="C1178" sqref="C1178"/>
      <pageMargins left="0.7" right="0.7" top="0.75" bottom="0.75" header="0.3" footer="0.3"/>
      <pageSetup paperSize="9" scale="63" fitToHeight="0" orientation="landscape" r:id="rId16"/>
      <autoFilter ref="A2:C2340" xr:uid="{00000000-0000-0000-0000-000000000000}"/>
    </customSheetView>
    <customSheetView guid="{3B4A68D1-1B68-46E4-B8BF-4F65CEA2EB4B}" scale="70" showPageBreaks="1" fitToPage="1" printArea="1" showAutoFilter="1" view="pageBreakPreview" topLeftCell="B692">
      <selection activeCell="C748" sqref="C748"/>
      <pageMargins left="0.7" right="0.7" top="0.75" bottom="0.75" header="0.3" footer="0.3"/>
      <pageSetup paperSize="9" scale="63" fitToHeight="0" orientation="landscape" r:id="rId17"/>
      <autoFilter ref="A2:C2378" xr:uid="{00000000-0000-0000-0000-000000000000}"/>
    </customSheetView>
    <customSheetView guid="{87FB8462-6403-4F20-8080-1AF11B55B90C}" scale="70" showPageBreaks="1" fitToPage="1" printArea="1" showAutoFilter="1" view="pageBreakPreview" topLeftCell="A695">
      <selection activeCell="E733" sqref="E733"/>
      <pageMargins left="0.7" right="0.7" top="0.75" bottom="0.75" header="0.3" footer="0.3"/>
      <pageSetup paperSize="9" scale="63" fitToHeight="0" orientation="landscape" r:id="rId18"/>
      <autoFilter ref="A2:C2380" xr:uid="{00000000-0000-0000-0000-000000000000}"/>
    </customSheetView>
    <customSheetView guid="{1F81339A-CB4E-4CB3-ABCA-C25ADEC8B9AC}" scale="70" showPageBreaks="1" fitToPage="1" printArea="1" showAutoFilter="1" view="pageBreakPreview" topLeftCell="B130">
      <selection activeCell="C154" sqref="C154"/>
      <pageMargins left="0.7" right="0.7" top="0.75" bottom="0.75" header="0.3" footer="0.3"/>
      <pageSetup paperSize="9" scale="63" fitToHeight="0" orientation="landscape" r:id="rId19"/>
      <autoFilter ref="A2:C2380" xr:uid="{00000000-0000-0000-0000-000000000000}"/>
    </customSheetView>
    <customSheetView guid="{0FF53720-42B0-4B1A-A491-0089CDA29CCF}" scale="70" showPageBreaks="1" fitToPage="1" printArea="1" showAutoFilter="1" view="pageBreakPreview" topLeftCell="B70">
      <selection activeCell="M100" sqref="M100"/>
      <pageMargins left="0.7" right="0.7" top="0.75" bottom="0.75" header="0.3" footer="0.3"/>
      <pageSetup paperSize="9" scale="63" fitToHeight="0" orientation="landscape" r:id="rId20"/>
      <autoFilter ref="A2:C2380" xr:uid="{00000000-0000-0000-0000-000000000000}"/>
    </customSheetView>
  </customSheetViews>
  <mergeCells count="3">
    <mergeCell ref="A3:A8"/>
    <mergeCell ref="G4:I6"/>
    <mergeCell ref="A2559:A2561"/>
  </mergeCells>
  <phoneticPr fontId="3"/>
  <pageMargins left="0.7" right="0.7" top="0.75" bottom="0.75" header="0.3" footer="0.3"/>
  <pageSetup paperSize="9" scale="63" fitToHeight="0" orientation="landscape" r:id="rId21"/>
  <rowBreaks count="3" manualBreakCount="3">
    <brk id="1025" max="8" man="1"/>
    <brk id="1079" max="8" man="1"/>
    <brk id="2529" max="8" man="1"/>
  </rowBreaks>
  <drawing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workbookViewId="0">
      <selection activeCell="F219" sqref="F219"/>
    </sheetView>
  </sheetViews>
  <sheetFormatPr defaultColWidth="9" defaultRowHeight="13" x14ac:dyDescent="0.2"/>
  <cols>
    <col min="1" max="3" width="2.453125" style="186" customWidth="1"/>
    <col min="4" max="4" width="2.453125" style="178" customWidth="1"/>
    <col min="5" max="40" width="2.453125" style="186" customWidth="1"/>
    <col min="41" max="41" width="9" style="186" bestFit="1" customWidth="1"/>
    <col min="42" max="43" width="9.90625" style="186" bestFit="1" customWidth="1"/>
    <col min="44" max="44" width="9" style="186"/>
    <col min="45" max="45" width="9.90625" style="186" bestFit="1" customWidth="1"/>
    <col min="46" max="46" width="9" style="186"/>
    <col min="47" max="47" width="9.90625" style="186" bestFit="1" customWidth="1"/>
    <col min="48" max="16384" width="9" style="186"/>
  </cols>
  <sheetData>
    <row r="1" spans="1:44" x14ac:dyDescent="0.2">
      <c r="A1" s="1083" t="s">
        <v>4959</v>
      </c>
      <c r="B1" s="1061"/>
      <c r="C1" s="1061"/>
      <c r="D1" s="1061"/>
      <c r="E1" s="1061"/>
      <c r="F1" s="1061"/>
      <c r="G1" s="1061"/>
      <c r="H1" s="1061"/>
      <c r="I1" s="1061"/>
      <c r="J1" s="1061"/>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row>
    <row r="2" spans="1:44" x14ac:dyDescent="0.2">
      <c r="A2" s="1083"/>
      <c r="B2" s="1061"/>
      <c r="C2" s="1061"/>
      <c r="D2" s="1061"/>
      <c r="E2" s="1061"/>
      <c r="F2" s="1061"/>
      <c r="G2" s="1061"/>
      <c r="H2" s="1061"/>
      <c r="I2" s="1061"/>
      <c r="J2" s="1061"/>
      <c r="K2" s="1083"/>
      <c r="L2" s="1083"/>
      <c r="M2" s="1083"/>
      <c r="N2" s="1083"/>
      <c r="O2" s="1083"/>
      <c r="P2" s="1083"/>
      <c r="Q2" s="1083"/>
      <c r="R2" s="1083"/>
      <c r="S2" s="1083"/>
      <c r="T2" s="1083"/>
      <c r="U2" s="1083"/>
      <c r="V2" s="1083"/>
      <c r="W2" s="1083"/>
      <c r="X2" s="1083"/>
      <c r="Y2" s="1083"/>
      <c r="Z2" s="1083"/>
      <c r="AA2" s="2122" t="s">
        <v>114</v>
      </c>
      <c r="AB2" s="2122"/>
      <c r="AC2" s="2122"/>
      <c r="AD2" s="2122"/>
      <c r="AE2" s="2137">
        <f>総括表!H4</f>
        <v>0</v>
      </c>
      <c r="AF2" s="2137"/>
      <c r="AG2" s="2137"/>
      <c r="AH2" s="2137"/>
      <c r="AI2" s="2137"/>
      <c r="AJ2" s="2137"/>
      <c r="AK2" s="2137"/>
      <c r="AL2" s="1083"/>
    </row>
    <row r="3" spans="1:44" x14ac:dyDescent="0.2">
      <c r="A3" s="1061" t="s">
        <v>113</v>
      </c>
      <c r="B3" s="1061"/>
      <c r="C3" s="1061"/>
      <c r="D3" s="1061"/>
      <c r="E3" s="1061"/>
      <c r="F3" s="1061"/>
      <c r="G3" s="1061"/>
      <c r="H3" s="1061"/>
      <c r="I3" s="1061"/>
      <c r="J3" s="1061"/>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row>
    <row r="4" spans="1:44" s="178" customFormat="1" x14ac:dyDescent="0.2">
      <c r="A4" s="1061" t="s">
        <v>112</v>
      </c>
      <c r="B4" s="1092"/>
      <c r="C4" s="1092"/>
      <c r="D4" s="1092"/>
      <c r="E4" s="1093"/>
      <c r="F4" s="1093"/>
      <c r="G4" s="1094"/>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row>
    <row r="5" spans="1:44" s="178" customFormat="1" x14ac:dyDescent="0.2">
      <c r="A5" s="1061"/>
      <c r="B5" s="1095" t="s">
        <v>5872</v>
      </c>
      <c r="C5" s="1085"/>
      <c r="D5" s="1085"/>
      <c r="E5" s="1085"/>
      <c r="F5" s="1085"/>
      <c r="G5" s="1085"/>
      <c r="H5" s="1085"/>
      <c r="I5" s="2140">
        <f>+基礎データ貼付用シート!E5</f>
        <v>0</v>
      </c>
      <c r="J5" s="2140"/>
      <c r="K5" s="2140"/>
      <c r="L5" s="2140"/>
      <c r="M5" s="2140"/>
      <c r="N5" s="2140"/>
      <c r="O5" s="1085" t="s">
        <v>95</v>
      </c>
      <c r="P5" s="1085"/>
      <c r="Q5" s="2120" t="s">
        <v>593</v>
      </c>
      <c r="R5" s="2133" t="e">
        <f>ROUND(I5/I6,2)</f>
        <v>#DIV/0!</v>
      </c>
      <c r="S5" s="2133"/>
      <c r="T5" s="2133"/>
      <c r="U5" s="2133"/>
      <c r="V5" s="1061"/>
      <c r="W5" s="1061"/>
      <c r="X5" s="1061"/>
      <c r="Y5" s="1061"/>
      <c r="Z5" s="1061"/>
      <c r="AA5" s="1061"/>
      <c r="AB5" s="2120" t="s">
        <v>105</v>
      </c>
      <c r="AC5" s="2120"/>
      <c r="AD5" s="2120"/>
      <c r="AE5" s="2120"/>
      <c r="AF5" s="2120"/>
      <c r="AG5" s="1061"/>
      <c r="AH5" s="1061"/>
      <c r="AI5" s="1061"/>
      <c r="AJ5" s="1061"/>
      <c r="AK5" s="1061"/>
      <c r="AL5" s="1061"/>
    </row>
    <row r="6" spans="1:44" s="178" customFormat="1" x14ac:dyDescent="0.2">
      <c r="A6" s="1061"/>
      <c r="B6" s="1096" t="s">
        <v>5873</v>
      </c>
      <c r="C6" s="1061"/>
      <c r="D6" s="1061"/>
      <c r="E6" s="1061"/>
      <c r="F6" s="1097"/>
      <c r="G6" s="1061"/>
      <c r="H6" s="1061"/>
      <c r="I6" s="2139">
        <f>+基礎データ貼付用シート!E8</f>
        <v>0</v>
      </c>
      <c r="J6" s="2139"/>
      <c r="K6" s="2139"/>
      <c r="L6" s="2139"/>
      <c r="M6" s="2139"/>
      <c r="N6" s="2139"/>
      <c r="O6" s="1098" t="s">
        <v>95</v>
      </c>
      <c r="P6" s="1061"/>
      <c r="Q6" s="2120"/>
      <c r="R6" s="2133"/>
      <c r="S6" s="2133"/>
      <c r="T6" s="2133"/>
      <c r="U6" s="2133"/>
      <c r="V6" s="1061" t="s">
        <v>1082</v>
      </c>
      <c r="W6" s="1061"/>
      <c r="X6" s="1061"/>
      <c r="Y6" s="1061"/>
      <c r="Z6" s="1061"/>
      <c r="AA6" s="1061"/>
      <c r="AB6" s="2120"/>
      <c r="AC6" s="2120"/>
      <c r="AD6" s="2120"/>
      <c r="AE6" s="2120"/>
      <c r="AF6" s="2120"/>
      <c r="AG6" s="1061"/>
      <c r="AH6" s="1061"/>
      <c r="AI6" s="1061"/>
      <c r="AJ6" s="1061"/>
      <c r="AK6" s="1061"/>
      <c r="AL6" s="1061"/>
    </row>
    <row r="7" spans="1:44" s="178" customFormat="1" ht="14.5" x14ac:dyDescent="0.2">
      <c r="A7" s="1061"/>
      <c r="B7" s="1099"/>
      <c r="C7" s="1061"/>
      <c r="D7" s="1061"/>
      <c r="E7" s="1061"/>
      <c r="F7" s="1097"/>
      <c r="G7" s="1061"/>
      <c r="H7" s="1061"/>
      <c r="I7" s="1100"/>
      <c r="J7" s="1100"/>
      <c r="K7" s="1100"/>
      <c r="L7" s="1100"/>
      <c r="M7" s="1100"/>
      <c r="N7" s="1100"/>
      <c r="O7" s="1061"/>
      <c r="P7" s="1061"/>
      <c r="Q7" s="1061"/>
      <c r="R7" s="1061"/>
      <c r="S7" s="1061"/>
      <c r="T7" s="1061"/>
      <c r="U7" s="1061"/>
      <c r="V7" s="1061"/>
      <c r="W7" s="1061"/>
      <c r="X7" s="1061"/>
      <c r="Y7" s="1061"/>
      <c r="Z7" s="1061"/>
      <c r="AA7" s="1061"/>
      <c r="AB7" s="1061"/>
      <c r="AC7" s="1061"/>
      <c r="AD7" s="1101" t="s">
        <v>593</v>
      </c>
      <c r="AE7" s="1061"/>
      <c r="AF7" s="1061"/>
      <c r="AG7" s="1061"/>
      <c r="AH7" s="1061"/>
      <c r="AI7" s="1061"/>
      <c r="AJ7" s="1061"/>
      <c r="AK7" s="1061"/>
      <c r="AL7" s="1061"/>
    </row>
    <row r="8" spans="1:44" s="178" customFormat="1" x14ac:dyDescent="0.2">
      <c r="A8" s="1061"/>
      <c r="B8" s="1095" t="s">
        <v>6297</v>
      </c>
      <c r="C8" s="1085"/>
      <c r="D8" s="1085"/>
      <c r="E8" s="1085"/>
      <c r="F8" s="1085"/>
      <c r="G8" s="1085"/>
      <c r="H8" s="1085"/>
      <c r="I8" s="2140">
        <f>+基礎データ貼付用シート!E4</f>
        <v>0</v>
      </c>
      <c r="J8" s="2140"/>
      <c r="K8" s="2140"/>
      <c r="L8" s="2140"/>
      <c r="M8" s="2140"/>
      <c r="N8" s="2140"/>
      <c r="O8" s="1085" t="s">
        <v>95</v>
      </c>
      <c r="P8" s="1085"/>
      <c r="Q8" s="2120" t="s">
        <v>593</v>
      </c>
      <c r="R8" s="2133" t="e">
        <f>ROUND(I8/I9,2)</f>
        <v>#DIV/0!</v>
      </c>
      <c r="S8" s="2133"/>
      <c r="T8" s="2133"/>
      <c r="U8" s="2133"/>
      <c r="V8" s="1061"/>
      <c r="W8" s="1061"/>
      <c r="X8" s="1061"/>
      <c r="Y8" s="1061"/>
      <c r="Z8" s="1061"/>
      <c r="AA8" s="2122" t="s">
        <v>1081</v>
      </c>
      <c r="AB8" s="2122"/>
      <c r="AC8" s="2122"/>
      <c r="AD8" s="2122"/>
      <c r="AE8" s="2122"/>
      <c r="AF8" s="2122"/>
      <c r="AG8" s="2122"/>
      <c r="AH8" s="1061"/>
      <c r="AI8" s="1061"/>
      <c r="AJ8" s="1061"/>
      <c r="AK8" s="1061"/>
      <c r="AL8" s="1061"/>
    </row>
    <row r="9" spans="1:44" s="178" customFormat="1" x14ac:dyDescent="0.2">
      <c r="A9" s="1061"/>
      <c r="B9" s="1096" t="s">
        <v>6298</v>
      </c>
      <c r="C9" s="1061"/>
      <c r="D9" s="1061"/>
      <c r="E9" s="1061"/>
      <c r="F9" s="1097"/>
      <c r="G9" s="1061"/>
      <c r="H9" s="1061"/>
      <c r="I9" s="2139">
        <f>+基礎データ貼付用シート!E7</f>
        <v>0</v>
      </c>
      <c r="J9" s="2139"/>
      <c r="K9" s="2139"/>
      <c r="L9" s="2139"/>
      <c r="M9" s="2139"/>
      <c r="N9" s="2139"/>
      <c r="O9" s="1098" t="s">
        <v>95</v>
      </c>
      <c r="P9" s="1061"/>
      <c r="Q9" s="2120"/>
      <c r="R9" s="2133"/>
      <c r="S9" s="2133"/>
      <c r="T9" s="2133"/>
      <c r="U9" s="2133"/>
      <c r="V9" s="1061" t="s">
        <v>1080</v>
      </c>
      <c r="W9" s="1061"/>
      <c r="X9" s="1061"/>
      <c r="Y9" s="1061"/>
      <c r="Z9" s="1061"/>
      <c r="AA9" s="2141">
        <v>3</v>
      </c>
      <c r="AB9" s="2141"/>
      <c r="AC9" s="2141"/>
      <c r="AD9" s="2141"/>
      <c r="AE9" s="2141"/>
      <c r="AF9" s="2141"/>
      <c r="AG9" s="2141"/>
      <c r="AH9" s="1061"/>
      <c r="AI9" s="1061"/>
      <c r="AJ9" s="1061"/>
      <c r="AK9" s="1061"/>
      <c r="AL9" s="1061"/>
    </row>
    <row r="10" spans="1:44" s="178" customFormat="1" ht="14.5" x14ac:dyDescent="0.2">
      <c r="A10" s="1061"/>
      <c r="B10" s="1099"/>
      <c r="C10" s="1061"/>
      <c r="D10" s="1061"/>
      <c r="E10" s="1061"/>
      <c r="F10" s="1061"/>
      <c r="G10" s="1061"/>
      <c r="H10" s="1061"/>
      <c r="I10" s="1100"/>
      <c r="J10" s="1100"/>
      <c r="K10" s="1100"/>
      <c r="L10" s="1100"/>
      <c r="M10" s="1100"/>
      <c r="N10" s="1100"/>
      <c r="O10" s="1061"/>
      <c r="P10" s="1061"/>
      <c r="Q10" s="1061"/>
      <c r="R10" s="1061"/>
      <c r="S10" s="1061"/>
      <c r="T10" s="1061"/>
      <c r="U10" s="1061"/>
      <c r="V10" s="1061"/>
      <c r="W10" s="1061"/>
      <c r="X10" s="1061"/>
      <c r="Y10" s="1061"/>
      <c r="Z10" s="1061"/>
      <c r="AA10" s="1061"/>
      <c r="AB10" s="1061"/>
      <c r="AC10" s="1061"/>
      <c r="AD10" s="1101" t="s">
        <v>593</v>
      </c>
      <c r="AE10" s="1061"/>
      <c r="AF10" s="1061"/>
      <c r="AG10" s="1061"/>
      <c r="AH10" s="1061"/>
      <c r="AI10" s="1061"/>
      <c r="AJ10" s="1061"/>
      <c r="AK10" s="1061"/>
      <c r="AL10" s="1061"/>
    </row>
    <row r="11" spans="1:44" s="178" customFormat="1" x14ac:dyDescent="0.2">
      <c r="A11" s="1061"/>
      <c r="B11" s="1095" t="s">
        <v>6659</v>
      </c>
      <c r="C11" s="1085"/>
      <c r="D11" s="1085"/>
      <c r="E11" s="1085"/>
      <c r="F11" s="1085"/>
      <c r="G11" s="1085"/>
      <c r="H11" s="1085"/>
      <c r="I11" s="2140">
        <f>+基礎データ貼付用シート!E3</f>
        <v>0</v>
      </c>
      <c r="J11" s="2140"/>
      <c r="K11" s="2140"/>
      <c r="L11" s="2140"/>
      <c r="M11" s="2140"/>
      <c r="N11" s="2140"/>
      <c r="O11" s="1085" t="s">
        <v>95</v>
      </c>
      <c r="P11" s="1085"/>
      <c r="Q11" s="2120" t="s">
        <v>593</v>
      </c>
      <c r="R11" s="2133" t="e">
        <f>ROUND(I11/I12,2)</f>
        <v>#DIV/0!</v>
      </c>
      <c r="S11" s="2133"/>
      <c r="T11" s="2133"/>
      <c r="U11" s="2133"/>
      <c r="V11" s="1061"/>
      <c r="W11" s="1061"/>
      <c r="X11" s="1061"/>
      <c r="Y11" s="1061"/>
      <c r="Z11" s="1061"/>
      <c r="AA11" s="1061"/>
      <c r="AB11" s="1061"/>
      <c r="AC11" s="2133" t="e">
        <f>ROUND((R5+R8+R11)/3,2)</f>
        <v>#DIV/0!</v>
      </c>
      <c r="AD11" s="2133"/>
      <c r="AE11" s="2133"/>
      <c r="AF11" s="2133"/>
      <c r="AG11" s="1061"/>
      <c r="AH11" s="1061"/>
      <c r="AI11" s="1061"/>
      <c r="AJ11" s="1061"/>
      <c r="AK11" s="1061"/>
      <c r="AL11" s="1061"/>
    </row>
    <row r="12" spans="1:44" s="178" customFormat="1" x14ac:dyDescent="0.2">
      <c r="A12" s="1061"/>
      <c r="B12" s="1096" t="s">
        <v>6660</v>
      </c>
      <c r="C12" s="1061"/>
      <c r="D12" s="1061"/>
      <c r="E12" s="1061"/>
      <c r="F12" s="1097"/>
      <c r="G12" s="1061"/>
      <c r="H12" s="1061"/>
      <c r="I12" s="2139">
        <f>+基礎データ貼付用シート!E6</f>
        <v>0</v>
      </c>
      <c r="J12" s="2139"/>
      <c r="K12" s="2139"/>
      <c r="L12" s="2139"/>
      <c r="M12" s="2139"/>
      <c r="N12" s="2139"/>
      <c r="O12" s="1098" t="s">
        <v>95</v>
      </c>
      <c r="P12" s="1061"/>
      <c r="Q12" s="2120"/>
      <c r="R12" s="2133"/>
      <c r="S12" s="2133"/>
      <c r="T12" s="2133"/>
      <c r="U12" s="2133"/>
      <c r="V12" s="1061" t="s">
        <v>1079</v>
      </c>
      <c r="W12" s="1061"/>
      <c r="X12" s="1061"/>
      <c r="Y12" s="1061"/>
      <c r="Z12" s="1061"/>
      <c r="AA12" s="1061"/>
      <c r="AB12" s="1061"/>
      <c r="AC12" s="2138"/>
      <c r="AD12" s="2138"/>
      <c r="AE12" s="2138"/>
      <c r="AF12" s="2138"/>
      <c r="AG12" s="1061" t="s">
        <v>621</v>
      </c>
      <c r="AH12" s="1061"/>
      <c r="AI12" s="1061"/>
      <c r="AJ12" s="1061"/>
      <c r="AK12" s="1061"/>
      <c r="AL12" s="1061"/>
    </row>
    <row r="13" spans="1:44" s="179" customFormat="1" x14ac:dyDescent="0.2">
      <c r="A13" s="1062"/>
      <c r="B13" s="1062"/>
      <c r="C13" s="1062"/>
      <c r="D13" s="1062"/>
      <c r="E13" s="1062"/>
      <c r="F13" s="1102"/>
      <c r="G13" s="1062"/>
      <c r="H13" s="1062"/>
      <c r="I13" s="1069"/>
      <c r="J13" s="1069"/>
      <c r="K13" s="1069"/>
      <c r="L13" s="1069"/>
      <c r="M13" s="1069"/>
      <c r="N13" s="1069"/>
      <c r="O13" s="1062"/>
      <c r="P13" s="1062"/>
      <c r="Q13" s="1103"/>
      <c r="R13" s="1104"/>
      <c r="S13" s="1104"/>
      <c r="T13" s="1104"/>
      <c r="U13" s="1104"/>
      <c r="V13" s="1062"/>
      <c r="W13" s="1062"/>
      <c r="X13" s="1062"/>
      <c r="Y13" s="1062"/>
      <c r="Z13" s="1062"/>
      <c r="AA13" s="1062"/>
      <c r="AB13" s="1062"/>
      <c r="AC13" s="1104"/>
      <c r="AD13" s="1104"/>
      <c r="AE13" s="1104"/>
      <c r="AF13" s="1104"/>
      <c r="AG13" s="1062"/>
      <c r="AH13" s="1062"/>
      <c r="AI13" s="1062"/>
      <c r="AJ13" s="1062"/>
      <c r="AK13" s="1062"/>
      <c r="AL13" s="1062"/>
      <c r="AR13" s="178"/>
    </row>
    <row r="14" spans="1:44" s="178" customFormat="1" x14ac:dyDescent="0.2">
      <c r="A14" s="1061"/>
      <c r="B14" s="1061" t="s">
        <v>111</v>
      </c>
      <c r="C14" s="1061"/>
      <c r="D14" s="1061"/>
      <c r="E14" s="1061"/>
      <c r="F14" s="1061"/>
      <c r="G14" s="1105"/>
      <c r="H14" s="1061"/>
      <c r="I14" s="1061"/>
      <c r="J14" s="1061"/>
      <c r="K14" s="1061"/>
      <c r="L14" s="1061"/>
      <c r="M14" s="1061"/>
      <c r="N14" s="1061"/>
      <c r="O14" s="1105"/>
      <c r="P14" s="1061"/>
      <c r="Q14" s="1061"/>
      <c r="R14" s="1061"/>
      <c r="S14" s="1061"/>
      <c r="T14" s="1061"/>
      <c r="U14" s="1061"/>
      <c r="V14" s="1061"/>
      <c r="W14" s="1062" t="s">
        <v>110</v>
      </c>
      <c r="X14" s="1061"/>
      <c r="Y14" s="1061"/>
      <c r="Z14" s="1061"/>
      <c r="AA14" s="1061"/>
      <c r="AB14" s="1061"/>
      <c r="AC14" s="1061"/>
      <c r="AD14" s="1061"/>
      <c r="AE14" s="1061"/>
      <c r="AF14" s="1061"/>
      <c r="AG14" s="1061"/>
      <c r="AH14" s="1061"/>
      <c r="AI14" s="1061"/>
      <c r="AJ14" s="1061"/>
      <c r="AK14" s="1061"/>
      <c r="AL14" s="1061"/>
    </row>
    <row r="15" spans="1:44" s="178" customFormat="1" x14ac:dyDescent="0.2">
      <c r="A15" s="1061"/>
      <c r="B15" s="1061"/>
      <c r="C15" s="1061"/>
      <c r="D15" s="1061"/>
      <c r="E15" s="1061"/>
      <c r="F15" s="1061"/>
      <c r="G15" s="1105"/>
      <c r="H15" s="1061"/>
      <c r="I15" s="1061"/>
      <c r="J15" s="1061"/>
      <c r="K15" s="1061"/>
      <c r="L15" s="1061"/>
      <c r="M15" s="1061"/>
      <c r="N15" s="1061"/>
      <c r="O15" s="1105"/>
      <c r="P15" s="1061"/>
      <c r="Q15" s="1061"/>
      <c r="R15" s="1061"/>
      <c r="S15" s="1061"/>
      <c r="T15" s="1062"/>
      <c r="U15" s="1061"/>
      <c r="V15" s="1061"/>
      <c r="W15" s="1061"/>
      <c r="X15" s="1061"/>
      <c r="Y15" s="1061"/>
      <c r="Z15" s="1061"/>
      <c r="AA15" s="1061"/>
      <c r="AB15" s="1061"/>
      <c r="AC15" s="1061"/>
      <c r="AD15" s="1061"/>
      <c r="AE15" s="1061"/>
      <c r="AF15" s="1061"/>
      <c r="AG15" s="1061"/>
      <c r="AH15" s="1061"/>
      <c r="AI15" s="1061"/>
      <c r="AJ15" s="1061"/>
      <c r="AK15" s="1061"/>
      <c r="AL15" s="1061"/>
    </row>
    <row r="16" spans="1:44" s="178" customFormat="1" x14ac:dyDescent="0.2">
      <c r="A16" s="1061" t="s">
        <v>4960</v>
      </c>
      <c r="B16" s="1061"/>
      <c r="C16" s="1061"/>
      <c r="D16" s="1061"/>
      <c r="E16" s="1061"/>
      <c r="F16" s="1061"/>
      <c r="G16" s="1061"/>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row>
    <row r="17" spans="1:44" s="178" customFormat="1" x14ac:dyDescent="0.2">
      <c r="A17" s="2120" t="s">
        <v>108</v>
      </c>
      <c r="B17" s="2120"/>
      <c r="C17" s="2120"/>
      <c r="D17" s="2120"/>
      <c r="E17" s="2120"/>
      <c r="F17" s="2120"/>
      <c r="G17" s="2120"/>
      <c r="H17" s="2120" t="s">
        <v>107</v>
      </c>
      <c r="I17" s="2120"/>
      <c r="J17" s="2120"/>
      <c r="K17" s="2120"/>
      <c r="L17" s="1061"/>
      <c r="M17" s="2120" t="s">
        <v>106</v>
      </c>
      <c r="N17" s="2120"/>
      <c r="O17" s="2120"/>
      <c r="P17" s="2120"/>
      <c r="Q17" s="1061"/>
      <c r="R17" s="2121"/>
      <c r="S17" s="2121"/>
      <c r="T17" s="2121"/>
      <c r="U17" s="2121"/>
      <c r="V17" s="2121"/>
      <c r="W17" s="2121"/>
      <c r="X17" s="2121"/>
      <c r="Y17" s="2121"/>
      <c r="Z17" s="1104"/>
      <c r="AA17" s="1104"/>
      <c r="AB17" s="1104"/>
      <c r="AC17" s="1104"/>
      <c r="AD17" s="1104"/>
      <c r="AE17" s="1106"/>
      <c r="AF17" s="1106"/>
      <c r="AG17" s="1106"/>
      <c r="AH17" s="1106"/>
      <c r="AI17" s="1107"/>
      <c r="AJ17" s="1107"/>
      <c r="AK17" s="1107"/>
      <c r="AL17" s="1107"/>
      <c r="AR17" s="186"/>
    </row>
    <row r="18" spans="1:44" ht="13.5" customHeight="1" x14ac:dyDescent="0.2">
      <c r="A18" s="1061"/>
      <c r="B18" s="1061"/>
      <c r="C18" s="2133" t="e">
        <f>AC11</f>
        <v>#DIV/0!</v>
      </c>
      <c r="D18" s="2133"/>
      <c r="E18" s="2133"/>
      <c r="F18" s="2133"/>
      <c r="G18" s="2120" t="s">
        <v>4961</v>
      </c>
      <c r="H18" s="2134">
        <v>-0.5</v>
      </c>
      <c r="I18" s="2134"/>
      <c r="J18" s="2134"/>
      <c r="K18" s="2134"/>
      <c r="L18" s="2002" t="s">
        <v>4962</v>
      </c>
      <c r="M18" s="2135">
        <v>0.7</v>
      </c>
      <c r="N18" s="2135"/>
      <c r="O18" s="2135"/>
      <c r="P18" s="2135"/>
      <c r="Q18" s="2002" t="s">
        <v>4963</v>
      </c>
      <c r="R18" s="2131" t="e">
        <f>ROUND(C18*H18,3)+M18</f>
        <v>#DIV/0!</v>
      </c>
      <c r="S18" s="2131"/>
      <c r="T18" s="2131"/>
      <c r="U18" s="2131"/>
      <c r="V18" s="1083"/>
      <c r="W18" s="1083"/>
      <c r="X18" s="1108"/>
      <c r="Y18" s="1083"/>
      <c r="Z18" s="1109"/>
      <c r="AA18" s="1109"/>
      <c r="AB18" s="1109"/>
      <c r="AC18" s="1109"/>
      <c r="AD18" s="1109"/>
      <c r="AE18" s="1110"/>
      <c r="AF18" s="1110"/>
      <c r="AG18" s="1110"/>
      <c r="AH18" s="1110"/>
      <c r="AI18" s="1110"/>
      <c r="AJ18" s="1110"/>
      <c r="AK18" s="1110"/>
      <c r="AL18" s="1110"/>
    </row>
    <row r="19" spans="1:44" x14ac:dyDescent="0.2">
      <c r="A19" s="1061"/>
      <c r="B19" s="1061"/>
      <c r="C19" s="2133"/>
      <c r="D19" s="2133"/>
      <c r="E19" s="2133"/>
      <c r="F19" s="2133"/>
      <c r="G19" s="2120"/>
      <c r="H19" s="2134"/>
      <c r="I19" s="2134"/>
      <c r="J19" s="2134"/>
      <c r="K19" s="2134"/>
      <c r="L19" s="2002"/>
      <c r="M19" s="2135"/>
      <c r="N19" s="2135"/>
      <c r="O19" s="2135"/>
      <c r="P19" s="2135"/>
      <c r="Q19" s="2002"/>
      <c r="R19" s="2131"/>
      <c r="S19" s="2131"/>
      <c r="T19" s="2131"/>
      <c r="U19" s="2131"/>
      <c r="V19" s="1083" t="s">
        <v>4964</v>
      </c>
      <c r="W19" s="1083"/>
      <c r="X19" s="1108"/>
      <c r="Y19" s="1083"/>
      <c r="Z19" s="1109"/>
      <c r="AA19" s="1109"/>
      <c r="AB19" s="1109"/>
      <c r="AC19" s="1109"/>
      <c r="AD19" s="1109"/>
      <c r="AE19" s="1110"/>
      <c r="AF19" s="1110"/>
      <c r="AG19" s="1110"/>
      <c r="AH19" s="1110"/>
      <c r="AI19" s="1110"/>
      <c r="AJ19" s="1110"/>
      <c r="AK19" s="1110"/>
      <c r="AL19" s="1110"/>
      <c r="AO19" s="195"/>
      <c r="AP19" s="195"/>
      <c r="AQ19" s="195"/>
      <c r="AR19" s="195"/>
    </row>
    <row r="20" spans="1:44" s="181" customFormat="1" x14ac:dyDescent="0.2">
      <c r="A20" s="1062"/>
      <c r="B20" s="1062"/>
      <c r="C20" s="1104"/>
      <c r="D20" s="1104"/>
      <c r="E20" s="1104"/>
      <c r="F20" s="1104"/>
      <c r="G20" s="1103"/>
      <c r="H20" s="1106"/>
      <c r="I20" s="1106"/>
      <c r="J20" s="1106"/>
      <c r="K20" s="1106"/>
      <c r="L20" s="1111"/>
      <c r="M20" s="1107"/>
      <c r="N20" s="1107"/>
      <c r="O20" s="1107"/>
      <c r="P20" s="1107"/>
      <c r="Q20" s="1111"/>
      <c r="R20" s="1107"/>
      <c r="S20" s="1107"/>
      <c r="T20" s="1107"/>
      <c r="U20" s="1107"/>
      <c r="V20" s="1112"/>
      <c r="W20" s="1112"/>
      <c r="X20" s="1113"/>
      <c r="Y20" s="1114"/>
      <c r="Z20" s="1109"/>
      <c r="AA20" s="1109"/>
      <c r="AB20" s="1109"/>
      <c r="AC20" s="1109"/>
      <c r="AD20" s="1109"/>
      <c r="AE20" s="1110"/>
      <c r="AF20" s="1110"/>
      <c r="AG20" s="1110"/>
      <c r="AH20" s="1110"/>
      <c r="AI20" s="1110"/>
      <c r="AJ20" s="1110"/>
      <c r="AK20" s="1110"/>
      <c r="AL20" s="1110"/>
      <c r="AO20" s="195"/>
      <c r="AP20" s="195"/>
      <c r="AQ20" s="195"/>
      <c r="AR20" s="195"/>
    </row>
    <row r="21" spans="1:44" s="181" customFormat="1" x14ac:dyDescent="0.2">
      <c r="A21" s="1062"/>
      <c r="B21" s="1062"/>
      <c r="C21" s="1104" t="s">
        <v>102</v>
      </c>
      <c r="D21" s="1104"/>
      <c r="E21" s="1104"/>
      <c r="F21" s="1104"/>
      <c r="G21" s="1103"/>
      <c r="H21" s="1106"/>
      <c r="I21" s="1106"/>
      <c r="J21" s="1106"/>
      <c r="K21" s="1106"/>
      <c r="L21" s="1111"/>
      <c r="M21" s="1107"/>
      <c r="N21" s="1107"/>
      <c r="O21" s="1107"/>
      <c r="P21" s="1107"/>
      <c r="Q21" s="1111"/>
      <c r="R21" s="1107"/>
      <c r="S21" s="1107"/>
      <c r="T21" s="1107"/>
      <c r="U21" s="1107"/>
      <c r="V21" s="1112"/>
      <c r="W21" s="1112"/>
      <c r="X21" s="1113"/>
      <c r="Y21" s="1112"/>
      <c r="Z21" s="1109"/>
      <c r="AA21" s="1109"/>
      <c r="AB21" s="1109"/>
      <c r="AC21" s="1109"/>
      <c r="AD21" s="1109"/>
      <c r="AE21" s="1110"/>
      <c r="AF21" s="1110"/>
      <c r="AG21" s="1110"/>
      <c r="AH21" s="1110"/>
      <c r="AI21" s="1110"/>
      <c r="AJ21" s="1110"/>
      <c r="AK21" s="1110"/>
      <c r="AL21" s="1110"/>
      <c r="AO21" s="195"/>
      <c r="AP21" s="195"/>
      <c r="AQ21" s="195"/>
      <c r="AR21" s="195"/>
    </row>
    <row r="22" spans="1:44" s="181" customFormat="1" x14ac:dyDescent="0.2">
      <c r="A22" s="1062"/>
      <c r="B22" s="1062"/>
      <c r="C22" s="1104"/>
      <c r="D22" s="1104"/>
      <c r="E22" s="1112"/>
      <c r="F22" s="1112"/>
      <c r="G22" s="1112"/>
      <c r="H22" s="1112"/>
      <c r="I22" s="1112"/>
      <c r="J22" s="1112"/>
      <c r="K22" s="1112"/>
      <c r="L22" s="1112"/>
      <c r="M22" s="1112"/>
      <c r="N22" s="1112"/>
      <c r="O22" s="1112"/>
      <c r="P22" s="1112"/>
      <c r="Q22" s="1112"/>
      <c r="R22" s="1107"/>
      <c r="S22" s="1107"/>
      <c r="T22" s="1107"/>
      <c r="U22" s="1107"/>
      <c r="V22" s="1112"/>
      <c r="W22" s="1112"/>
      <c r="X22" s="1113"/>
      <c r="Y22" s="1112"/>
      <c r="Z22" s="1109"/>
      <c r="AA22" s="1109"/>
      <c r="AB22" s="1109"/>
      <c r="AC22" s="1109"/>
      <c r="AD22" s="1109"/>
      <c r="AE22" s="1110"/>
      <c r="AF22" s="1110"/>
      <c r="AG22" s="1110"/>
      <c r="AH22" s="1110"/>
      <c r="AI22" s="1110"/>
      <c r="AJ22" s="1110"/>
      <c r="AK22" s="1110"/>
      <c r="AL22" s="1110"/>
      <c r="AO22" s="195"/>
      <c r="AP22" s="195"/>
      <c r="AQ22" s="195"/>
      <c r="AR22" s="195"/>
    </row>
    <row r="23" spans="1:44" s="181" customFormat="1" x14ac:dyDescent="0.2">
      <c r="A23" s="1062"/>
      <c r="B23" s="1062"/>
      <c r="C23" s="1104"/>
      <c r="D23" s="1104"/>
      <c r="E23" s="1112"/>
      <c r="F23" s="1112"/>
      <c r="G23" s="1112"/>
      <c r="H23" s="1112"/>
      <c r="I23" s="1112"/>
      <c r="J23" s="1112"/>
      <c r="K23" s="1112"/>
      <c r="L23" s="1112"/>
      <c r="M23" s="1112"/>
      <c r="N23" s="1112"/>
      <c r="O23" s="1112"/>
      <c r="P23" s="1112"/>
      <c r="Q23" s="1112"/>
      <c r="R23" s="1107"/>
      <c r="S23" s="1107"/>
      <c r="T23" s="1107"/>
      <c r="U23" s="1107"/>
      <c r="V23" s="1112"/>
      <c r="W23" s="1112"/>
      <c r="X23" s="1113"/>
      <c r="Y23" s="1112"/>
      <c r="Z23" s="1112"/>
      <c r="AA23" s="1112"/>
      <c r="AB23" s="1112"/>
      <c r="AC23" s="1112"/>
      <c r="AD23" s="1112"/>
      <c r="AE23" s="1112"/>
      <c r="AF23" s="1112"/>
      <c r="AG23" s="1112"/>
      <c r="AH23" s="1112"/>
      <c r="AI23" s="1112"/>
      <c r="AJ23" s="1112"/>
      <c r="AK23" s="1112"/>
      <c r="AL23" s="1112"/>
      <c r="AO23" s="195"/>
      <c r="AP23" s="195"/>
    </row>
    <row r="24" spans="1:44" s="181" customFormat="1" x14ac:dyDescent="0.2">
      <c r="A24" s="1062"/>
      <c r="B24" s="1062"/>
      <c r="C24" s="1104"/>
      <c r="D24" s="1104"/>
      <c r="E24" s="1112"/>
      <c r="F24" s="1112"/>
      <c r="G24" s="1112"/>
      <c r="H24" s="1112"/>
      <c r="I24" s="1112"/>
      <c r="J24" s="1112"/>
      <c r="K24" s="1112"/>
      <c r="L24" s="1112"/>
      <c r="M24" s="1112"/>
      <c r="N24" s="1112"/>
      <c r="O24" s="1112"/>
      <c r="P24" s="1112"/>
      <c r="Q24" s="1112"/>
      <c r="R24" s="2131" t="e">
        <f>IF(R18&lt;0.3,0.3,IF(R18&gt;0.5,0.5,R18))</f>
        <v>#DIV/0!</v>
      </c>
      <c r="S24" s="2131"/>
      <c r="T24" s="2131"/>
      <c r="U24" s="2131"/>
      <c r="V24" s="1112"/>
      <c r="W24" s="1112"/>
      <c r="X24" s="1113"/>
      <c r="Y24" s="1112"/>
      <c r="Z24" s="2129" t="s">
        <v>4965</v>
      </c>
      <c r="AA24" s="2129"/>
      <c r="AB24" s="2129"/>
      <c r="AC24" s="2129"/>
      <c r="AD24" s="2129"/>
      <c r="AE24" s="2129"/>
      <c r="AF24" s="2129"/>
      <c r="AG24" s="2129"/>
      <c r="AH24" s="2129"/>
      <c r="AI24" s="2129"/>
      <c r="AJ24" s="2129"/>
      <c r="AK24" s="2129"/>
      <c r="AL24" s="2129"/>
      <c r="AO24" s="195"/>
      <c r="AP24" s="195"/>
    </row>
    <row r="25" spans="1:44" s="181" customFormat="1" x14ac:dyDescent="0.2">
      <c r="A25" s="1062"/>
      <c r="B25" s="1062"/>
      <c r="C25" s="1104"/>
      <c r="D25" s="1104"/>
      <c r="E25" s="1112"/>
      <c r="F25" s="1112"/>
      <c r="G25" s="1112"/>
      <c r="H25" s="1112"/>
      <c r="I25" s="1112"/>
      <c r="J25" s="1112"/>
      <c r="K25" s="1112"/>
      <c r="L25" s="1112"/>
      <c r="M25" s="1112"/>
      <c r="N25" s="1112"/>
      <c r="O25" s="1112"/>
      <c r="P25" s="1112"/>
      <c r="Q25" s="1112"/>
      <c r="R25" s="2131"/>
      <c r="S25" s="2131"/>
      <c r="T25" s="2131"/>
      <c r="U25" s="2131"/>
      <c r="V25" s="1083" t="s">
        <v>4966</v>
      </c>
      <c r="W25" s="1112"/>
      <c r="X25" s="1113"/>
      <c r="Y25" s="1112"/>
      <c r="Z25" s="2129"/>
      <c r="AA25" s="2129"/>
      <c r="AB25" s="2129"/>
      <c r="AC25" s="2129"/>
      <c r="AD25" s="2129"/>
      <c r="AE25" s="2129"/>
      <c r="AF25" s="2129"/>
      <c r="AG25" s="2129"/>
      <c r="AH25" s="2129"/>
      <c r="AI25" s="2129"/>
      <c r="AJ25" s="2129"/>
      <c r="AK25" s="2129"/>
      <c r="AL25" s="2129"/>
      <c r="AO25" s="195"/>
      <c r="AP25" s="195"/>
    </row>
    <row r="26" spans="1:44" s="181" customFormat="1" x14ac:dyDescent="0.2">
      <c r="A26" s="1062"/>
      <c r="B26" s="1062"/>
      <c r="C26" s="1104"/>
      <c r="D26" s="1104"/>
      <c r="E26" s="1112"/>
      <c r="F26" s="1112"/>
      <c r="G26" s="1112"/>
      <c r="H26" s="1112"/>
      <c r="I26" s="1112"/>
      <c r="J26" s="1112"/>
      <c r="K26" s="1112"/>
      <c r="L26" s="1112"/>
      <c r="M26" s="1112"/>
      <c r="N26" s="1112"/>
      <c r="O26" s="1112"/>
      <c r="P26" s="1112"/>
      <c r="Q26" s="1112"/>
      <c r="R26" s="1107"/>
      <c r="S26" s="1107"/>
      <c r="T26" s="1107"/>
      <c r="U26" s="1107"/>
      <c r="V26" s="1112"/>
      <c r="W26" s="1112"/>
      <c r="X26" s="1113"/>
      <c r="Y26" s="1112"/>
      <c r="Z26" s="1112"/>
      <c r="AA26" s="1112"/>
      <c r="AB26" s="1112"/>
      <c r="AC26" s="1112"/>
      <c r="AD26" s="1112"/>
      <c r="AE26" s="1112"/>
      <c r="AF26" s="1112"/>
      <c r="AG26" s="1112"/>
      <c r="AH26" s="1112"/>
      <c r="AI26" s="1112"/>
      <c r="AJ26" s="1112"/>
      <c r="AK26" s="1112"/>
      <c r="AL26" s="1112"/>
      <c r="AO26" s="195"/>
      <c r="AP26" s="195"/>
    </row>
    <row r="27" spans="1:44" ht="13.5" thickBot="1" x14ac:dyDescent="0.25">
      <c r="A27" s="1061"/>
      <c r="B27" s="1061"/>
      <c r="C27" s="1061"/>
      <c r="D27" s="1061"/>
      <c r="E27" s="1061"/>
      <c r="F27" s="1061"/>
      <c r="G27" s="1061"/>
      <c r="H27" s="1061"/>
      <c r="I27" s="1061"/>
      <c r="J27" s="1061"/>
      <c r="K27" s="1083"/>
      <c r="L27" s="1083"/>
      <c r="M27" s="1083"/>
      <c r="N27" s="1083"/>
      <c r="O27" s="1083"/>
      <c r="P27" s="1083"/>
      <c r="Q27" s="1083"/>
      <c r="R27" s="1083"/>
      <c r="S27" s="1083"/>
      <c r="T27" s="1083"/>
      <c r="U27" s="1083"/>
      <c r="V27" s="1083"/>
      <c r="W27" s="1083"/>
      <c r="X27" s="1083"/>
      <c r="Y27" s="1083"/>
      <c r="Z27" s="1083"/>
      <c r="AA27" s="1083"/>
      <c r="AB27" s="1083"/>
      <c r="AC27" s="1083"/>
      <c r="AD27" s="1083"/>
      <c r="AE27" s="1083"/>
      <c r="AF27" s="1083"/>
      <c r="AG27" s="1083"/>
      <c r="AH27" s="1083"/>
      <c r="AI27" s="1083"/>
      <c r="AJ27" s="1083"/>
      <c r="AK27" s="1083"/>
      <c r="AL27" s="1083"/>
      <c r="AO27" s="195"/>
      <c r="AP27" s="195"/>
      <c r="AQ27" s="195"/>
      <c r="AR27" s="195"/>
    </row>
    <row r="28" spans="1:44" x14ac:dyDescent="0.2">
      <c r="A28" s="1061"/>
      <c r="B28" s="1061"/>
      <c r="C28" s="2120" t="s">
        <v>101</v>
      </c>
      <c r="D28" s="2120"/>
      <c r="E28" s="2120"/>
      <c r="F28" s="2120"/>
      <c r="G28" s="2120"/>
      <c r="H28" s="2120"/>
      <c r="I28" s="2120"/>
      <c r="J28" s="2120"/>
      <c r="K28" s="2120"/>
      <c r="L28" s="2120"/>
      <c r="M28" s="2002" t="s">
        <v>4963</v>
      </c>
      <c r="N28" s="2137" t="s">
        <v>4967</v>
      </c>
      <c r="O28" s="2137"/>
      <c r="P28" s="2137"/>
      <c r="Q28" s="2137"/>
      <c r="R28" s="2002" t="s">
        <v>4963</v>
      </c>
      <c r="S28" s="2123" t="e">
        <f>ROUND(R24/0.3,3)</f>
        <v>#DIV/0!</v>
      </c>
      <c r="T28" s="2124"/>
      <c r="U28" s="2124"/>
      <c r="V28" s="2125"/>
      <c r="W28" s="2132" t="s">
        <v>4968</v>
      </c>
      <c r="X28" s="2002"/>
      <c r="Y28" s="2129" t="s">
        <v>4969</v>
      </c>
      <c r="Z28" s="2129"/>
      <c r="AA28" s="2129"/>
      <c r="AB28" s="2129"/>
      <c r="AC28" s="2129"/>
      <c r="AD28" s="2129"/>
      <c r="AE28" s="2129"/>
      <c r="AF28" s="2129"/>
      <c r="AG28" s="2129"/>
      <c r="AH28" s="2129"/>
      <c r="AI28" s="2129"/>
      <c r="AJ28" s="2129"/>
      <c r="AK28" s="2129"/>
      <c r="AL28" s="1083"/>
    </row>
    <row r="29" spans="1:44" ht="13.5" thickBot="1" x14ac:dyDescent="0.25">
      <c r="A29" s="1061"/>
      <c r="B29" s="1061"/>
      <c r="C29" s="2120"/>
      <c r="D29" s="2120"/>
      <c r="E29" s="2120"/>
      <c r="F29" s="2120"/>
      <c r="G29" s="2120"/>
      <c r="H29" s="2120"/>
      <c r="I29" s="2120"/>
      <c r="J29" s="2120"/>
      <c r="K29" s="2120"/>
      <c r="L29" s="2120"/>
      <c r="M29" s="2002"/>
      <c r="N29" s="2136">
        <v>0.3</v>
      </c>
      <c r="O29" s="2136"/>
      <c r="P29" s="2136"/>
      <c r="Q29" s="2136"/>
      <c r="R29" s="2002"/>
      <c r="S29" s="2126"/>
      <c r="T29" s="2127"/>
      <c r="U29" s="2127"/>
      <c r="V29" s="2128"/>
      <c r="W29" s="2132"/>
      <c r="X29" s="2002"/>
      <c r="Y29" s="2129"/>
      <c r="Z29" s="2129"/>
      <c r="AA29" s="2129"/>
      <c r="AB29" s="2129"/>
      <c r="AC29" s="2129"/>
      <c r="AD29" s="2129"/>
      <c r="AE29" s="2129"/>
      <c r="AF29" s="2129"/>
      <c r="AG29" s="2129"/>
      <c r="AH29" s="2129"/>
      <c r="AI29" s="2129"/>
      <c r="AJ29" s="2129"/>
      <c r="AK29" s="2129"/>
      <c r="AL29" s="1083"/>
    </row>
    <row r="30" spans="1:44" ht="9" customHeight="1" x14ac:dyDescent="0.2">
      <c r="A30" s="1061"/>
      <c r="B30" s="1061"/>
      <c r="C30" s="1105"/>
      <c r="D30" s="1105"/>
      <c r="E30" s="1105"/>
      <c r="F30" s="1105"/>
      <c r="G30" s="1105"/>
      <c r="H30" s="1105"/>
      <c r="I30" s="1105"/>
      <c r="J30" s="1105"/>
      <c r="K30" s="1105"/>
      <c r="L30" s="1105"/>
      <c r="M30" s="1115"/>
      <c r="N30" s="1116"/>
      <c r="O30" s="1116"/>
      <c r="P30" s="1117"/>
      <c r="Q30" s="1117"/>
      <c r="R30" s="1111"/>
      <c r="S30" s="1107"/>
      <c r="T30" s="1107"/>
      <c r="U30" s="1107"/>
      <c r="V30" s="1107"/>
      <c r="W30" s="1103"/>
      <c r="X30" s="1111"/>
      <c r="Y30" s="1114"/>
      <c r="Z30" s="1118"/>
      <c r="AA30" s="1118"/>
      <c r="AB30" s="1118"/>
      <c r="AC30" s="1118"/>
      <c r="AD30" s="1118"/>
      <c r="AE30" s="1118"/>
      <c r="AF30" s="1118"/>
      <c r="AG30" s="1118"/>
      <c r="AH30" s="1118"/>
      <c r="AI30" s="1118"/>
      <c r="AJ30" s="1118"/>
      <c r="AK30" s="1118"/>
      <c r="AL30" s="1083"/>
    </row>
    <row r="31" spans="1:44" ht="9" customHeight="1" x14ac:dyDescent="0.2">
      <c r="A31" s="1061"/>
      <c r="B31" s="1061"/>
      <c r="C31" s="1105"/>
      <c r="D31" s="1105"/>
      <c r="E31" s="1105"/>
      <c r="F31" s="1105"/>
      <c r="G31" s="1105"/>
      <c r="H31" s="1105"/>
      <c r="I31" s="1105"/>
      <c r="J31" s="1105"/>
      <c r="K31" s="1105"/>
      <c r="L31" s="1105"/>
      <c r="M31" s="1115"/>
      <c r="N31" s="1116"/>
      <c r="O31" s="1116"/>
      <c r="P31" s="1117"/>
      <c r="Q31" s="1117"/>
      <c r="R31" s="1111"/>
      <c r="S31" s="1107"/>
      <c r="T31" s="1107"/>
      <c r="U31" s="1107"/>
      <c r="V31" s="1107"/>
      <c r="W31" s="1103"/>
      <c r="X31" s="1111"/>
      <c r="Y31" s="1114"/>
      <c r="Z31" s="1118"/>
      <c r="AA31" s="1118"/>
      <c r="AB31" s="1118"/>
      <c r="AC31" s="1118"/>
      <c r="AD31" s="1118"/>
      <c r="AE31" s="1118"/>
      <c r="AF31" s="1118"/>
      <c r="AG31" s="1118"/>
      <c r="AH31" s="1118"/>
      <c r="AI31" s="1118"/>
      <c r="AJ31" s="1118"/>
      <c r="AK31" s="1118"/>
      <c r="AL31" s="1083"/>
    </row>
    <row r="32" spans="1:44" s="181" customFormat="1" ht="9" customHeight="1" x14ac:dyDescent="0.2">
      <c r="A32" s="1062"/>
      <c r="B32" s="1062"/>
      <c r="C32" s="1103"/>
      <c r="D32" s="1103"/>
      <c r="E32" s="1103"/>
      <c r="F32" s="1103"/>
      <c r="G32" s="1103"/>
      <c r="H32" s="1103"/>
      <c r="I32" s="1103"/>
      <c r="J32" s="1103"/>
      <c r="K32" s="1103"/>
      <c r="L32" s="1103"/>
      <c r="M32" s="1111"/>
      <c r="N32" s="1117"/>
      <c r="O32" s="1117"/>
      <c r="P32" s="1117"/>
      <c r="Q32" s="1117"/>
      <c r="R32" s="1111"/>
      <c r="S32" s="1107"/>
      <c r="T32" s="1107"/>
      <c r="U32" s="1107"/>
      <c r="V32" s="1107"/>
      <c r="W32" s="1112"/>
      <c r="X32" s="1112"/>
      <c r="Y32" s="1119"/>
      <c r="Z32" s="1119"/>
      <c r="AA32" s="1119"/>
      <c r="AB32" s="1119"/>
      <c r="AC32" s="1119"/>
      <c r="AD32" s="1119"/>
      <c r="AE32" s="1119"/>
      <c r="AF32" s="1119"/>
      <c r="AG32" s="1119"/>
      <c r="AH32" s="1119"/>
      <c r="AI32" s="1119"/>
      <c r="AJ32" s="1119"/>
      <c r="AK32" s="1119"/>
      <c r="AL32" s="1112"/>
    </row>
    <row r="33" spans="1:38" s="181" customFormat="1" x14ac:dyDescent="0.2">
      <c r="A33" s="1061" t="s">
        <v>4970</v>
      </c>
      <c r="B33" s="1061"/>
      <c r="C33" s="1061"/>
      <c r="D33" s="1061"/>
      <c r="E33" s="1061"/>
      <c r="F33" s="1061"/>
      <c r="G33" s="1061"/>
      <c r="H33" s="1061"/>
      <c r="I33" s="1061"/>
      <c r="J33" s="1061"/>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row>
    <row r="34" spans="1:38" x14ac:dyDescent="0.2">
      <c r="A34" s="2120" t="s">
        <v>108</v>
      </c>
      <c r="B34" s="2120"/>
      <c r="C34" s="2120"/>
      <c r="D34" s="2120"/>
      <c r="E34" s="2120"/>
      <c r="F34" s="2120"/>
      <c r="G34" s="2120"/>
      <c r="H34" s="2120" t="s">
        <v>107</v>
      </c>
      <c r="I34" s="2120"/>
      <c r="J34" s="2120"/>
      <c r="K34" s="2120"/>
      <c r="L34" s="1061"/>
      <c r="M34" s="2120" t="s">
        <v>106</v>
      </c>
      <c r="N34" s="2120"/>
      <c r="O34" s="2120"/>
      <c r="P34" s="2120"/>
      <c r="Q34" s="1061"/>
      <c r="R34" s="2121"/>
      <c r="S34" s="2121"/>
      <c r="T34" s="2121"/>
      <c r="U34" s="2121"/>
      <c r="V34" s="2121"/>
      <c r="W34" s="2121"/>
      <c r="X34" s="2121"/>
      <c r="Y34" s="2121"/>
      <c r="Z34" s="1104"/>
      <c r="AA34" s="1104"/>
      <c r="AB34" s="1104"/>
      <c r="AC34" s="1104"/>
      <c r="AD34" s="1104"/>
      <c r="AE34" s="1106"/>
      <c r="AF34" s="1106"/>
      <c r="AG34" s="1106"/>
      <c r="AH34" s="1106"/>
      <c r="AI34" s="1107"/>
      <c r="AJ34" s="1107"/>
      <c r="AK34" s="1107"/>
      <c r="AL34" s="1107"/>
    </row>
    <row r="35" spans="1:38" x14ac:dyDescent="0.2">
      <c r="A35" s="1061"/>
      <c r="B35" s="1061"/>
      <c r="C35" s="2133" t="e">
        <f>AC11</f>
        <v>#DIV/0!</v>
      </c>
      <c r="D35" s="2133"/>
      <c r="E35" s="2133"/>
      <c r="F35" s="2133"/>
      <c r="G35" s="2120" t="s">
        <v>594</v>
      </c>
      <c r="H35" s="2134">
        <v>-0.2</v>
      </c>
      <c r="I35" s="2134"/>
      <c r="J35" s="2134"/>
      <c r="K35" s="2134"/>
      <c r="L35" s="2002" t="s">
        <v>1069</v>
      </c>
      <c r="M35" s="2135">
        <v>0.57999999999999996</v>
      </c>
      <c r="N35" s="2135"/>
      <c r="O35" s="2135"/>
      <c r="P35" s="2135"/>
      <c r="Q35" s="2002" t="s">
        <v>593</v>
      </c>
      <c r="R35" s="2131" t="e">
        <f>ROUND(C35*H35,3)+M35</f>
        <v>#DIV/0!</v>
      </c>
      <c r="S35" s="2131"/>
      <c r="T35" s="2131"/>
      <c r="U35" s="2131"/>
      <c r="V35" s="1083"/>
      <c r="W35" s="1083"/>
      <c r="X35" s="1108"/>
      <c r="Y35" s="1083"/>
      <c r="Z35" s="1109"/>
      <c r="AA35" s="1109"/>
      <c r="AB35" s="1109"/>
      <c r="AC35" s="1109"/>
      <c r="AD35" s="1109"/>
      <c r="AE35" s="1110"/>
      <c r="AF35" s="1110"/>
      <c r="AG35" s="1110"/>
      <c r="AH35" s="1110"/>
      <c r="AI35" s="1110"/>
      <c r="AJ35" s="1110"/>
      <c r="AK35" s="1110"/>
      <c r="AL35" s="1110"/>
    </row>
    <row r="36" spans="1:38" x14ac:dyDescent="0.2">
      <c r="A36" s="1061"/>
      <c r="B36" s="1061"/>
      <c r="C36" s="2133"/>
      <c r="D36" s="2133"/>
      <c r="E36" s="2133"/>
      <c r="F36" s="2133"/>
      <c r="G36" s="2120"/>
      <c r="H36" s="2134"/>
      <c r="I36" s="2134"/>
      <c r="J36" s="2134"/>
      <c r="K36" s="2134"/>
      <c r="L36" s="2002"/>
      <c r="M36" s="2135"/>
      <c r="N36" s="2135"/>
      <c r="O36" s="2135"/>
      <c r="P36" s="2135"/>
      <c r="Q36" s="2002"/>
      <c r="R36" s="2131"/>
      <c r="S36" s="2131"/>
      <c r="T36" s="2131"/>
      <c r="U36" s="2131"/>
      <c r="V36" s="1083" t="s">
        <v>4971</v>
      </c>
      <c r="W36" s="1083"/>
      <c r="X36" s="1108"/>
      <c r="Y36" s="1083"/>
      <c r="Z36" s="1109"/>
      <c r="AA36" s="1109"/>
      <c r="AB36" s="1109"/>
      <c r="AC36" s="1109"/>
      <c r="AD36" s="1109"/>
      <c r="AE36" s="1110"/>
      <c r="AF36" s="1110"/>
      <c r="AG36" s="1110"/>
      <c r="AH36" s="1110"/>
      <c r="AI36" s="1110"/>
      <c r="AJ36" s="1110"/>
      <c r="AK36" s="1110"/>
      <c r="AL36" s="1110"/>
    </row>
    <row r="37" spans="1:38" x14ac:dyDescent="0.2">
      <c r="A37" s="1062"/>
      <c r="B37" s="1062"/>
      <c r="C37" s="1104"/>
      <c r="D37" s="1104"/>
      <c r="E37" s="1104"/>
      <c r="F37" s="1104"/>
      <c r="G37" s="1103"/>
      <c r="H37" s="1106"/>
      <c r="I37" s="1106"/>
      <c r="J37" s="1106"/>
      <c r="K37" s="1106"/>
      <c r="L37" s="1111"/>
      <c r="M37" s="1107"/>
      <c r="N37" s="1107"/>
      <c r="O37" s="1107"/>
      <c r="P37" s="1107"/>
      <c r="Q37" s="1111"/>
      <c r="R37" s="1107"/>
      <c r="S37" s="1107"/>
      <c r="T37" s="1107"/>
      <c r="U37" s="1107"/>
      <c r="V37" s="1112"/>
      <c r="W37" s="1112"/>
      <c r="X37" s="1113"/>
      <c r="Y37" s="1114"/>
      <c r="Z37" s="1109"/>
      <c r="AA37" s="1109"/>
      <c r="AB37" s="1109"/>
      <c r="AC37" s="1109"/>
      <c r="AD37" s="1109"/>
      <c r="AE37" s="1110"/>
      <c r="AF37" s="1110"/>
      <c r="AG37" s="1110"/>
      <c r="AH37" s="1110"/>
      <c r="AI37" s="1110"/>
      <c r="AJ37" s="1110"/>
      <c r="AK37" s="1110"/>
      <c r="AL37" s="1110"/>
    </row>
    <row r="38" spans="1:38" x14ac:dyDescent="0.2">
      <c r="A38" s="1062"/>
      <c r="B38" s="1062"/>
      <c r="C38" s="1104" t="s">
        <v>102</v>
      </c>
      <c r="D38" s="1104"/>
      <c r="E38" s="1104"/>
      <c r="F38" s="1104"/>
      <c r="G38" s="1103"/>
      <c r="H38" s="1106"/>
      <c r="I38" s="1106"/>
      <c r="J38" s="1106"/>
      <c r="K38" s="1106"/>
      <c r="L38" s="1111"/>
      <c r="M38" s="1107"/>
      <c r="N38" s="1107"/>
      <c r="O38" s="1107"/>
      <c r="P38" s="1107"/>
      <c r="Q38" s="1111"/>
      <c r="R38" s="1107"/>
      <c r="S38" s="1107"/>
      <c r="T38" s="1107"/>
      <c r="U38" s="1107"/>
      <c r="V38" s="1112"/>
      <c r="W38" s="1112"/>
      <c r="X38" s="1113"/>
      <c r="Y38" s="1112"/>
      <c r="Z38" s="1109"/>
      <c r="AA38" s="1109"/>
      <c r="AB38" s="1109"/>
      <c r="AC38" s="1109"/>
      <c r="AD38" s="1109"/>
      <c r="AE38" s="1110"/>
      <c r="AF38" s="1110"/>
      <c r="AG38" s="1110"/>
      <c r="AH38" s="1110"/>
      <c r="AI38" s="1110"/>
      <c r="AJ38" s="1110"/>
      <c r="AK38" s="1110"/>
      <c r="AL38" s="1110"/>
    </row>
    <row r="39" spans="1:38" x14ac:dyDescent="0.2">
      <c r="A39" s="1062"/>
      <c r="B39" s="1062"/>
      <c r="C39" s="1104"/>
      <c r="D39" s="1104"/>
      <c r="E39" s="1112"/>
      <c r="F39" s="1112"/>
      <c r="G39" s="1112"/>
      <c r="H39" s="1112"/>
      <c r="I39" s="1112"/>
      <c r="J39" s="1112"/>
      <c r="K39" s="1112"/>
      <c r="L39" s="1112"/>
      <c r="M39" s="1112"/>
      <c r="N39" s="1112"/>
      <c r="O39" s="1112"/>
      <c r="P39" s="1112"/>
      <c r="Q39" s="1112"/>
      <c r="R39" s="1107"/>
      <c r="S39" s="1107"/>
      <c r="T39" s="1107"/>
      <c r="U39" s="1107"/>
      <c r="V39" s="1112"/>
      <c r="W39" s="1112"/>
      <c r="X39" s="1113"/>
      <c r="Y39" s="1112"/>
      <c r="Z39" s="1109"/>
      <c r="AA39" s="1109"/>
      <c r="AB39" s="1109"/>
      <c r="AC39" s="1109"/>
      <c r="AD39" s="1109"/>
      <c r="AE39" s="1110"/>
      <c r="AF39" s="1110"/>
      <c r="AG39" s="1110"/>
      <c r="AH39" s="1110"/>
      <c r="AI39" s="1110"/>
      <c r="AJ39" s="1110"/>
      <c r="AK39" s="1110"/>
      <c r="AL39" s="1110"/>
    </row>
    <row r="40" spans="1:38" x14ac:dyDescent="0.2">
      <c r="A40" s="1062"/>
      <c r="B40" s="1062"/>
      <c r="C40" s="1104"/>
      <c r="D40" s="1104"/>
      <c r="E40" s="1112"/>
      <c r="F40" s="1112"/>
      <c r="G40" s="1112"/>
      <c r="H40" s="1112"/>
      <c r="I40" s="1112"/>
      <c r="J40" s="1112"/>
      <c r="K40" s="1112"/>
      <c r="L40" s="1112"/>
      <c r="M40" s="1112"/>
      <c r="N40" s="1112"/>
      <c r="O40" s="1112"/>
      <c r="P40" s="1112"/>
      <c r="Q40" s="1112"/>
      <c r="R40" s="1107"/>
      <c r="S40" s="1107"/>
      <c r="T40" s="1107"/>
      <c r="U40" s="1107"/>
      <c r="V40" s="1112"/>
      <c r="W40" s="1112"/>
      <c r="X40" s="1113"/>
      <c r="Y40" s="1112"/>
      <c r="Z40" s="1112"/>
      <c r="AA40" s="1112"/>
      <c r="AB40" s="1112"/>
      <c r="AC40" s="1112"/>
      <c r="AD40" s="1112"/>
      <c r="AE40" s="1112"/>
      <c r="AF40" s="1112"/>
      <c r="AG40" s="1112"/>
      <c r="AH40" s="1112"/>
      <c r="AI40" s="1112"/>
      <c r="AJ40" s="1112"/>
      <c r="AK40" s="1112"/>
      <c r="AL40" s="1112"/>
    </row>
    <row r="41" spans="1:38" x14ac:dyDescent="0.2">
      <c r="A41" s="1062"/>
      <c r="B41" s="1062"/>
      <c r="C41" s="1104"/>
      <c r="D41" s="1104"/>
      <c r="E41" s="1112"/>
      <c r="F41" s="1112"/>
      <c r="G41" s="1112"/>
      <c r="H41" s="1112"/>
      <c r="I41" s="1112"/>
      <c r="J41" s="1112"/>
      <c r="K41" s="1112"/>
      <c r="L41" s="1112"/>
      <c r="M41" s="1112"/>
      <c r="N41" s="1112"/>
      <c r="O41" s="1112"/>
      <c r="P41" s="1112"/>
      <c r="Q41" s="1112"/>
      <c r="R41" s="2131" t="e">
        <f>IF(R35&lt;0.42,0.42,IF(R35&gt;0.5,0.5,R35))</f>
        <v>#DIV/0!</v>
      </c>
      <c r="S41" s="2131"/>
      <c r="T41" s="2131"/>
      <c r="U41" s="2131"/>
      <c r="V41" s="1112"/>
      <c r="W41" s="1112"/>
      <c r="X41" s="1113"/>
      <c r="Y41" s="1112"/>
      <c r="Z41" s="2129" t="s">
        <v>5171</v>
      </c>
      <c r="AA41" s="2129"/>
      <c r="AB41" s="2129"/>
      <c r="AC41" s="2129"/>
      <c r="AD41" s="2129"/>
      <c r="AE41" s="2129"/>
      <c r="AF41" s="2129"/>
      <c r="AG41" s="2129"/>
      <c r="AH41" s="2129"/>
      <c r="AI41" s="2129"/>
      <c r="AJ41" s="2129"/>
      <c r="AK41" s="2129"/>
      <c r="AL41" s="2129"/>
    </row>
    <row r="42" spans="1:38" x14ac:dyDescent="0.2">
      <c r="A42" s="1062"/>
      <c r="B42" s="1062"/>
      <c r="C42" s="1104"/>
      <c r="D42" s="1104"/>
      <c r="E42" s="1112"/>
      <c r="F42" s="1112"/>
      <c r="G42" s="1112"/>
      <c r="H42" s="1112"/>
      <c r="I42" s="1112"/>
      <c r="J42" s="1112"/>
      <c r="K42" s="1112"/>
      <c r="L42" s="1112"/>
      <c r="M42" s="1112"/>
      <c r="N42" s="1112"/>
      <c r="O42" s="1112"/>
      <c r="P42" s="1112"/>
      <c r="Q42" s="1112"/>
      <c r="R42" s="2131"/>
      <c r="S42" s="2131"/>
      <c r="T42" s="2131"/>
      <c r="U42" s="2131"/>
      <c r="V42" s="1083" t="s">
        <v>4972</v>
      </c>
      <c r="W42" s="1112"/>
      <c r="X42" s="1113"/>
      <c r="Y42" s="1112"/>
      <c r="Z42" s="2129"/>
      <c r="AA42" s="2129"/>
      <c r="AB42" s="2129"/>
      <c r="AC42" s="2129"/>
      <c r="AD42" s="2129"/>
      <c r="AE42" s="2129"/>
      <c r="AF42" s="2129"/>
      <c r="AG42" s="2129"/>
      <c r="AH42" s="2129"/>
      <c r="AI42" s="2129"/>
      <c r="AJ42" s="2129"/>
      <c r="AK42" s="2129"/>
      <c r="AL42" s="2129"/>
    </row>
    <row r="43" spans="1:38" x14ac:dyDescent="0.2">
      <c r="A43" s="1062"/>
      <c r="B43" s="1062"/>
      <c r="C43" s="1104"/>
      <c r="D43" s="1104"/>
      <c r="E43" s="1112"/>
      <c r="F43" s="1112"/>
      <c r="G43" s="1112"/>
      <c r="H43" s="1112"/>
      <c r="I43" s="1112"/>
      <c r="J43" s="1112"/>
      <c r="K43" s="1112"/>
      <c r="L43" s="1112"/>
      <c r="M43" s="1112"/>
      <c r="N43" s="1112"/>
      <c r="O43" s="1112"/>
      <c r="P43" s="1112"/>
      <c r="Q43" s="1112"/>
      <c r="R43" s="1107"/>
      <c r="S43" s="1107"/>
      <c r="T43" s="1107"/>
      <c r="U43" s="1107"/>
      <c r="V43" s="1112"/>
      <c r="W43" s="1112"/>
      <c r="X43" s="1113"/>
      <c r="Y43" s="1112"/>
      <c r="Z43" s="1112"/>
      <c r="AA43" s="1112"/>
      <c r="AB43" s="1112"/>
      <c r="AC43" s="1112"/>
      <c r="AD43" s="1112"/>
      <c r="AE43" s="1112"/>
      <c r="AF43" s="1112"/>
      <c r="AG43" s="1112"/>
      <c r="AH43" s="1112"/>
      <c r="AI43" s="1112"/>
      <c r="AJ43" s="1112"/>
      <c r="AK43" s="1112"/>
      <c r="AL43" s="1112"/>
    </row>
    <row r="44" spans="1:38" ht="13.5" thickBot="1" x14ac:dyDescent="0.25">
      <c r="A44" s="1061"/>
      <c r="B44" s="1061"/>
      <c r="C44" s="1061"/>
      <c r="D44" s="1061"/>
      <c r="E44" s="1061"/>
      <c r="F44" s="1061"/>
      <c r="G44" s="1061"/>
      <c r="H44" s="1061"/>
      <c r="I44" s="1061"/>
      <c r="J44" s="1061"/>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c r="AI44" s="1083"/>
      <c r="AJ44" s="1083"/>
      <c r="AK44" s="1083"/>
      <c r="AL44" s="1083"/>
    </row>
    <row r="45" spans="1:38" x14ac:dyDescent="0.2">
      <c r="A45" s="1061"/>
      <c r="B45" s="1061"/>
      <c r="C45" s="2120" t="s">
        <v>101</v>
      </c>
      <c r="D45" s="2120"/>
      <c r="E45" s="2120"/>
      <c r="F45" s="2120"/>
      <c r="G45" s="2120"/>
      <c r="H45" s="2120"/>
      <c r="I45" s="2120"/>
      <c r="J45" s="2120"/>
      <c r="K45" s="2120"/>
      <c r="L45" s="2120"/>
      <c r="M45" s="2002" t="s">
        <v>593</v>
      </c>
      <c r="N45" s="2122" t="s">
        <v>4973</v>
      </c>
      <c r="O45" s="2122"/>
      <c r="P45" s="2122"/>
      <c r="Q45" s="2122"/>
      <c r="R45" s="2002" t="s">
        <v>593</v>
      </c>
      <c r="S45" s="2123" t="e">
        <f>ROUND(R41/0.3,3)</f>
        <v>#DIV/0!</v>
      </c>
      <c r="T45" s="2124"/>
      <c r="U45" s="2124"/>
      <c r="V45" s="2125"/>
      <c r="W45" s="2132" t="s">
        <v>1580</v>
      </c>
      <c r="X45" s="2002"/>
      <c r="Y45" s="2129" t="s">
        <v>1074</v>
      </c>
      <c r="Z45" s="2129"/>
      <c r="AA45" s="2129"/>
      <c r="AB45" s="2129"/>
      <c r="AC45" s="2129"/>
      <c r="AD45" s="2129"/>
      <c r="AE45" s="2129"/>
      <c r="AF45" s="2129"/>
      <c r="AG45" s="2129"/>
      <c r="AH45" s="2129"/>
      <c r="AI45" s="2129"/>
      <c r="AJ45" s="2129"/>
      <c r="AK45" s="2129"/>
      <c r="AL45" s="1083"/>
    </row>
    <row r="46" spans="1:38" ht="13.5" thickBot="1" x14ac:dyDescent="0.25">
      <c r="A46" s="1061"/>
      <c r="B46" s="1061"/>
      <c r="C46" s="2120"/>
      <c r="D46" s="2120"/>
      <c r="E46" s="2120"/>
      <c r="F46" s="2120"/>
      <c r="G46" s="2120"/>
      <c r="H46" s="2120"/>
      <c r="I46" s="2120"/>
      <c r="J46" s="2120"/>
      <c r="K46" s="2120"/>
      <c r="L46" s="2120"/>
      <c r="M46" s="2002"/>
      <c r="N46" s="2130">
        <v>0.3</v>
      </c>
      <c r="O46" s="2130"/>
      <c r="P46" s="2130"/>
      <c r="Q46" s="2130"/>
      <c r="R46" s="2002"/>
      <c r="S46" s="2126"/>
      <c r="T46" s="2127"/>
      <c r="U46" s="2127"/>
      <c r="V46" s="2128"/>
      <c r="W46" s="2132"/>
      <c r="X46" s="2002"/>
      <c r="Y46" s="2129"/>
      <c r="Z46" s="2129"/>
      <c r="AA46" s="2129"/>
      <c r="AB46" s="2129"/>
      <c r="AC46" s="2129"/>
      <c r="AD46" s="2129"/>
      <c r="AE46" s="2129"/>
      <c r="AF46" s="2129"/>
      <c r="AG46" s="2129"/>
      <c r="AH46" s="2129"/>
      <c r="AI46" s="2129"/>
      <c r="AJ46" s="2129"/>
      <c r="AK46" s="2129"/>
      <c r="AL46" s="1083"/>
    </row>
    <row r="47" spans="1:38" x14ac:dyDescent="0.2">
      <c r="A47" s="1061"/>
      <c r="B47" s="1061"/>
      <c r="C47" s="1105"/>
      <c r="D47" s="1105"/>
      <c r="E47" s="1105"/>
      <c r="F47" s="1105"/>
      <c r="G47" s="1105"/>
      <c r="H47" s="1105"/>
      <c r="I47" s="1105"/>
      <c r="J47" s="1105"/>
      <c r="K47" s="1105"/>
      <c r="L47" s="1105"/>
      <c r="M47" s="1115"/>
      <c r="N47" s="1116"/>
      <c r="O47" s="1116"/>
      <c r="P47" s="1117"/>
      <c r="Q47" s="1117"/>
      <c r="R47" s="1111"/>
      <c r="S47" s="1107"/>
      <c r="T47" s="1107"/>
      <c r="U47" s="1107"/>
      <c r="V47" s="1107"/>
      <c r="W47" s="1103"/>
      <c r="X47" s="1111"/>
      <c r="Y47" s="1114"/>
      <c r="Z47" s="1118"/>
      <c r="AA47" s="1118"/>
      <c r="AB47" s="1118"/>
      <c r="AC47" s="1118"/>
      <c r="AD47" s="1118"/>
      <c r="AE47" s="1118"/>
      <c r="AF47" s="1118"/>
      <c r="AG47" s="1118"/>
      <c r="AH47" s="1118"/>
      <c r="AI47" s="1118"/>
      <c r="AJ47" s="1118"/>
      <c r="AK47" s="1118"/>
      <c r="AL47" s="1083"/>
    </row>
  </sheetData>
  <sheetProtection autoFilter="0"/>
  <customSheetViews>
    <customSheetView guid="{A0BA9017-E5F3-4B91-9F5C-F0F36F625BCB}" showPageBreaks="1" printArea="1" view="pageBreakPreview">
      <selection sqref="A1:XFD1048576"/>
      <pageMargins left="0.61" right="0.32" top="0.83" bottom="0.54" header="0.51200000000000001" footer="0.51200000000000001"/>
      <pageSetup paperSize="9" scale="89" orientation="portrait" r:id="rId1"/>
      <headerFooter alignWithMargins="0"/>
    </customSheetView>
    <customSheetView guid="{C8B40DBF-EDE0-406A-8960-74B2A681CE9F}" showPageBreaks="1" printArea="1" view="pageBreakPreview">
      <selection sqref="A1:XFD1048576"/>
      <pageMargins left="0.61" right="0.32" top="0.83" bottom="0.54" header="0.51200000000000001" footer="0.51200000000000001"/>
      <pageSetup paperSize="9" scale="89" orientation="portrait" r:id="rId2"/>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3"/>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13"/>
      <headerFooter alignWithMargins="0"/>
    </customSheetView>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4"/>
      <headerFooter alignWithMargins="0"/>
    </customSheetView>
    <customSheetView guid="{44914D11-FA26-4FFB-9D64-353FA38F5634}" showPageBreaks="1" printArea="1" view="pageBreakPreview">
      <selection sqref="A1:XFD1048576"/>
      <pageMargins left="0.61" right="0.32" top="0.83" bottom="0.54" header="0.51200000000000001" footer="0.51200000000000001"/>
      <pageSetup paperSize="9" scale="89" orientation="portrait" r:id="rId15"/>
      <headerFooter alignWithMargins="0"/>
    </customSheetView>
    <customSheetView guid="{3DDC5261-2F80-4A3C-AB53-F803DE8B7615}" showPageBreaks="1" printArea="1" view="pageBreakPreview">
      <selection sqref="A1:XFD1048576"/>
      <pageMargins left="0.61" right="0.32" top="0.83" bottom="0.54" header="0.51200000000000001" footer="0.51200000000000001"/>
      <pageSetup paperSize="9" scale="89" orientation="portrait" r:id="rId16"/>
      <headerFooter alignWithMargins="0"/>
    </customSheetView>
    <customSheetView guid="{3B4A68D1-1B68-46E4-B8BF-4F65CEA2EB4B}" showPageBreaks="1" printArea="1" view="pageBreakPreview">
      <selection sqref="A1:XFD1048576"/>
      <pageMargins left="0.61" right="0.32" top="0.83" bottom="0.54" header="0.51200000000000001" footer="0.51200000000000001"/>
      <pageSetup paperSize="9" scale="89" orientation="portrait" r:id="rId17"/>
      <headerFooter alignWithMargins="0"/>
    </customSheetView>
    <customSheetView guid="{87FB8462-6403-4F20-8080-1AF11B55B90C}" showPageBreaks="1" printArea="1" view="pageBreakPreview">
      <selection sqref="A1:XFD1048576"/>
      <pageMargins left="0.61" right="0.32" top="0.83" bottom="0.54" header="0.51200000000000001" footer="0.51200000000000001"/>
      <pageSetup paperSize="9" scale="89" orientation="portrait" r:id="rId18"/>
      <headerFooter alignWithMargins="0"/>
    </customSheetView>
    <customSheetView guid="{1F81339A-CB4E-4CB3-ABCA-C25ADEC8B9AC}" showPageBreaks="1" printArea="1" view="pageBreakPreview">
      <selection sqref="A1:XFD1048576"/>
      <pageMargins left="0.61" right="0.32" top="0.83" bottom="0.54" header="0.51200000000000001" footer="0.51200000000000001"/>
      <pageSetup paperSize="9" scale="89" orientation="portrait" r:id="rId19"/>
      <headerFooter alignWithMargins="0"/>
    </customSheetView>
    <customSheetView guid="{0FF53720-42B0-4B1A-A491-0089CDA29CCF}" showPageBreaks="1" printArea="1" view="pageBreakPreview">
      <selection sqref="A1:XFD1048576"/>
      <pageMargins left="0.61" right="0.32" top="0.83" bottom="0.54" header="0.51200000000000001" footer="0.51200000000000001"/>
      <pageSetup paperSize="9" scale="89" orientation="portrait" r:id="rId20"/>
      <headerFooter alignWithMargins="0"/>
    </customSheetView>
  </customSheetViews>
  <mergeCells count="60">
    <mergeCell ref="AA8:AG8"/>
    <mergeCell ref="I9:N9"/>
    <mergeCell ref="AA9:AG9"/>
    <mergeCell ref="AA2:AD2"/>
    <mergeCell ref="AE2:AK2"/>
    <mergeCell ref="I5:N5"/>
    <mergeCell ref="Q5:Q6"/>
    <mergeCell ref="R5:U6"/>
    <mergeCell ref="AB5:AF6"/>
    <mergeCell ref="I6:N6"/>
    <mergeCell ref="A17:G17"/>
    <mergeCell ref="H17:K17"/>
    <mergeCell ref="M17:P17"/>
    <mergeCell ref="R17:Y17"/>
    <mergeCell ref="I8:N8"/>
    <mergeCell ref="Q8:Q9"/>
    <mergeCell ref="R8:U9"/>
    <mergeCell ref="I11:N11"/>
    <mergeCell ref="Q11:Q12"/>
    <mergeCell ref="R11:U12"/>
    <mergeCell ref="AC11:AF12"/>
    <mergeCell ref="I12:N12"/>
    <mergeCell ref="R18:U19"/>
    <mergeCell ref="R24:U25"/>
    <mergeCell ref="Z24:AL25"/>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C35:F36"/>
    <mergeCell ref="G35:G36"/>
    <mergeCell ref="H35:K36"/>
    <mergeCell ref="L35:L36"/>
    <mergeCell ref="M35:P36"/>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s>
  <phoneticPr fontId="3"/>
  <pageMargins left="0.61" right="0.32" top="0.83" bottom="0.54" header="0.51200000000000001" footer="0.51200000000000001"/>
  <pageSetup paperSize="9" scale="89" orientation="portrait" r:id="rId21"/>
  <headerFooter alignWithMargins="0"/>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119"/>
  <sheetViews>
    <sheetView workbookViewId="0">
      <selection activeCell="J120" sqref="J120"/>
    </sheetView>
  </sheetViews>
  <sheetFormatPr defaultColWidth="9" defaultRowHeight="18.75" customHeight="1" x14ac:dyDescent="0.2"/>
  <cols>
    <col min="1" max="1" width="3.90625" style="106" customWidth="1"/>
    <col min="2" max="2" width="4.906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3.90625" style="106" bestFit="1" customWidth="1"/>
    <col min="12" max="16384" width="9" style="106"/>
  </cols>
  <sheetData>
    <row r="1" spans="1:12" ht="18.75" customHeight="1" x14ac:dyDescent="0.2">
      <c r="A1" s="1782" t="s">
        <v>154</v>
      </c>
      <c r="B1" s="1783"/>
      <c r="C1" s="1782" t="s">
        <v>393</v>
      </c>
      <c r="D1" s="1784"/>
      <c r="E1" s="1783"/>
      <c r="F1" s="517"/>
      <c r="G1" s="467"/>
      <c r="H1" s="663" t="s">
        <v>153</v>
      </c>
      <c r="I1" s="1785">
        <f>総括表!H4</f>
        <v>0</v>
      </c>
      <c r="J1" s="1785"/>
      <c r="K1" s="1785"/>
      <c r="L1" s="315"/>
    </row>
    <row r="2" spans="1:12" ht="18.75" customHeight="1" x14ac:dyDescent="0.2">
      <c r="A2" s="467"/>
      <c r="B2" s="467"/>
      <c r="C2" s="467"/>
      <c r="D2" s="467"/>
      <c r="E2" s="467"/>
      <c r="F2" s="517"/>
      <c r="G2" s="467"/>
      <c r="H2" s="467"/>
      <c r="I2" s="467"/>
      <c r="J2" s="664"/>
      <c r="K2" s="467"/>
      <c r="L2" s="315"/>
    </row>
    <row r="3" spans="1:12" ht="18.75" customHeight="1" x14ac:dyDescent="0.2">
      <c r="A3" s="468" t="s">
        <v>51</v>
      </c>
      <c r="B3" s="458" t="s">
        <v>6602</v>
      </c>
      <c r="C3" s="467"/>
      <c r="D3" s="467"/>
      <c r="E3" s="467"/>
      <c r="F3" s="517"/>
      <c r="G3" s="467"/>
      <c r="H3" s="467"/>
      <c r="I3" s="467"/>
      <c r="J3" s="517"/>
      <c r="K3" s="467"/>
      <c r="L3" s="315"/>
    </row>
    <row r="4" spans="1:12" ht="11.25" customHeight="1" x14ac:dyDescent="0.2">
      <c r="A4" s="470"/>
      <c r="B4" s="467"/>
      <c r="C4" s="467"/>
      <c r="D4" s="467"/>
      <c r="E4" s="467"/>
      <c r="F4" s="517"/>
      <c r="G4" s="467"/>
      <c r="H4" s="467"/>
      <c r="I4" s="467"/>
      <c r="J4" s="517"/>
      <c r="K4" s="467"/>
      <c r="L4" s="315"/>
    </row>
    <row r="5" spans="1:12" ht="18.75" customHeight="1" x14ac:dyDescent="0.2">
      <c r="A5" s="470"/>
      <c r="B5" s="1780" t="s">
        <v>181</v>
      </c>
      <c r="C5" s="1781"/>
      <c r="D5" s="1780" t="s">
        <v>139</v>
      </c>
      <c r="E5" s="1781"/>
      <c r="F5" s="627" t="s">
        <v>180</v>
      </c>
      <c r="G5" s="343"/>
      <c r="H5" s="343" t="s">
        <v>137</v>
      </c>
      <c r="I5" s="343"/>
      <c r="J5" s="627" t="s">
        <v>89</v>
      </c>
      <c r="K5" s="340"/>
      <c r="L5" s="315"/>
    </row>
    <row r="6" spans="1:12" ht="15" customHeight="1" x14ac:dyDescent="0.2">
      <c r="A6" s="470"/>
      <c r="B6" s="478"/>
      <c r="C6" s="479"/>
      <c r="D6" s="480"/>
      <c r="E6" s="342"/>
      <c r="F6" s="524"/>
      <c r="G6" s="482"/>
      <c r="H6" s="482"/>
      <c r="I6" s="482"/>
      <c r="J6" s="525" t="s">
        <v>136</v>
      </c>
      <c r="K6" s="340"/>
      <c r="L6" s="315"/>
    </row>
    <row r="7" spans="1:12" s="112" customFormat="1" ht="15" customHeight="1" x14ac:dyDescent="0.2">
      <c r="A7" s="458"/>
      <c r="B7" s="335">
        <v>1</v>
      </c>
      <c r="C7" s="336" t="s">
        <v>127</v>
      </c>
      <c r="D7" s="337" t="s">
        <v>533</v>
      </c>
      <c r="E7" s="461" t="s">
        <v>143</v>
      </c>
      <c r="F7" s="512" t="b">
        <f>IF(総括表!$B$4=総括表!$Q$4,基礎データ貼付用シート!E2258)</f>
        <v>0</v>
      </c>
      <c r="G7" s="353" t="s">
        <v>117</v>
      </c>
      <c r="H7" s="513">
        <v>0</v>
      </c>
      <c r="I7" s="353" t="s">
        <v>119</v>
      </c>
      <c r="J7" s="354">
        <f t="shared" ref="J7:J12" si="0">ROUND(F7*H7,0)</f>
        <v>0</v>
      </c>
      <c r="K7" s="340" t="s">
        <v>1315</v>
      </c>
      <c r="L7" s="319"/>
    </row>
    <row r="8" spans="1:12" s="112" customFormat="1" ht="15" customHeight="1" x14ac:dyDescent="0.2">
      <c r="A8" s="458"/>
      <c r="B8" s="341"/>
      <c r="C8" s="342"/>
      <c r="D8" s="337" t="s">
        <v>529</v>
      </c>
      <c r="E8" s="461" t="s">
        <v>142</v>
      </c>
      <c r="F8" s="512" t="b">
        <f>IF(総括表!$B$4=総括表!$Q$5,基礎データ貼付用シート!E2258)</f>
        <v>0</v>
      </c>
      <c r="G8" s="353" t="s">
        <v>117</v>
      </c>
      <c r="H8" s="690">
        <v>0</v>
      </c>
      <c r="I8" s="355" t="s">
        <v>119</v>
      </c>
      <c r="J8" s="683">
        <f t="shared" si="0"/>
        <v>0</v>
      </c>
      <c r="K8" s="340" t="s">
        <v>1316</v>
      </c>
      <c r="L8" s="319"/>
    </row>
    <row r="9" spans="1:12" s="112" customFormat="1" ht="15" customHeight="1" x14ac:dyDescent="0.2">
      <c r="A9" s="458"/>
      <c r="B9" s="335">
        <f>B7+1</f>
        <v>2</v>
      </c>
      <c r="C9" s="336" t="s">
        <v>126</v>
      </c>
      <c r="D9" s="337" t="s">
        <v>533</v>
      </c>
      <c r="E9" s="461" t="s">
        <v>143</v>
      </c>
      <c r="F9" s="512" t="b">
        <f>IF(総括表!$B$4=総括表!$Q$4,基礎データ貼付用シート!E2259)</f>
        <v>0</v>
      </c>
      <c r="G9" s="353" t="s">
        <v>117</v>
      </c>
      <c r="H9" s="513">
        <v>0</v>
      </c>
      <c r="I9" s="353" t="s">
        <v>119</v>
      </c>
      <c r="J9" s="354">
        <f t="shared" si="0"/>
        <v>0</v>
      </c>
      <c r="K9" s="340" t="s">
        <v>271</v>
      </c>
      <c r="L9" s="319"/>
    </row>
    <row r="10" spans="1:12" s="112" customFormat="1" ht="15" customHeight="1" x14ac:dyDescent="0.2">
      <c r="A10" s="458"/>
      <c r="B10" s="341"/>
      <c r="C10" s="342"/>
      <c r="D10" s="337" t="s">
        <v>529</v>
      </c>
      <c r="E10" s="461" t="s">
        <v>142</v>
      </c>
      <c r="F10" s="512" t="b">
        <f>IF(総括表!$B$4=総括表!$Q$5,基礎データ貼付用シート!E2259)</f>
        <v>0</v>
      </c>
      <c r="G10" s="353" t="s">
        <v>117</v>
      </c>
      <c r="H10" s="690">
        <v>0</v>
      </c>
      <c r="I10" s="355" t="s">
        <v>119</v>
      </c>
      <c r="J10" s="683">
        <f t="shared" si="0"/>
        <v>0</v>
      </c>
      <c r="K10" s="340" t="s">
        <v>270</v>
      </c>
      <c r="L10" s="319"/>
    </row>
    <row r="11" spans="1:12" s="112" customFormat="1" ht="15" customHeight="1" x14ac:dyDescent="0.2">
      <c r="A11" s="458"/>
      <c r="B11" s="335">
        <f>B9+1</f>
        <v>3</v>
      </c>
      <c r="C11" s="336" t="s">
        <v>125</v>
      </c>
      <c r="D11" s="337" t="s">
        <v>533</v>
      </c>
      <c r="E11" s="461" t="s">
        <v>143</v>
      </c>
      <c r="F11" s="512" t="b">
        <f>IF(総括表!$B$4=総括表!$Q$4,基礎データ貼付用シート!E2260)</f>
        <v>0</v>
      </c>
      <c r="G11" s="353" t="s">
        <v>117</v>
      </c>
      <c r="H11" s="513">
        <v>6.0000000000000001E-3</v>
      </c>
      <c r="I11" s="353" t="s">
        <v>119</v>
      </c>
      <c r="J11" s="354">
        <f t="shared" si="0"/>
        <v>0</v>
      </c>
      <c r="K11" s="340" t="s">
        <v>268</v>
      </c>
      <c r="L11" s="319"/>
    </row>
    <row r="12" spans="1:12" s="112" customFormat="1" ht="15" customHeight="1" thickBot="1" x14ac:dyDescent="0.25">
      <c r="A12" s="458"/>
      <c r="B12" s="341"/>
      <c r="C12" s="342"/>
      <c r="D12" s="337" t="s">
        <v>529</v>
      </c>
      <c r="E12" s="461" t="s">
        <v>142</v>
      </c>
      <c r="F12" s="512" t="b">
        <f>IF(総括表!$B$4=総括表!$Q$5,基礎データ貼付用シート!E2260)</f>
        <v>0</v>
      </c>
      <c r="G12" s="353" t="s">
        <v>117</v>
      </c>
      <c r="H12" s="690">
        <v>6.0000000000000001E-3</v>
      </c>
      <c r="I12" s="355" t="s">
        <v>119</v>
      </c>
      <c r="J12" s="683">
        <f t="shared" si="0"/>
        <v>0</v>
      </c>
      <c r="K12" s="340" t="s">
        <v>267</v>
      </c>
      <c r="L12" s="319"/>
    </row>
    <row r="13" spans="1:12" s="112" customFormat="1" ht="15" customHeight="1" x14ac:dyDescent="0.2">
      <c r="A13" s="458"/>
      <c r="B13" s="344"/>
      <c r="C13" s="345"/>
      <c r="D13" s="344"/>
      <c r="E13" s="344"/>
      <c r="F13" s="58"/>
      <c r="G13" s="494"/>
      <c r="H13" s="1683" t="s">
        <v>1223</v>
      </c>
      <c r="I13" s="1684"/>
      <c r="J13" s="346"/>
      <c r="K13" s="340"/>
      <c r="L13" s="319"/>
    </row>
    <row r="14" spans="1:12" s="112" customFormat="1" ht="15" customHeight="1" thickBot="1" x14ac:dyDescent="0.25">
      <c r="A14" s="458"/>
      <c r="B14" s="340"/>
      <c r="C14" s="340"/>
      <c r="D14" s="340"/>
      <c r="E14" s="340"/>
      <c r="F14" s="554"/>
      <c r="G14" s="340"/>
      <c r="H14" s="1727" t="s">
        <v>118</v>
      </c>
      <c r="I14" s="1728"/>
      <c r="J14" s="539">
        <f>SUM(J7:J12)</f>
        <v>0</v>
      </c>
      <c r="K14" s="340" t="s">
        <v>527</v>
      </c>
      <c r="L14" s="376" t="s">
        <v>117</v>
      </c>
    </row>
    <row r="15" spans="1:12" s="112" customFormat="1" ht="18.75" customHeight="1" x14ac:dyDescent="0.2">
      <c r="A15" s="458"/>
      <c r="B15" s="458"/>
      <c r="C15" s="458"/>
      <c r="D15" s="458"/>
      <c r="E15" s="458"/>
      <c r="F15" s="518"/>
      <c r="G15" s="458"/>
      <c r="H15" s="458"/>
      <c r="I15" s="458"/>
      <c r="J15" s="518"/>
      <c r="K15" s="458"/>
      <c r="L15" s="319"/>
    </row>
    <row r="16" spans="1:12" ht="18.75" customHeight="1" x14ac:dyDescent="0.2">
      <c r="A16" s="468" t="s">
        <v>54</v>
      </c>
      <c r="B16" s="458" t="s">
        <v>6603</v>
      </c>
      <c r="C16" s="467"/>
      <c r="D16" s="467"/>
      <c r="E16" s="467"/>
      <c r="F16" s="517"/>
      <c r="G16" s="467"/>
      <c r="H16" s="467"/>
      <c r="I16" s="467"/>
      <c r="J16" s="517"/>
      <c r="K16" s="467"/>
      <c r="L16" s="315"/>
    </row>
    <row r="17" spans="1:14" ht="11.25" customHeight="1" x14ac:dyDescent="0.2">
      <c r="A17" s="470"/>
      <c r="B17" s="467"/>
      <c r="C17" s="467"/>
      <c r="D17" s="467"/>
      <c r="E17" s="467"/>
      <c r="F17" s="517"/>
      <c r="G17" s="467"/>
      <c r="H17" s="467"/>
      <c r="I17" s="467"/>
      <c r="J17" s="517"/>
      <c r="K17" s="467"/>
      <c r="L17" s="315"/>
    </row>
    <row r="18" spans="1:14" ht="18.75" customHeight="1" x14ac:dyDescent="0.2">
      <c r="A18" s="470"/>
      <c r="B18" s="1780" t="s">
        <v>181</v>
      </c>
      <c r="C18" s="1781"/>
      <c r="D18" s="1780" t="s">
        <v>139</v>
      </c>
      <c r="E18" s="1781"/>
      <c r="F18" s="627" t="s">
        <v>180</v>
      </c>
      <c r="G18" s="343"/>
      <c r="H18" s="343" t="s">
        <v>137</v>
      </c>
      <c r="I18" s="343"/>
      <c r="J18" s="627" t="s">
        <v>89</v>
      </c>
      <c r="K18" s="340"/>
      <c r="L18" s="315"/>
    </row>
    <row r="19" spans="1:14" ht="15" customHeight="1" x14ac:dyDescent="0.2">
      <c r="A19" s="470"/>
      <c r="B19" s="478"/>
      <c r="C19" s="479"/>
      <c r="D19" s="480"/>
      <c r="E19" s="342"/>
      <c r="F19" s="524"/>
      <c r="G19" s="482"/>
      <c r="H19" s="482"/>
      <c r="I19" s="482"/>
      <c r="J19" s="525" t="s">
        <v>136</v>
      </c>
      <c r="K19" s="340"/>
      <c r="L19" s="315"/>
    </row>
    <row r="20" spans="1:14" s="112" customFormat="1" ht="15" customHeight="1" x14ac:dyDescent="0.2">
      <c r="A20" s="458"/>
      <c r="B20" s="335">
        <v>1</v>
      </c>
      <c r="C20" s="336" t="s">
        <v>127</v>
      </c>
      <c r="D20" s="337" t="s">
        <v>533</v>
      </c>
      <c r="E20" s="461" t="s">
        <v>143</v>
      </c>
      <c r="F20" s="512" t="b">
        <f>IF(総括表!$B$4=総括表!$Q$4,基礎データ貼付用シート!E2261)</f>
        <v>0</v>
      </c>
      <c r="G20" s="353" t="s">
        <v>117</v>
      </c>
      <c r="H20" s="511">
        <v>0</v>
      </c>
      <c r="I20" s="353" t="s">
        <v>119</v>
      </c>
      <c r="J20" s="354">
        <f>ROUND(F20*H20,0)</f>
        <v>0</v>
      </c>
      <c r="K20" s="340" t="s">
        <v>273</v>
      </c>
      <c r="L20" s="319"/>
    </row>
    <row r="21" spans="1:14" s="112" customFormat="1" ht="15" customHeight="1" x14ac:dyDescent="0.2">
      <c r="A21" s="458"/>
      <c r="B21" s="341"/>
      <c r="C21" s="342"/>
      <c r="D21" s="337" t="s">
        <v>529</v>
      </c>
      <c r="E21" s="461" t="s">
        <v>142</v>
      </c>
      <c r="F21" s="512" t="b">
        <f>IF(総括表!$B$4=総括表!$Q$5,基礎データ貼付用シート!E2261)</f>
        <v>0</v>
      </c>
      <c r="G21" s="353" t="s">
        <v>117</v>
      </c>
      <c r="H21" s="687">
        <v>0</v>
      </c>
      <c r="I21" s="355" t="s">
        <v>119</v>
      </c>
      <c r="J21" s="683">
        <f>ROUND(F21*H21,0)</f>
        <v>0</v>
      </c>
      <c r="K21" s="340" t="s">
        <v>272</v>
      </c>
      <c r="L21" s="319"/>
    </row>
    <row r="22" spans="1:14" s="112" customFormat="1" ht="15" customHeight="1" thickBot="1" x14ac:dyDescent="0.25">
      <c r="A22" s="458"/>
      <c r="B22" s="1731" t="s">
        <v>146</v>
      </c>
      <c r="C22" s="1732"/>
      <c r="D22" s="1725"/>
      <c r="E22" s="1726"/>
      <c r="F22" s="935"/>
      <c r="G22" s="959"/>
      <c r="H22" s="960"/>
      <c r="I22" s="959"/>
      <c r="J22" s="683">
        <f>SUM(J20:J21)</f>
        <v>0</v>
      </c>
      <c r="K22" s="340" t="s">
        <v>271</v>
      </c>
      <c r="L22" s="319"/>
      <c r="N22" s="113"/>
    </row>
    <row r="23" spans="1:14" s="112" customFormat="1" ht="15.75" customHeight="1" x14ac:dyDescent="0.2">
      <c r="A23" s="458"/>
      <c r="B23" s="1752"/>
      <c r="C23" s="1754"/>
      <c r="D23" s="1752"/>
      <c r="E23" s="1754"/>
      <c r="F23" s="986" t="s">
        <v>5874</v>
      </c>
      <c r="G23" s="343"/>
      <c r="H23" s="949" t="s">
        <v>6645</v>
      </c>
      <c r="I23" s="942"/>
      <c r="J23" s="346"/>
      <c r="K23" s="340"/>
      <c r="L23" s="319"/>
      <c r="N23" s="113"/>
    </row>
    <row r="24" spans="1:14" s="112" customFormat="1" ht="15" customHeight="1" x14ac:dyDescent="0.2">
      <c r="A24" s="458"/>
      <c r="B24" s="1776"/>
      <c r="C24" s="1777"/>
      <c r="D24" s="1776"/>
      <c r="E24" s="1777"/>
      <c r="F24" s="869">
        <f>J22</f>
        <v>0</v>
      </c>
      <c r="G24" s="868" t="s">
        <v>117</v>
      </c>
      <c r="H24" s="1022" t="e">
        <f>●財政力附表!S28</f>
        <v>#DIV/0!</v>
      </c>
      <c r="I24" s="1209" t="s">
        <v>119</v>
      </c>
      <c r="J24" s="963">
        <f>IFERROR(ROUND(F24*H24,0),0)</f>
        <v>0</v>
      </c>
      <c r="K24" s="340" t="s">
        <v>582</v>
      </c>
      <c r="L24" s="376" t="s">
        <v>117</v>
      </c>
      <c r="N24" s="113"/>
    </row>
    <row r="25" spans="1:14" s="112" customFormat="1" ht="13.5" thickBot="1" x14ac:dyDescent="0.25">
      <c r="A25" s="458"/>
      <c r="B25" s="1755"/>
      <c r="C25" s="1757"/>
      <c r="D25" s="1755"/>
      <c r="E25" s="1757"/>
      <c r="F25" s="952"/>
      <c r="G25" s="676"/>
      <c r="H25" s="953" t="s">
        <v>147</v>
      </c>
      <c r="I25" s="954"/>
      <c r="J25" s="955"/>
      <c r="K25" s="340"/>
      <c r="L25" s="319"/>
    </row>
    <row r="26" spans="1:14" s="112" customFormat="1" ht="18.75" customHeight="1" x14ac:dyDescent="0.2">
      <c r="A26" s="458"/>
      <c r="B26" s="458"/>
      <c r="C26" s="458"/>
      <c r="D26" s="458"/>
      <c r="E26" s="458"/>
      <c r="F26" s="518"/>
      <c r="G26" s="458"/>
      <c r="H26" s="458"/>
      <c r="I26" s="458"/>
      <c r="J26" s="518"/>
      <c r="K26" s="458"/>
      <c r="L26" s="319"/>
    </row>
    <row r="27" spans="1:14" s="112" customFormat="1" ht="18.75" customHeight="1" x14ac:dyDescent="0.2">
      <c r="A27" s="458"/>
      <c r="B27" s="458"/>
      <c r="C27" s="458"/>
      <c r="D27" s="458"/>
      <c r="E27" s="458"/>
      <c r="F27" s="518"/>
      <c r="G27" s="458"/>
      <c r="H27" s="458"/>
      <c r="I27" s="458"/>
      <c r="J27" s="518"/>
      <c r="K27" s="458"/>
      <c r="L27" s="319"/>
    </row>
    <row r="28" spans="1:14" ht="18.75" customHeight="1" x14ac:dyDescent="0.2">
      <c r="A28" s="468" t="s">
        <v>55</v>
      </c>
      <c r="B28" s="458" t="s">
        <v>6604</v>
      </c>
      <c r="C28" s="467"/>
      <c r="D28" s="467"/>
      <c r="E28" s="467"/>
      <c r="F28" s="517"/>
      <c r="G28" s="467"/>
      <c r="H28" s="467"/>
      <c r="I28" s="467"/>
      <c r="J28" s="517"/>
      <c r="K28" s="467"/>
      <c r="L28" s="315"/>
    </row>
    <row r="29" spans="1:14" ht="11.25" customHeight="1" x14ac:dyDescent="0.2">
      <c r="A29" s="470"/>
      <c r="B29" s="467"/>
      <c r="C29" s="467"/>
      <c r="D29" s="467"/>
      <c r="E29" s="467"/>
      <c r="F29" s="517"/>
      <c r="G29" s="467"/>
      <c r="H29" s="467"/>
      <c r="I29" s="467"/>
      <c r="J29" s="517"/>
      <c r="K29" s="467"/>
      <c r="L29" s="315"/>
    </row>
    <row r="30" spans="1:14" ht="18.75" customHeight="1" x14ac:dyDescent="0.2">
      <c r="A30" s="470"/>
      <c r="B30" s="1780" t="s">
        <v>181</v>
      </c>
      <c r="C30" s="1781"/>
      <c r="D30" s="1780" t="s">
        <v>139</v>
      </c>
      <c r="E30" s="1781"/>
      <c r="F30" s="627" t="s">
        <v>180</v>
      </c>
      <c r="G30" s="343"/>
      <c r="H30" s="343" t="s">
        <v>137</v>
      </c>
      <c r="I30" s="343"/>
      <c r="J30" s="627" t="s">
        <v>89</v>
      </c>
      <c r="K30" s="340"/>
      <c r="L30" s="315"/>
    </row>
    <row r="31" spans="1:14" ht="15" customHeight="1" x14ac:dyDescent="0.2">
      <c r="A31" s="470"/>
      <c r="B31" s="478"/>
      <c r="C31" s="479"/>
      <c r="D31" s="480"/>
      <c r="E31" s="342"/>
      <c r="F31" s="524"/>
      <c r="G31" s="482"/>
      <c r="H31" s="482"/>
      <c r="I31" s="482"/>
      <c r="J31" s="525" t="s">
        <v>136</v>
      </c>
      <c r="K31" s="340"/>
      <c r="L31" s="315"/>
    </row>
    <row r="32" spans="1:14" s="112" customFormat="1" ht="15" customHeight="1" x14ac:dyDescent="0.2">
      <c r="A32" s="458"/>
      <c r="B32" s="335">
        <v>1</v>
      </c>
      <c r="C32" s="336" t="s">
        <v>126</v>
      </c>
      <c r="D32" s="337" t="s">
        <v>533</v>
      </c>
      <c r="E32" s="461" t="s">
        <v>143</v>
      </c>
      <c r="F32" s="512" t="b">
        <f>IF(総括表!$B$4=総括表!$Q$4,基礎データ貼付用シート!E2262)</f>
        <v>0</v>
      </c>
      <c r="G32" s="353" t="s">
        <v>117</v>
      </c>
      <c r="H32" s="513">
        <v>0</v>
      </c>
      <c r="I32" s="353" t="s">
        <v>119</v>
      </c>
      <c r="J32" s="354">
        <f t="shared" ref="J32:J39" si="1">ROUND(F32*H32,0)</f>
        <v>0</v>
      </c>
      <c r="K32" s="340" t="s">
        <v>134</v>
      </c>
      <c r="L32" s="319"/>
    </row>
    <row r="33" spans="1:12" s="112" customFormat="1" ht="15" customHeight="1" x14ac:dyDescent="0.2">
      <c r="A33" s="458"/>
      <c r="B33" s="341"/>
      <c r="C33" s="342"/>
      <c r="D33" s="337" t="s">
        <v>529</v>
      </c>
      <c r="E33" s="461" t="s">
        <v>142</v>
      </c>
      <c r="F33" s="512" t="b">
        <f>IF(総括表!$B$4=総括表!$Q$5,基礎データ貼付用シート!E2262)</f>
        <v>0</v>
      </c>
      <c r="G33" s="353" t="s">
        <v>117</v>
      </c>
      <c r="H33" s="690">
        <v>0</v>
      </c>
      <c r="I33" s="355" t="s">
        <v>119</v>
      </c>
      <c r="J33" s="683">
        <f t="shared" si="1"/>
        <v>0</v>
      </c>
      <c r="K33" s="340" t="s">
        <v>132</v>
      </c>
      <c r="L33" s="319"/>
    </row>
    <row r="34" spans="1:12" s="112" customFormat="1" ht="15" customHeight="1" x14ac:dyDescent="0.2">
      <c r="A34" s="458"/>
      <c r="B34" s="335">
        <v>2</v>
      </c>
      <c r="C34" s="336" t="s">
        <v>125</v>
      </c>
      <c r="D34" s="337" t="s">
        <v>533</v>
      </c>
      <c r="E34" s="461" t="s">
        <v>143</v>
      </c>
      <c r="F34" s="512" t="b">
        <f>IF(総括表!$B$4=総括表!$Q$4,基礎データ貼付用シート!E2263)</f>
        <v>0</v>
      </c>
      <c r="G34" s="353" t="s">
        <v>117</v>
      </c>
      <c r="H34" s="513">
        <v>6.0000000000000001E-3</v>
      </c>
      <c r="I34" s="353" t="s">
        <v>119</v>
      </c>
      <c r="J34" s="354">
        <f t="shared" si="1"/>
        <v>0</v>
      </c>
      <c r="K34" s="340" t="s">
        <v>130</v>
      </c>
      <c r="L34" s="319"/>
    </row>
    <row r="35" spans="1:12" s="112" customFormat="1" ht="15" customHeight="1" x14ac:dyDescent="0.2">
      <c r="A35" s="458"/>
      <c r="B35" s="341"/>
      <c r="C35" s="342"/>
      <c r="D35" s="337" t="s">
        <v>529</v>
      </c>
      <c r="E35" s="461" t="s">
        <v>142</v>
      </c>
      <c r="F35" s="512" t="b">
        <f>IF(総括表!$B$4=総括表!$Q$5,基礎データ貼付用シート!E2263)</f>
        <v>0</v>
      </c>
      <c r="G35" s="353" t="s">
        <v>117</v>
      </c>
      <c r="H35" s="690">
        <v>6.0000000000000001E-3</v>
      </c>
      <c r="I35" s="355" t="s">
        <v>119</v>
      </c>
      <c r="J35" s="683">
        <f t="shared" si="1"/>
        <v>0</v>
      </c>
      <c r="K35" s="340" t="s">
        <v>538</v>
      </c>
      <c r="L35" s="319"/>
    </row>
    <row r="36" spans="1:12" s="112" customFormat="1" ht="15" customHeight="1" x14ac:dyDescent="0.2">
      <c r="A36" s="458"/>
      <c r="B36" s="335">
        <v>3</v>
      </c>
      <c r="C36" s="336" t="s">
        <v>124</v>
      </c>
      <c r="D36" s="337" t="s">
        <v>533</v>
      </c>
      <c r="E36" s="461" t="s">
        <v>143</v>
      </c>
      <c r="F36" s="512" t="b">
        <f>IF(総括表!$B$4=総括表!$Q$4,基礎データ貼付用シート!E2264)</f>
        <v>0</v>
      </c>
      <c r="G36" s="353" t="s">
        <v>117</v>
      </c>
      <c r="H36" s="513">
        <v>6.0000000000000001E-3</v>
      </c>
      <c r="I36" s="353" t="s">
        <v>119</v>
      </c>
      <c r="J36" s="354">
        <f t="shared" si="1"/>
        <v>0</v>
      </c>
      <c r="K36" s="340" t="s">
        <v>537</v>
      </c>
      <c r="L36" s="319"/>
    </row>
    <row r="37" spans="1:12" s="112" customFormat="1" ht="15" customHeight="1" x14ac:dyDescent="0.2">
      <c r="A37" s="458"/>
      <c r="B37" s="341"/>
      <c r="C37" s="342"/>
      <c r="D37" s="337" t="s">
        <v>529</v>
      </c>
      <c r="E37" s="461" t="s">
        <v>142</v>
      </c>
      <c r="F37" s="512" t="b">
        <f>IF(総括表!$B$4=総括表!$Q$5,基礎データ貼付用シート!E2264)</f>
        <v>0</v>
      </c>
      <c r="G37" s="353" t="s">
        <v>117</v>
      </c>
      <c r="H37" s="690">
        <v>6.0000000000000001E-3</v>
      </c>
      <c r="I37" s="355" t="s">
        <v>119</v>
      </c>
      <c r="J37" s="683">
        <f t="shared" si="1"/>
        <v>0</v>
      </c>
      <c r="K37" s="340" t="s">
        <v>536</v>
      </c>
      <c r="L37" s="319"/>
    </row>
    <row r="38" spans="1:12" s="112" customFormat="1" ht="15" customHeight="1" x14ac:dyDescent="0.2">
      <c r="A38" s="458"/>
      <c r="B38" s="335">
        <v>4</v>
      </c>
      <c r="C38" s="336" t="s">
        <v>123</v>
      </c>
      <c r="D38" s="337" t="s">
        <v>533</v>
      </c>
      <c r="E38" s="461" t="s">
        <v>143</v>
      </c>
      <c r="F38" s="512" t="b">
        <f>IF(総括表!$B$4=総括表!$Q$4,基礎データ貼付用シート!E2265)</f>
        <v>0</v>
      </c>
      <c r="G38" s="353" t="s">
        <v>117</v>
      </c>
      <c r="H38" s="513">
        <v>0.14499999999999999</v>
      </c>
      <c r="I38" s="353" t="s">
        <v>119</v>
      </c>
      <c r="J38" s="354">
        <f t="shared" si="1"/>
        <v>0</v>
      </c>
      <c r="K38" s="340" t="s">
        <v>535</v>
      </c>
      <c r="L38" s="319"/>
    </row>
    <row r="39" spans="1:12" s="112" customFormat="1" ht="15" customHeight="1" thickBot="1" x14ac:dyDescent="0.25">
      <c r="A39" s="458"/>
      <c r="B39" s="341"/>
      <c r="C39" s="342"/>
      <c r="D39" s="337" t="s">
        <v>529</v>
      </c>
      <c r="E39" s="461" t="s">
        <v>142</v>
      </c>
      <c r="F39" s="512" t="b">
        <f>IF(総括表!$B$4=総括表!$Q$5,基礎データ貼付用シート!E2265)</f>
        <v>0</v>
      </c>
      <c r="G39" s="353" t="s">
        <v>117</v>
      </c>
      <c r="H39" s="690">
        <v>0</v>
      </c>
      <c r="I39" s="355" t="s">
        <v>119</v>
      </c>
      <c r="J39" s="683">
        <f t="shared" si="1"/>
        <v>0</v>
      </c>
      <c r="K39" s="340" t="s">
        <v>534</v>
      </c>
      <c r="L39" s="319"/>
    </row>
    <row r="40" spans="1:12" s="112" customFormat="1" ht="15" customHeight="1" x14ac:dyDescent="0.2">
      <c r="A40" s="458"/>
      <c r="B40" s="344"/>
      <c r="C40" s="345"/>
      <c r="D40" s="344"/>
      <c r="E40" s="344"/>
      <c r="F40" s="58"/>
      <c r="G40" s="494"/>
      <c r="H40" s="1683" t="s">
        <v>1317</v>
      </c>
      <c r="I40" s="1684"/>
      <c r="J40" s="346"/>
      <c r="K40" s="340"/>
      <c r="L40" s="319"/>
    </row>
    <row r="41" spans="1:12" s="112" customFormat="1" ht="15" customHeight="1" thickBot="1" x14ac:dyDescent="0.25">
      <c r="A41" s="458"/>
      <c r="B41" s="340"/>
      <c r="C41" s="340"/>
      <c r="D41" s="340"/>
      <c r="E41" s="340"/>
      <c r="F41" s="554"/>
      <c r="G41" s="340"/>
      <c r="H41" s="1727" t="s">
        <v>118</v>
      </c>
      <c r="I41" s="1728"/>
      <c r="J41" s="539">
        <f>SUM(J32:J39)</f>
        <v>0</v>
      </c>
      <c r="K41" s="340" t="s">
        <v>581</v>
      </c>
      <c r="L41" s="376" t="s">
        <v>117</v>
      </c>
    </row>
    <row r="42" spans="1:12" s="112" customFormat="1" ht="18.75" customHeight="1" x14ac:dyDescent="0.2">
      <c r="A42" s="458"/>
      <c r="B42" s="458"/>
      <c r="C42" s="458"/>
      <c r="D42" s="458"/>
      <c r="E42" s="458"/>
      <c r="F42" s="518"/>
      <c r="G42" s="458"/>
      <c r="H42" s="458"/>
      <c r="I42" s="458"/>
      <c r="J42" s="518"/>
      <c r="K42" s="458"/>
      <c r="L42" s="319"/>
    </row>
    <row r="43" spans="1:12" ht="18.75" customHeight="1" x14ac:dyDescent="0.2">
      <c r="A43" s="468" t="s">
        <v>56</v>
      </c>
      <c r="B43" s="458" t="s">
        <v>6605</v>
      </c>
      <c r="C43" s="467"/>
      <c r="D43" s="467"/>
      <c r="E43" s="467"/>
      <c r="F43" s="517"/>
      <c r="G43" s="467"/>
      <c r="H43" s="467"/>
      <c r="I43" s="467"/>
      <c r="J43" s="517"/>
      <c r="K43" s="467"/>
      <c r="L43" s="315"/>
    </row>
    <row r="44" spans="1:12" ht="11.25" customHeight="1" x14ac:dyDescent="0.2">
      <c r="A44" s="470"/>
      <c r="B44" s="467"/>
      <c r="C44" s="467"/>
      <c r="D44" s="467"/>
      <c r="E44" s="467"/>
      <c r="F44" s="517"/>
      <c r="G44" s="467"/>
      <c r="H44" s="467"/>
      <c r="I44" s="467"/>
      <c r="J44" s="517"/>
      <c r="K44" s="467"/>
      <c r="L44" s="315"/>
    </row>
    <row r="45" spans="1:12" ht="18.75" customHeight="1" x14ac:dyDescent="0.2">
      <c r="A45" s="470"/>
      <c r="B45" s="1780" t="s">
        <v>181</v>
      </c>
      <c r="C45" s="1781"/>
      <c r="D45" s="1780" t="s">
        <v>139</v>
      </c>
      <c r="E45" s="1781"/>
      <c r="F45" s="627" t="s">
        <v>180</v>
      </c>
      <c r="G45" s="343"/>
      <c r="H45" s="343" t="s">
        <v>137</v>
      </c>
      <c r="I45" s="343"/>
      <c r="J45" s="627" t="s">
        <v>89</v>
      </c>
      <c r="K45" s="340"/>
      <c r="L45" s="315"/>
    </row>
    <row r="46" spans="1:12" ht="15" customHeight="1" x14ac:dyDescent="0.2">
      <c r="A46" s="470"/>
      <c r="B46" s="478"/>
      <c r="C46" s="479"/>
      <c r="D46" s="480"/>
      <c r="E46" s="342"/>
      <c r="F46" s="524"/>
      <c r="G46" s="482"/>
      <c r="H46" s="482"/>
      <c r="I46" s="482"/>
      <c r="J46" s="525" t="s">
        <v>136</v>
      </c>
      <c r="K46" s="340"/>
      <c r="L46" s="315"/>
    </row>
    <row r="47" spans="1:12" s="112" customFormat="1" ht="15" customHeight="1" x14ac:dyDescent="0.2">
      <c r="A47" s="458"/>
      <c r="B47" s="335">
        <v>1</v>
      </c>
      <c r="C47" s="336" t="s">
        <v>127</v>
      </c>
      <c r="D47" s="337" t="s">
        <v>533</v>
      </c>
      <c r="E47" s="461" t="s">
        <v>143</v>
      </c>
      <c r="F47" s="512" t="b">
        <f>IF(総括表!$B$4=総括表!$Q$4,基礎データ貼付用シート!E2266)</f>
        <v>0</v>
      </c>
      <c r="G47" s="353" t="s">
        <v>117</v>
      </c>
      <c r="H47" s="513">
        <v>0</v>
      </c>
      <c r="I47" s="353" t="s">
        <v>119</v>
      </c>
      <c r="J47" s="354">
        <f t="shared" ref="J47:J56" si="2">ROUND(F47*H47,0)</f>
        <v>0</v>
      </c>
      <c r="K47" s="340" t="s">
        <v>273</v>
      </c>
      <c r="L47" s="319"/>
    </row>
    <row r="48" spans="1:12" s="112" customFormat="1" ht="15" customHeight="1" x14ac:dyDescent="0.2">
      <c r="A48" s="458"/>
      <c r="B48" s="341"/>
      <c r="C48" s="342"/>
      <c r="D48" s="337" t="s">
        <v>529</v>
      </c>
      <c r="E48" s="461" t="s">
        <v>142</v>
      </c>
      <c r="F48" s="512" t="b">
        <f>IF(総括表!$B$4=総括表!$Q$5,基礎データ貼付用シート!E2266)</f>
        <v>0</v>
      </c>
      <c r="G48" s="353" t="s">
        <v>117</v>
      </c>
      <c r="H48" s="690">
        <v>0</v>
      </c>
      <c r="I48" s="355" t="s">
        <v>119</v>
      </c>
      <c r="J48" s="683">
        <f t="shared" si="2"/>
        <v>0</v>
      </c>
      <c r="K48" s="340" t="s">
        <v>272</v>
      </c>
      <c r="L48" s="319"/>
    </row>
    <row r="49" spans="1:12" s="112" customFormat="1" ht="15" customHeight="1" x14ac:dyDescent="0.2">
      <c r="A49" s="458"/>
      <c r="B49" s="335">
        <f>B47+1</f>
        <v>2</v>
      </c>
      <c r="C49" s="336" t="s">
        <v>126</v>
      </c>
      <c r="D49" s="337" t="s">
        <v>533</v>
      </c>
      <c r="E49" s="461" t="s">
        <v>143</v>
      </c>
      <c r="F49" s="512" t="b">
        <f>IF(総括表!$B$4=総括表!$Q$4,基礎データ貼付用シート!E2267)</f>
        <v>0</v>
      </c>
      <c r="G49" s="353" t="s">
        <v>117</v>
      </c>
      <c r="H49" s="513">
        <v>0</v>
      </c>
      <c r="I49" s="353" t="s">
        <v>119</v>
      </c>
      <c r="J49" s="354">
        <f t="shared" si="2"/>
        <v>0</v>
      </c>
      <c r="K49" s="340" t="s">
        <v>271</v>
      </c>
      <c r="L49" s="319"/>
    </row>
    <row r="50" spans="1:12" s="112" customFormat="1" ht="15" customHeight="1" x14ac:dyDescent="0.2">
      <c r="A50" s="458"/>
      <c r="B50" s="341"/>
      <c r="C50" s="342"/>
      <c r="D50" s="337" t="s">
        <v>529</v>
      </c>
      <c r="E50" s="461" t="s">
        <v>142</v>
      </c>
      <c r="F50" s="512" t="b">
        <f>IF(総括表!$B$4=総括表!$Q$5,基礎データ貼付用シート!E2267)</f>
        <v>0</v>
      </c>
      <c r="G50" s="353" t="s">
        <v>117</v>
      </c>
      <c r="H50" s="690">
        <v>0</v>
      </c>
      <c r="I50" s="355" t="s">
        <v>119</v>
      </c>
      <c r="J50" s="683">
        <f t="shared" si="2"/>
        <v>0</v>
      </c>
      <c r="K50" s="340" t="s">
        <v>270</v>
      </c>
      <c r="L50" s="319"/>
    </row>
    <row r="51" spans="1:12" s="112" customFormat="1" ht="15" customHeight="1" x14ac:dyDescent="0.2">
      <c r="A51" s="458"/>
      <c r="B51" s="335">
        <f>B49+1</f>
        <v>3</v>
      </c>
      <c r="C51" s="336" t="s">
        <v>125</v>
      </c>
      <c r="D51" s="337" t="s">
        <v>533</v>
      </c>
      <c r="E51" s="461" t="s">
        <v>143</v>
      </c>
      <c r="F51" s="512" t="b">
        <f>IF(総括表!$B$4=総括表!$Q$4,基礎データ貼付用シート!E2268)</f>
        <v>0</v>
      </c>
      <c r="G51" s="353" t="s">
        <v>117</v>
      </c>
      <c r="H51" s="513">
        <v>8.9999999999999993E-3</v>
      </c>
      <c r="I51" s="353" t="s">
        <v>119</v>
      </c>
      <c r="J51" s="354">
        <f t="shared" si="2"/>
        <v>0</v>
      </c>
      <c r="K51" s="340" t="s">
        <v>268</v>
      </c>
      <c r="L51" s="319"/>
    </row>
    <row r="52" spans="1:12" s="112" customFormat="1" ht="15" customHeight="1" x14ac:dyDescent="0.2">
      <c r="A52" s="458"/>
      <c r="B52" s="341"/>
      <c r="C52" s="342"/>
      <c r="D52" s="337" t="s">
        <v>529</v>
      </c>
      <c r="E52" s="461" t="s">
        <v>142</v>
      </c>
      <c r="F52" s="512" t="b">
        <f>IF(総括表!$B$4=総括表!$Q$5,基礎データ貼付用シート!E2268)</f>
        <v>0</v>
      </c>
      <c r="G52" s="353" t="s">
        <v>117</v>
      </c>
      <c r="H52" s="690">
        <v>8.9999999999999993E-3</v>
      </c>
      <c r="I52" s="355" t="s">
        <v>119</v>
      </c>
      <c r="J52" s="683">
        <f t="shared" si="2"/>
        <v>0</v>
      </c>
      <c r="K52" s="340" t="s">
        <v>267</v>
      </c>
      <c r="L52" s="319"/>
    </row>
    <row r="53" spans="1:12" s="112" customFormat="1" ht="15" customHeight="1" x14ac:dyDescent="0.2">
      <c r="A53" s="458"/>
      <c r="B53" s="335">
        <f>B51+1</f>
        <v>4</v>
      </c>
      <c r="C53" s="336" t="s">
        <v>124</v>
      </c>
      <c r="D53" s="337" t="s">
        <v>533</v>
      </c>
      <c r="E53" s="461" t="s">
        <v>143</v>
      </c>
      <c r="F53" s="512" t="b">
        <f>IF(総括表!$B$4=総括表!$Q$4,基礎データ貼付用シート!E2269)</f>
        <v>0</v>
      </c>
      <c r="G53" s="353" t="s">
        <v>117</v>
      </c>
      <c r="H53" s="513">
        <v>0.01</v>
      </c>
      <c r="I53" s="353" t="s">
        <v>119</v>
      </c>
      <c r="J53" s="354">
        <f t="shared" si="2"/>
        <v>0</v>
      </c>
      <c r="K53" s="340" t="s">
        <v>269</v>
      </c>
      <c r="L53" s="319"/>
    </row>
    <row r="54" spans="1:12" s="112" customFormat="1" ht="15" customHeight="1" x14ac:dyDescent="0.2">
      <c r="A54" s="458"/>
      <c r="B54" s="341"/>
      <c r="C54" s="342"/>
      <c r="D54" s="337" t="s">
        <v>529</v>
      </c>
      <c r="E54" s="461" t="s">
        <v>142</v>
      </c>
      <c r="F54" s="512" t="b">
        <f>IF(総括表!$B$4=総括表!$Q$5,基礎データ貼付用シート!E2269)</f>
        <v>0</v>
      </c>
      <c r="G54" s="353" t="s">
        <v>117</v>
      </c>
      <c r="H54" s="690">
        <v>0.01</v>
      </c>
      <c r="I54" s="355" t="s">
        <v>119</v>
      </c>
      <c r="J54" s="683">
        <f t="shared" si="2"/>
        <v>0</v>
      </c>
      <c r="K54" s="340" t="s">
        <v>266</v>
      </c>
      <c r="L54" s="319"/>
    </row>
    <row r="55" spans="1:12" s="112" customFormat="1" ht="15" customHeight="1" x14ac:dyDescent="0.2">
      <c r="A55" s="458"/>
      <c r="B55" s="335">
        <f>B53+1</f>
        <v>5</v>
      </c>
      <c r="C55" s="336" t="s">
        <v>123</v>
      </c>
      <c r="D55" s="337" t="s">
        <v>533</v>
      </c>
      <c r="E55" s="461" t="s">
        <v>143</v>
      </c>
      <c r="F55" s="512" t="b">
        <f>IF(総括表!$B$4=総括表!$Q$4,基礎データ貼付用シート!E2270)</f>
        <v>0</v>
      </c>
      <c r="G55" s="353" t="s">
        <v>117</v>
      </c>
      <c r="H55" s="513">
        <v>0.24099999999999999</v>
      </c>
      <c r="I55" s="353" t="s">
        <v>119</v>
      </c>
      <c r="J55" s="354">
        <f t="shared" si="2"/>
        <v>0</v>
      </c>
      <c r="K55" s="340" t="s">
        <v>265</v>
      </c>
      <c r="L55" s="319"/>
    </row>
    <row r="56" spans="1:12" s="112" customFormat="1" ht="15" customHeight="1" thickBot="1" x14ac:dyDescent="0.25">
      <c r="A56" s="458"/>
      <c r="B56" s="341"/>
      <c r="C56" s="342"/>
      <c r="D56" s="337" t="s">
        <v>529</v>
      </c>
      <c r="E56" s="461" t="s">
        <v>142</v>
      </c>
      <c r="F56" s="512" t="b">
        <f>IF(総括表!$B$4=総括表!$Q$5,基礎データ貼付用シート!E2270)</f>
        <v>0</v>
      </c>
      <c r="G56" s="353" t="s">
        <v>117</v>
      </c>
      <c r="H56" s="690">
        <v>0</v>
      </c>
      <c r="I56" s="355" t="s">
        <v>119</v>
      </c>
      <c r="J56" s="683">
        <f t="shared" si="2"/>
        <v>0</v>
      </c>
      <c r="K56" s="340" t="s">
        <v>264</v>
      </c>
      <c r="L56" s="319"/>
    </row>
    <row r="57" spans="1:12" s="112" customFormat="1" ht="15" customHeight="1" x14ac:dyDescent="0.2">
      <c r="A57" s="458"/>
      <c r="B57" s="344"/>
      <c r="C57" s="345"/>
      <c r="D57" s="344"/>
      <c r="E57" s="344"/>
      <c r="F57" s="58"/>
      <c r="G57" s="494"/>
      <c r="H57" s="1683" t="s">
        <v>1256</v>
      </c>
      <c r="I57" s="1684"/>
      <c r="J57" s="346"/>
      <c r="K57" s="340"/>
      <c r="L57" s="319"/>
    </row>
    <row r="58" spans="1:12" s="112" customFormat="1" ht="15" customHeight="1" thickBot="1" x14ac:dyDescent="0.25">
      <c r="A58" s="458"/>
      <c r="B58" s="340"/>
      <c r="C58" s="340"/>
      <c r="D58" s="340"/>
      <c r="E58" s="340"/>
      <c r="F58" s="554"/>
      <c r="G58" s="340"/>
      <c r="H58" s="1727" t="s">
        <v>118</v>
      </c>
      <c r="I58" s="1728"/>
      <c r="J58" s="539">
        <f>SUM(J47:J56)</f>
        <v>0</v>
      </c>
      <c r="K58" s="340" t="s">
        <v>572</v>
      </c>
      <c r="L58" s="376" t="s">
        <v>117</v>
      </c>
    </row>
    <row r="59" spans="1:12" s="112" customFormat="1" ht="18.75" customHeight="1" x14ac:dyDescent="0.2">
      <c r="A59" s="458"/>
      <c r="B59" s="458"/>
      <c r="C59" s="458"/>
      <c r="D59" s="458"/>
      <c r="E59" s="458"/>
      <c r="F59" s="518"/>
      <c r="G59" s="458"/>
      <c r="H59" s="458"/>
      <c r="I59" s="458"/>
      <c r="J59" s="518"/>
      <c r="K59" s="458"/>
      <c r="L59" s="319"/>
    </row>
    <row r="60" spans="1:12" ht="18.75" customHeight="1" x14ac:dyDescent="0.2">
      <c r="A60" s="468" t="s">
        <v>57</v>
      </c>
      <c r="B60" s="458" t="s">
        <v>392</v>
      </c>
      <c r="C60" s="467"/>
      <c r="D60" s="467"/>
      <c r="E60" s="467"/>
      <c r="F60" s="517"/>
      <c r="G60" s="467"/>
      <c r="H60" s="467"/>
      <c r="I60" s="467"/>
      <c r="J60" s="517"/>
      <c r="K60" s="467"/>
      <c r="L60" s="315"/>
    </row>
    <row r="61" spans="1:12" ht="11.25" customHeight="1" x14ac:dyDescent="0.2">
      <c r="A61" s="470"/>
      <c r="B61" s="467"/>
      <c r="C61" s="467"/>
      <c r="D61" s="467"/>
      <c r="E61" s="467"/>
      <c r="F61" s="517"/>
      <c r="G61" s="467"/>
      <c r="H61" s="467"/>
      <c r="I61" s="467"/>
      <c r="J61" s="517"/>
      <c r="K61" s="467"/>
      <c r="L61" s="315"/>
    </row>
    <row r="62" spans="1:12" ht="18.75" customHeight="1" x14ac:dyDescent="0.2">
      <c r="A62" s="470"/>
      <c r="B62" s="1780" t="s">
        <v>181</v>
      </c>
      <c r="C62" s="1781"/>
      <c r="D62" s="1780" t="s">
        <v>139</v>
      </c>
      <c r="E62" s="1781"/>
      <c r="F62" s="627" t="s">
        <v>180</v>
      </c>
      <c r="G62" s="343"/>
      <c r="H62" s="343" t="s">
        <v>137</v>
      </c>
      <c r="I62" s="343"/>
      <c r="J62" s="627" t="s">
        <v>89</v>
      </c>
      <c r="K62" s="340"/>
      <c r="L62" s="315"/>
    </row>
    <row r="63" spans="1:12" ht="15" customHeight="1" x14ac:dyDescent="0.2">
      <c r="A63" s="470"/>
      <c r="B63" s="478"/>
      <c r="C63" s="479"/>
      <c r="D63" s="480"/>
      <c r="E63" s="342"/>
      <c r="F63" s="524"/>
      <c r="G63" s="482"/>
      <c r="H63" s="482"/>
      <c r="I63" s="482"/>
      <c r="J63" s="525" t="s">
        <v>136</v>
      </c>
      <c r="K63" s="340"/>
      <c r="L63" s="315"/>
    </row>
    <row r="64" spans="1:12" s="112" customFormat="1" ht="15" customHeight="1" x14ac:dyDescent="0.2">
      <c r="A64" s="458"/>
      <c r="B64" s="335">
        <v>1</v>
      </c>
      <c r="C64" s="336" t="s">
        <v>127</v>
      </c>
      <c r="D64" s="337" t="s">
        <v>533</v>
      </c>
      <c r="E64" s="461" t="s">
        <v>143</v>
      </c>
      <c r="F64" s="512" t="b">
        <f>IF(総括表!$B$4=総括表!$Q$4,基礎データ貼付用シート!E2271)</f>
        <v>0</v>
      </c>
      <c r="G64" s="353" t="s">
        <v>117</v>
      </c>
      <c r="H64" s="513">
        <v>0</v>
      </c>
      <c r="I64" s="353" t="s">
        <v>119</v>
      </c>
      <c r="J64" s="354">
        <f>ROUND(F64*H64,0)</f>
        <v>0</v>
      </c>
      <c r="K64" s="340" t="s">
        <v>273</v>
      </c>
      <c r="L64" s="319"/>
    </row>
    <row r="65" spans="1:12" s="112" customFormat="1" ht="15" customHeight="1" x14ac:dyDescent="0.2">
      <c r="A65" s="458"/>
      <c r="B65" s="341"/>
      <c r="C65" s="342"/>
      <c r="D65" s="337" t="s">
        <v>529</v>
      </c>
      <c r="E65" s="461" t="s">
        <v>142</v>
      </c>
      <c r="F65" s="512" t="b">
        <f>IF(総括表!$B$4=総括表!$Q$5,基礎データ貼付用シート!E2271)</f>
        <v>0</v>
      </c>
      <c r="G65" s="353" t="s">
        <v>117</v>
      </c>
      <c r="H65" s="690">
        <v>0</v>
      </c>
      <c r="I65" s="355" t="s">
        <v>119</v>
      </c>
      <c r="J65" s="683">
        <f>ROUND(F65*H65,0)</f>
        <v>0</v>
      </c>
      <c r="K65" s="340" t="s">
        <v>272</v>
      </c>
      <c r="L65" s="319"/>
    </row>
    <row r="66" spans="1:12" s="112" customFormat="1" ht="15" customHeight="1" x14ac:dyDescent="0.2">
      <c r="A66" s="458"/>
      <c r="B66" s="335">
        <v>2</v>
      </c>
      <c r="C66" s="336" t="s">
        <v>126</v>
      </c>
      <c r="D66" s="337" t="s">
        <v>533</v>
      </c>
      <c r="E66" s="461" t="s">
        <v>143</v>
      </c>
      <c r="F66" s="512" t="b">
        <f>IF(総括表!$B$4=総括表!$Q$4,基礎データ貼付用シート!E2272)</f>
        <v>0</v>
      </c>
      <c r="G66" s="353" t="s">
        <v>117</v>
      </c>
      <c r="H66" s="513">
        <v>0</v>
      </c>
      <c r="I66" s="353" t="s">
        <v>119</v>
      </c>
      <c r="J66" s="354">
        <f>ROUND(F66*H66,0)</f>
        <v>0</v>
      </c>
      <c r="K66" s="340" t="s">
        <v>271</v>
      </c>
      <c r="L66" s="319"/>
    </row>
    <row r="67" spans="1:12" s="112" customFormat="1" ht="15" customHeight="1" thickBot="1" x14ac:dyDescent="0.25">
      <c r="A67" s="458"/>
      <c r="B67" s="341"/>
      <c r="C67" s="342"/>
      <c r="D67" s="337" t="s">
        <v>529</v>
      </c>
      <c r="E67" s="461" t="s">
        <v>142</v>
      </c>
      <c r="F67" s="512" t="b">
        <f>IF(総括表!$B$4=総括表!$Q$5,基礎データ貼付用シート!E2272)</f>
        <v>0</v>
      </c>
      <c r="G67" s="353" t="s">
        <v>117</v>
      </c>
      <c r="H67" s="690">
        <v>0</v>
      </c>
      <c r="I67" s="355" t="s">
        <v>119</v>
      </c>
      <c r="J67" s="683">
        <f>ROUND(F67*H67,0)</f>
        <v>0</v>
      </c>
      <c r="K67" s="340" t="s">
        <v>270</v>
      </c>
      <c r="L67" s="319"/>
    </row>
    <row r="68" spans="1:12" s="112" customFormat="1" ht="15" customHeight="1" x14ac:dyDescent="0.2">
      <c r="A68" s="458"/>
      <c r="B68" s="344"/>
      <c r="C68" s="345"/>
      <c r="D68" s="344"/>
      <c r="E68" s="344"/>
      <c r="F68" s="58"/>
      <c r="G68" s="494"/>
      <c r="H68" s="1683" t="s">
        <v>979</v>
      </c>
      <c r="I68" s="1684"/>
      <c r="J68" s="346"/>
      <c r="K68" s="340"/>
      <c r="L68" s="319"/>
    </row>
    <row r="69" spans="1:12" s="112" customFormat="1" ht="15" customHeight="1" thickBot="1" x14ac:dyDescent="0.25">
      <c r="A69" s="458"/>
      <c r="B69" s="340"/>
      <c r="C69" s="340"/>
      <c r="D69" s="340"/>
      <c r="E69" s="340"/>
      <c r="F69" s="554"/>
      <c r="G69" s="340"/>
      <c r="H69" s="1727" t="s">
        <v>118</v>
      </c>
      <c r="I69" s="1728"/>
      <c r="J69" s="539">
        <f>SUM(J64:J67)</f>
        <v>0</v>
      </c>
      <c r="K69" s="340" t="s">
        <v>571</v>
      </c>
      <c r="L69" s="376" t="s">
        <v>117</v>
      </c>
    </row>
    <row r="70" spans="1:12" s="112" customFormat="1" ht="18.75" customHeight="1" x14ac:dyDescent="0.2">
      <c r="A70" s="458"/>
      <c r="B70" s="458"/>
      <c r="C70" s="458"/>
      <c r="D70" s="458"/>
      <c r="E70" s="458"/>
      <c r="F70" s="518"/>
      <c r="G70" s="458"/>
      <c r="H70" s="458"/>
      <c r="I70" s="458"/>
      <c r="J70" s="518"/>
      <c r="K70" s="458"/>
      <c r="L70" s="319"/>
    </row>
    <row r="71" spans="1:12" ht="18.75" customHeight="1" x14ac:dyDescent="0.2">
      <c r="A71" s="468" t="s">
        <v>58</v>
      </c>
      <c r="B71" s="458" t="s">
        <v>391</v>
      </c>
      <c r="C71" s="467"/>
      <c r="D71" s="467"/>
      <c r="E71" s="467"/>
      <c r="F71" s="517"/>
      <c r="G71" s="467"/>
      <c r="H71" s="467"/>
      <c r="I71" s="467"/>
      <c r="J71" s="517"/>
      <c r="K71" s="467"/>
      <c r="L71" s="315"/>
    </row>
    <row r="72" spans="1:12" ht="11.25" customHeight="1" x14ac:dyDescent="0.2">
      <c r="A72" s="470"/>
      <c r="B72" s="467"/>
      <c r="C72" s="467"/>
      <c r="D72" s="467"/>
      <c r="E72" s="467"/>
      <c r="F72" s="517"/>
      <c r="G72" s="467"/>
      <c r="H72" s="467"/>
      <c r="I72" s="467"/>
      <c r="J72" s="517"/>
      <c r="K72" s="467"/>
      <c r="L72" s="315"/>
    </row>
    <row r="73" spans="1:12" ht="18.75" customHeight="1" x14ac:dyDescent="0.2">
      <c r="A73" s="470"/>
      <c r="B73" s="1780" t="s">
        <v>181</v>
      </c>
      <c r="C73" s="1781"/>
      <c r="D73" s="1780" t="s">
        <v>139</v>
      </c>
      <c r="E73" s="1781"/>
      <c r="F73" s="627" t="s">
        <v>180</v>
      </c>
      <c r="G73" s="343"/>
      <c r="H73" s="343" t="s">
        <v>137</v>
      </c>
      <c r="I73" s="343"/>
      <c r="J73" s="627" t="s">
        <v>89</v>
      </c>
      <c r="K73" s="340"/>
      <c r="L73" s="315"/>
    </row>
    <row r="74" spans="1:12" ht="15" customHeight="1" x14ac:dyDescent="0.2">
      <c r="A74" s="470"/>
      <c r="B74" s="478"/>
      <c r="C74" s="479"/>
      <c r="D74" s="480"/>
      <c r="E74" s="342"/>
      <c r="F74" s="524"/>
      <c r="G74" s="482"/>
      <c r="H74" s="482"/>
      <c r="I74" s="482"/>
      <c r="J74" s="525" t="s">
        <v>136</v>
      </c>
      <c r="K74" s="340"/>
      <c r="L74" s="315"/>
    </row>
    <row r="75" spans="1:12" s="112" customFormat="1" ht="15" customHeight="1" x14ac:dyDescent="0.2">
      <c r="A75" s="458"/>
      <c r="B75" s="335">
        <v>1</v>
      </c>
      <c r="C75" s="336" t="s">
        <v>127</v>
      </c>
      <c r="D75" s="337" t="s">
        <v>533</v>
      </c>
      <c r="E75" s="461" t="s">
        <v>143</v>
      </c>
      <c r="F75" s="512" t="b">
        <f>IF(総括表!$B$4=総括表!$Q$4,基礎データ貼付用シート!E2273+基礎データ貼付用シート!E2274)</f>
        <v>0</v>
      </c>
      <c r="G75" s="353" t="s">
        <v>117</v>
      </c>
      <c r="H75" s="513">
        <v>0</v>
      </c>
      <c r="I75" s="353" t="s">
        <v>119</v>
      </c>
      <c r="J75" s="354">
        <f>ROUND(F75*H75,0)</f>
        <v>0</v>
      </c>
      <c r="K75" s="340" t="s">
        <v>273</v>
      </c>
      <c r="L75" s="319"/>
    </row>
    <row r="76" spans="1:12" s="112" customFormat="1" ht="15" customHeight="1" thickBot="1" x14ac:dyDescent="0.25">
      <c r="A76" s="458"/>
      <c r="B76" s="341"/>
      <c r="C76" s="342"/>
      <c r="D76" s="337" t="s">
        <v>529</v>
      </c>
      <c r="E76" s="461" t="s">
        <v>142</v>
      </c>
      <c r="F76" s="512" t="b">
        <f>IF(総括表!$B$4=総括表!$Q$5,基礎データ貼付用シート!E2273+基礎データ貼付用シート!E2274)</f>
        <v>0</v>
      </c>
      <c r="G76" s="353" t="s">
        <v>117</v>
      </c>
      <c r="H76" s="690">
        <v>0</v>
      </c>
      <c r="I76" s="355" t="s">
        <v>119</v>
      </c>
      <c r="J76" s="683">
        <f>ROUND(F76*H76,0)</f>
        <v>0</v>
      </c>
      <c r="K76" s="340" t="s">
        <v>272</v>
      </c>
      <c r="L76" s="319"/>
    </row>
    <row r="77" spans="1:12" s="112" customFormat="1" ht="15" customHeight="1" x14ac:dyDescent="0.2">
      <c r="A77" s="458"/>
      <c r="B77" s="344"/>
      <c r="C77" s="345"/>
      <c r="D77" s="344"/>
      <c r="E77" s="344"/>
      <c r="F77" s="58"/>
      <c r="G77" s="494"/>
      <c r="H77" s="1683" t="s">
        <v>1104</v>
      </c>
      <c r="I77" s="1684"/>
      <c r="J77" s="346"/>
      <c r="K77" s="340"/>
      <c r="L77" s="319"/>
    </row>
    <row r="78" spans="1:12" s="112" customFormat="1" ht="15" customHeight="1" thickBot="1" x14ac:dyDescent="0.25">
      <c r="A78" s="458"/>
      <c r="B78" s="340"/>
      <c r="C78" s="340"/>
      <c r="D78" s="340"/>
      <c r="E78" s="340"/>
      <c r="F78" s="554"/>
      <c r="G78" s="340"/>
      <c r="H78" s="1727" t="s">
        <v>118</v>
      </c>
      <c r="I78" s="1728"/>
      <c r="J78" s="539">
        <f>SUM(J75:J76)</f>
        <v>0</v>
      </c>
      <c r="K78" s="340" t="s">
        <v>1199</v>
      </c>
      <c r="L78" s="376" t="s">
        <v>117</v>
      </c>
    </row>
    <row r="79" spans="1:12" s="112" customFormat="1" ht="18.75" customHeight="1" x14ac:dyDescent="0.2">
      <c r="A79" s="458"/>
      <c r="B79" s="458"/>
      <c r="C79" s="458"/>
      <c r="D79" s="458"/>
      <c r="E79" s="458"/>
      <c r="F79" s="518"/>
      <c r="G79" s="458"/>
      <c r="H79" s="458"/>
      <c r="I79" s="458"/>
      <c r="J79" s="518"/>
      <c r="K79" s="458"/>
      <c r="L79" s="319"/>
    </row>
    <row r="80" spans="1:12" ht="18.75" customHeight="1" x14ac:dyDescent="0.2">
      <c r="A80" s="468" t="s">
        <v>59</v>
      </c>
      <c r="B80" s="458" t="s">
        <v>6606</v>
      </c>
      <c r="C80" s="467"/>
      <c r="D80" s="467"/>
      <c r="E80" s="467"/>
      <c r="F80" s="517"/>
      <c r="G80" s="467"/>
      <c r="H80" s="467"/>
      <c r="I80" s="467"/>
      <c r="J80" s="517"/>
      <c r="K80" s="467"/>
      <c r="L80" s="315"/>
    </row>
    <row r="81" spans="1:12" ht="11.25" customHeight="1" x14ac:dyDescent="0.2">
      <c r="A81" s="470"/>
      <c r="B81" s="467"/>
      <c r="C81" s="467"/>
      <c r="D81" s="467"/>
      <c r="E81" s="467"/>
      <c r="F81" s="517"/>
      <c r="G81" s="467"/>
      <c r="H81" s="467"/>
      <c r="I81" s="467"/>
      <c r="J81" s="517"/>
      <c r="K81" s="467"/>
      <c r="L81" s="315"/>
    </row>
    <row r="82" spans="1:12" ht="18.75" customHeight="1" x14ac:dyDescent="0.2">
      <c r="A82" s="470"/>
      <c r="B82" s="1780" t="s">
        <v>163</v>
      </c>
      <c r="C82" s="1781"/>
      <c r="D82" s="1780" t="s">
        <v>139</v>
      </c>
      <c r="E82" s="1781"/>
      <c r="F82" s="627" t="s">
        <v>178</v>
      </c>
      <c r="G82" s="343"/>
      <c r="H82" s="343" t="s">
        <v>137</v>
      </c>
      <c r="I82" s="343"/>
      <c r="J82" s="627" t="s">
        <v>89</v>
      </c>
      <c r="K82" s="340"/>
      <c r="L82" s="315"/>
    </row>
    <row r="83" spans="1:12" ht="15" customHeight="1" x14ac:dyDescent="0.2">
      <c r="A83" s="470"/>
      <c r="B83" s="478"/>
      <c r="C83" s="479"/>
      <c r="D83" s="480"/>
      <c r="E83" s="342"/>
      <c r="F83" s="524"/>
      <c r="G83" s="482"/>
      <c r="H83" s="482"/>
      <c r="I83" s="482"/>
      <c r="J83" s="525" t="s">
        <v>136</v>
      </c>
      <c r="K83" s="340"/>
      <c r="L83" s="315"/>
    </row>
    <row r="84" spans="1:12" s="112" customFormat="1" ht="15" customHeight="1" x14ac:dyDescent="0.2">
      <c r="A84" s="458"/>
      <c r="B84" s="335">
        <v>1</v>
      </c>
      <c r="C84" s="336" t="s">
        <v>122</v>
      </c>
      <c r="D84" s="2142"/>
      <c r="E84" s="2143"/>
      <c r="F84" s="512">
        <f>+基礎データ貼付用シート!E2275</f>
        <v>0</v>
      </c>
      <c r="G84" s="353" t="s">
        <v>117</v>
      </c>
      <c r="H84" s="513">
        <v>0.20799999999999999</v>
      </c>
      <c r="I84" s="353" t="s">
        <v>119</v>
      </c>
      <c r="J84" s="354">
        <f t="shared" ref="J84:J98" si="3">ROUND(F84*H84,0)</f>
        <v>0</v>
      </c>
      <c r="K84" s="340" t="s">
        <v>134</v>
      </c>
      <c r="L84" s="319"/>
    </row>
    <row r="85" spans="1:12" s="112" customFormat="1" ht="15" customHeight="1" x14ac:dyDescent="0.2">
      <c r="A85" s="458"/>
      <c r="B85" s="335">
        <v>2</v>
      </c>
      <c r="C85" s="336" t="s">
        <v>121</v>
      </c>
      <c r="D85" s="2142"/>
      <c r="E85" s="2143"/>
      <c r="F85" s="512">
        <f>+基礎データ貼付用シート!E2276</f>
        <v>0</v>
      </c>
      <c r="G85" s="353" t="s">
        <v>117</v>
      </c>
      <c r="H85" s="513">
        <v>0.23100000000000001</v>
      </c>
      <c r="I85" s="353" t="s">
        <v>119</v>
      </c>
      <c r="J85" s="354">
        <f t="shared" si="3"/>
        <v>0</v>
      </c>
      <c r="K85" s="340" t="s">
        <v>132</v>
      </c>
      <c r="L85" s="319"/>
    </row>
    <row r="86" spans="1:12" s="112" customFormat="1" ht="15" customHeight="1" x14ac:dyDescent="0.2">
      <c r="A86" s="458"/>
      <c r="B86" s="460">
        <v>3</v>
      </c>
      <c r="C86" s="338" t="s">
        <v>120</v>
      </c>
      <c r="D86" s="2142"/>
      <c r="E86" s="2143"/>
      <c r="F86" s="512">
        <f>+基礎データ貼付用シート!E2277</f>
        <v>0</v>
      </c>
      <c r="G86" s="353" t="s">
        <v>117</v>
      </c>
      <c r="H86" s="513">
        <v>0.24099999999999999</v>
      </c>
      <c r="I86" s="353" t="s">
        <v>119</v>
      </c>
      <c r="J86" s="354">
        <f t="shared" si="3"/>
        <v>0</v>
      </c>
      <c r="K86" s="340" t="s">
        <v>130</v>
      </c>
      <c r="L86" s="319"/>
    </row>
    <row r="87" spans="1:12" s="112" customFormat="1" ht="15" customHeight="1" x14ac:dyDescent="0.2">
      <c r="A87" s="458"/>
      <c r="B87" s="460">
        <v>4</v>
      </c>
      <c r="C87" s="338" t="s">
        <v>475</v>
      </c>
      <c r="D87" s="2142"/>
      <c r="E87" s="2143"/>
      <c r="F87" s="512">
        <f>+基礎データ貼付用シート!E2278</f>
        <v>0</v>
      </c>
      <c r="G87" s="353" t="s">
        <v>117</v>
      </c>
      <c r="H87" s="513">
        <v>0.26200000000000001</v>
      </c>
      <c r="I87" s="353" t="s">
        <v>119</v>
      </c>
      <c r="J87" s="354">
        <f t="shared" si="3"/>
        <v>0</v>
      </c>
      <c r="K87" s="340" t="s">
        <v>538</v>
      </c>
      <c r="L87" s="319"/>
    </row>
    <row r="88" spans="1:12" s="112" customFormat="1" ht="15" customHeight="1" x14ac:dyDescent="0.2">
      <c r="A88" s="458"/>
      <c r="B88" s="460">
        <v>5</v>
      </c>
      <c r="C88" s="338" t="s">
        <v>512</v>
      </c>
      <c r="D88" s="2142"/>
      <c r="E88" s="2143"/>
      <c r="F88" s="512">
        <f>+基礎データ貼付用シート!E2279</f>
        <v>0</v>
      </c>
      <c r="G88" s="353" t="s">
        <v>117</v>
      </c>
      <c r="H88" s="513">
        <v>0.28399999999999997</v>
      </c>
      <c r="I88" s="353" t="s">
        <v>119</v>
      </c>
      <c r="J88" s="354">
        <f t="shared" si="3"/>
        <v>0</v>
      </c>
      <c r="K88" s="340" t="s">
        <v>537</v>
      </c>
      <c r="L88" s="319"/>
    </row>
    <row r="89" spans="1:12" s="112" customFormat="1" ht="15" customHeight="1" x14ac:dyDescent="0.2">
      <c r="A89" s="458"/>
      <c r="B89" s="460">
        <v>6</v>
      </c>
      <c r="C89" s="338" t="s">
        <v>619</v>
      </c>
      <c r="D89" s="2142"/>
      <c r="E89" s="2143"/>
      <c r="F89" s="512">
        <f>+基礎データ貼付用シート!E2280</f>
        <v>0</v>
      </c>
      <c r="G89" s="353" t="s">
        <v>117</v>
      </c>
      <c r="H89" s="513">
        <v>0.313</v>
      </c>
      <c r="I89" s="353" t="s">
        <v>119</v>
      </c>
      <c r="J89" s="354">
        <f t="shared" si="3"/>
        <v>0</v>
      </c>
      <c r="K89" s="340" t="s">
        <v>536</v>
      </c>
      <c r="L89" s="319"/>
    </row>
    <row r="90" spans="1:12" s="112" customFormat="1" ht="15" customHeight="1" x14ac:dyDescent="0.2">
      <c r="A90" s="458"/>
      <c r="B90" s="460">
        <v>7</v>
      </c>
      <c r="C90" s="338" t="s">
        <v>710</v>
      </c>
      <c r="D90" s="2142"/>
      <c r="E90" s="2143"/>
      <c r="F90" s="512">
        <f>+基礎データ貼付用シート!E2281</f>
        <v>0</v>
      </c>
      <c r="G90" s="353" t="s">
        <v>117</v>
      </c>
      <c r="H90" s="513">
        <v>0.33800000000000002</v>
      </c>
      <c r="I90" s="353" t="s">
        <v>119</v>
      </c>
      <c r="J90" s="354">
        <f t="shared" si="3"/>
        <v>0</v>
      </c>
      <c r="K90" s="340" t="s">
        <v>535</v>
      </c>
      <c r="L90" s="319"/>
    </row>
    <row r="91" spans="1:12" s="112" customFormat="1" ht="15" customHeight="1" x14ac:dyDescent="0.2">
      <c r="A91" s="458"/>
      <c r="B91" s="460">
        <v>8</v>
      </c>
      <c r="C91" s="338" t="s">
        <v>741</v>
      </c>
      <c r="D91" s="2142"/>
      <c r="E91" s="2143"/>
      <c r="F91" s="512">
        <f>+基礎データ貼付用シート!E2282</f>
        <v>0</v>
      </c>
      <c r="G91" s="353" t="s">
        <v>117</v>
      </c>
      <c r="H91" s="513">
        <v>0.36099999999999999</v>
      </c>
      <c r="I91" s="353" t="s">
        <v>119</v>
      </c>
      <c r="J91" s="354">
        <f t="shared" si="3"/>
        <v>0</v>
      </c>
      <c r="K91" s="340" t="s">
        <v>534</v>
      </c>
      <c r="L91" s="319"/>
    </row>
    <row r="92" spans="1:12" s="112" customFormat="1" ht="15" customHeight="1" x14ac:dyDescent="0.2">
      <c r="A92" s="458"/>
      <c r="B92" s="460">
        <v>9</v>
      </c>
      <c r="C92" s="338" t="s">
        <v>808</v>
      </c>
      <c r="D92" s="2142"/>
      <c r="E92" s="2143"/>
      <c r="F92" s="512">
        <f>+基礎データ貼付用シート!E2283</f>
        <v>0</v>
      </c>
      <c r="G92" s="353" t="s">
        <v>117</v>
      </c>
      <c r="H92" s="513">
        <v>0.38400000000000001</v>
      </c>
      <c r="I92" s="353" t="s">
        <v>119</v>
      </c>
      <c r="J92" s="354">
        <f t="shared" si="3"/>
        <v>0</v>
      </c>
      <c r="K92" s="340" t="s">
        <v>530</v>
      </c>
      <c r="L92" s="319"/>
    </row>
    <row r="93" spans="1:12" s="112" customFormat="1" ht="15" customHeight="1" x14ac:dyDescent="0.2">
      <c r="A93" s="458"/>
      <c r="B93" s="460">
        <v>10</v>
      </c>
      <c r="C93" s="338" t="s">
        <v>884</v>
      </c>
      <c r="D93" s="2142"/>
      <c r="E93" s="2143"/>
      <c r="F93" s="512">
        <f>+基礎データ貼付用シート!E2284</f>
        <v>0</v>
      </c>
      <c r="G93" s="353" t="s">
        <v>117</v>
      </c>
      <c r="H93" s="513">
        <v>0.40600000000000003</v>
      </c>
      <c r="I93" s="353" t="s">
        <v>119</v>
      </c>
      <c r="J93" s="354">
        <f t="shared" si="3"/>
        <v>0</v>
      </c>
      <c r="K93" s="340" t="s">
        <v>528</v>
      </c>
      <c r="L93" s="319"/>
    </row>
    <row r="94" spans="1:12" s="112" customFormat="1" ht="15" customHeight="1" x14ac:dyDescent="0.2">
      <c r="A94" s="458"/>
      <c r="B94" s="460">
        <v>11</v>
      </c>
      <c r="C94" s="338" t="s">
        <v>915</v>
      </c>
      <c r="D94" s="2142"/>
      <c r="E94" s="2143"/>
      <c r="F94" s="512">
        <f>+基礎データ貼付用シート!E2285</f>
        <v>0</v>
      </c>
      <c r="G94" s="353" t="s">
        <v>117</v>
      </c>
      <c r="H94" s="513">
        <v>0.43</v>
      </c>
      <c r="I94" s="353" t="s">
        <v>119</v>
      </c>
      <c r="J94" s="354">
        <f t="shared" si="3"/>
        <v>0</v>
      </c>
      <c r="K94" s="340" t="s">
        <v>554</v>
      </c>
      <c r="L94" s="319"/>
    </row>
    <row r="95" spans="1:12" s="112" customFormat="1" ht="15" customHeight="1" x14ac:dyDescent="0.2">
      <c r="A95" s="458"/>
      <c r="B95" s="460">
        <f t="shared" ref="B95:B100" si="4">B94+1</f>
        <v>12</v>
      </c>
      <c r="C95" s="338" t="s">
        <v>1067</v>
      </c>
      <c r="D95" s="2142"/>
      <c r="E95" s="2143"/>
      <c r="F95" s="512">
        <f>+基礎データ貼付用シート!E2286</f>
        <v>0</v>
      </c>
      <c r="G95" s="353" t="s">
        <v>117</v>
      </c>
      <c r="H95" s="513">
        <v>0.45400000000000001</v>
      </c>
      <c r="I95" s="353" t="s">
        <v>119</v>
      </c>
      <c r="J95" s="354">
        <f t="shared" si="3"/>
        <v>0</v>
      </c>
      <c r="K95" s="340" t="s">
        <v>553</v>
      </c>
      <c r="L95" s="319"/>
    </row>
    <row r="96" spans="1:12" s="112" customFormat="1" ht="15" customHeight="1" x14ac:dyDescent="0.2">
      <c r="A96" s="458"/>
      <c r="B96" s="460">
        <f t="shared" si="4"/>
        <v>13</v>
      </c>
      <c r="C96" s="338" t="s">
        <v>1259</v>
      </c>
      <c r="D96" s="2142"/>
      <c r="E96" s="2143"/>
      <c r="F96" s="512">
        <f>+基礎データ貼付用シート!E2287</f>
        <v>0</v>
      </c>
      <c r="G96" s="353" t="s">
        <v>117</v>
      </c>
      <c r="H96" s="513">
        <v>0.47699999999999998</v>
      </c>
      <c r="I96" s="353" t="s">
        <v>119</v>
      </c>
      <c r="J96" s="354">
        <f t="shared" si="3"/>
        <v>0</v>
      </c>
      <c r="K96" s="340" t="s">
        <v>552</v>
      </c>
      <c r="L96" s="319"/>
    </row>
    <row r="97" spans="1:12" s="112" customFormat="1" ht="15" customHeight="1" x14ac:dyDescent="0.2">
      <c r="A97" s="458"/>
      <c r="B97" s="460">
        <f t="shared" si="4"/>
        <v>14</v>
      </c>
      <c r="C97" s="338" t="s">
        <v>5215</v>
      </c>
      <c r="D97" s="2142"/>
      <c r="E97" s="2143"/>
      <c r="F97" s="512">
        <f>+基礎データ貼付用シート!E2288</f>
        <v>0</v>
      </c>
      <c r="G97" s="353" t="s">
        <v>117</v>
      </c>
      <c r="H97" s="513">
        <v>0.5</v>
      </c>
      <c r="I97" s="353" t="s">
        <v>119</v>
      </c>
      <c r="J97" s="354">
        <f t="shared" si="3"/>
        <v>0</v>
      </c>
      <c r="K97" s="340" t="s">
        <v>569</v>
      </c>
      <c r="L97" s="319"/>
    </row>
    <row r="98" spans="1:12" s="112" customFormat="1" ht="15" customHeight="1" x14ac:dyDescent="0.2">
      <c r="A98" s="458"/>
      <c r="B98" s="460">
        <f t="shared" si="4"/>
        <v>15</v>
      </c>
      <c r="C98" s="338" t="s">
        <v>5612</v>
      </c>
      <c r="D98" s="2142"/>
      <c r="E98" s="2143"/>
      <c r="F98" s="512">
        <f>+基礎データ貼付用シート!E2289</f>
        <v>0</v>
      </c>
      <c r="G98" s="353" t="s">
        <v>117</v>
      </c>
      <c r="H98" s="513">
        <v>0.5</v>
      </c>
      <c r="I98" s="353" t="s">
        <v>119</v>
      </c>
      <c r="J98" s="354">
        <f t="shared" si="3"/>
        <v>0</v>
      </c>
      <c r="K98" s="340" t="s">
        <v>568</v>
      </c>
      <c r="L98" s="319"/>
    </row>
    <row r="99" spans="1:12" s="202" customFormat="1" ht="15" customHeight="1" x14ac:dyDescent="0.2">
      <c r="A99" s="458"/>
      <c r="B99" s="460">
        <f t="shared" si="4"/>
        <v>16</v>
      </c>
      <c r="C99" s="338" t="s">
        <v>6145</v>
      </c>
      <c r="D99" s="2142"/>
      <c r="E99" s="2143"/>
      <c r="F99" s="512">
        <f>+基礎データ貼付用シート!E2290</f>
        <v>0</v>
      </c>
      <c r="G99" s="353" t="s">
        <v>117</v>
      </c>
      <c r="H99" s="513">
        <v>0.5</v>
      </c>
      <c r="I99" s="353" t="s">
        <v>119</v>
      </c>
      <c r="J99" s="354">
        <f>ROUND(F99*H99,0)</f>
        <v>0</v>
      </c>
      <c r="K99" s="340" t="s">
        <v>567</v>
      </c>
      <c r="L99" s="947"/>
    </row>
    <row r="100" spans="1:12" s="202" customFormat="1" ht="15" customHeight="1" thickBot="1" x14ac:dyDescent="0.25">
      <c r="A100" s="458"/>
      <c r="B100" s="1238">
        <f t="shared" si="4"/>
        <v>17</v>
      </c>
      <c r="C100" s="338" t="s">
        <v>6622</v>
      </c>
      <c r="D100" s="2142"/>
      <c r="E100" s="2143"/>
      <c r="F100" s="512">
        <f>+基礎データ貼付用シート!E2291</f>
        <v>0</v>
      </c>
      <c r="G100" s="353" t="s">
        <v>117</v>
      </c>
      <c r="H100" s="513">
        <v>0.5</v>
      </c>
      <c r="I100" s="353" t="s">
        <v>119</v>
      </c>
      <c r="J100" s="354">
        <f>ROUND(F100*H100,0)</f>
        <v>0</v>
      </c>
      <c r="K100" s="340" t="s">
        <v>566</v>
      </c>
      <c r="L100" s="947"/>
    </row>
    <row r="101" spans="1:12" s="112" customFormat="1" ht="15" customHeight="1" x14ac:dyDescent="0.2">
      <c r="A101" s="458"/>
      <c r="B101" s="344"/>
      <c r="C101" s="345"/>
      <c r="D101" s="344"/>
      <c r="E101" s="344"/>
      <c r="F101" s="58"/>
      <c r="G101" s="494"/>
      <c r="H101" s="1683" t="s">
        <v>6661</v>
      </c>
      <c r="I101" s="1684"/>
      <c r="J101" s="346"/>
      <c r="K101" s="340"/>
      <c r="L101" s="319"/>
    </row>
    <row r="102" spans="1:12" s="112" customFormat="1" ht="15" customHeight="1" thickBot="1" x14ac:dyDescent="0.25">
      <c r="A102" s="458"/>
      <c r="B102" s="340"/>
      <c r="C102" s="340"/>
      <c r="D102" s="340"/>
      <c r="E102" s="340"/>
      <c r="F102" s="554"/>
      <c r="G102" s="340"/>
      <c r="H102" s="1727" t="s">
        <v>118</v>
      </c>
      <c r="I102" s="1728"/>
      <c r="J102" s="539">
        <f>SUM(J84:J100)</f>
        <v>0</v>
      </c>
      <c r="K102" s="340" t="s">
        <v>551</v>
      </c>
      <c r="L102" s="376" t="s">
        <v>117</v>
      </c>
    </row>
    <row r="103" spans="1:12" s="112" customFormat="1" ht="18.75" customHeight="1" x14ac:dyDescent="0.2">
      <c r="A103" s="458"/>
      <c r="B103" s="458"/>
      <c r="C103" s="458"/>
      <c r="D103" s="458"/>
      <c r="E103" s="458"/>
      <c r="F103" s="518"/>
      <c r="G103" s="458"/>
      <c r="H103" s="458"/>
      <c r="I103" s="458"/>
      <c r="J103" s="518"/>
      <c r="K103" s="458"/>
      <c r="L103" s="319"/>
    </row>
    <row r="104" spans="1:12" ht="18.75" customHeight="1" x14ac:dyDescent="0.2">
      <c r="A104" s="468" t="s">
        <v>60</v>
      </c>
      <c r="B104" s="458" t="s">
        <v>5875</v>
      </c>
      <c r="C104" s="467"/>
      <c r="D104" s="467"/>
      <c r="E104" s="467"/>
      <c r="F104" s="517"/>
      <c r="G104" s="467"/>
      <c r="H104" s="467"/>
      <c r="I104" s="467"/>
      <c r="J104" s="517"/>
      <c r="K104" s="467"/>
      <c r="L104" s="315"/>
    </row>
    <row r="105" spans="1:12" ht="11.25" customHeight="1" x14ac:dyDescent="0.2">
      <c r="A105" s="470"/>
      <c r="B105" s="467"/>
      <c r="C105" s="467"/>
      <c r="D105" s="467"/>
      <c r="E105" s="467"/>
      <c r="F105" s="517"/>
      <c r="G105" s="467"/>
      <c r="H105" s="467"/>
      <c r="I105" s="467"/>
      <c r="J105" s="517"/>
      <c r="K105" s="467"/>
      <c r="L105" s="315"/>
    </row>
    <row r="106" spans="1:12" ht="18.75" customHeight="1" x14ac:dyDescent="0.2">
      <c r="A106" s="470"/>
      <c r="B106" s="1780" t="s">
        <v>181</v>
      </c>
      <c r="C106" s="1781"/>
      <c r="D106" s="1780" t="s">
        <v>139</v>
      </c>
      <c r="E106" s="1781"/>
      <c r="F106" s="627" t="s">
        <v>180</v>
      </c>
      <c r="G106" s="343"/>
      <c r="H106" s="343" t="s">
        <v>137</v>
      </c>
      <c r="I106" s="343"/>
      <c r="J106" s="627" t="s">
        <v>89</v>
      </c>
      <c r="K106" s="340"/>
      <c r="L106" s="315"/>
    </row>
    <row r="107" spans="1:12" ht="15" customHeight="1" x14ac:dyDescent="0.2">
      <c r="A107" s="470"/>
      <c r="B107" s="478"/>
      <c r="C107" s="479"/>
      <c r="D107" s="480"/>
      <c r="E107" s="342"/>
      <c r="F107" s="524"/>
      <c r="G107" s="482"/>
      <c r="H107" s="482"/>
      <c r="I107" s="482"/>
      <c r="J107" s="525" t="s">
        <v>136</v>
      </c>
      <c r="K107" s="340"/>
      <c r="L107" s="315"/>
    </row>
    <row r="108" spans="1:12" s="112" customFormat="1" ht="15" customHeight="1" x14ac:dyDescent="0.2">
      <c r="A108" s="458"/>
      <c r="B108" s="335">
        <v>1</v>
      </c>
      <c r="C108" s="336" t="s">
        <v>5612</v>
      </c>
      <c r="D108" s="337" t="s">
        <v>533</v>
      </c>
      <c r="E108" s="461" t="s">
        <v>143</v>
      </c>
      <c r="F108" s="512" t="b">
        <f>IF(総括表!$B$4=総括表!$Q$4,基礎データ貼付用シート!E2292)</f>
        <v>0</v>
      </c>
      <c r="G108" s="353" t="s">
        <v>117</v>
      </c>
      <c r="H108" s="513">
        <v>0.56000000000000005</v>
      </c>
      <c r="I108" s="353" t="s">
        <v>119</v>
      </c>
      <c r="J108" s="354">
        <f t="shared" ref="J108:J113" si="5">ROUND(F108*H108,0)</f>
        <v>0</v>
      </c>
      <c r="K108" s="340" t="s">
        <v>273</v>
      </c>
      <c r="L108" s="319"/>
    </row>
    <row r="109" spans="1:12" s="112" customFormat="1" ht="15" customHeight="1" x14ac:dyDescent="0.2">
      <c r="A109" s="458"/>
      <c r="B109" s="341"/>
      <c r="C109" s="342"/>
      <c r="D109" s="337" t="s">
        <v>529</v>
      </c>
      <c r="E109" s="461" t="s">
        <v>142</v>
      </c>
      <c r="F109" s="512" t="b">
        <f>IF(総括表!$B$4=総括表!$Q$5,基礎データ貼付用シート!E2292)</f>
        <v>0</v>
      </c>
      <c r="G109" s="353" t="s">
        <v>117</v>
      </c>
      <c r="H109" s="690">
        <v>0.56000000000000005</v>
      </c>
      <c r="I109" s="355" t="s">
        <v>119</v>
      </c>
      <c r="J109" s="683">
        <f t="shared" si="5"/>
        <v>0</v>
      </c>
      <c r="K109" s="340" t="s">
        <v>272</v>
      </c>
      <c r="L109" s="319"/>
    </row>
    <row r="110" spans="1:12" s="202" customFormat="1" ht="15" customHeight="1" x14ac:dyDescent="0.2">
      <c r="A110" s="458"/>
      <c r="B110" s="335">
        <f>B108+1</f>
        <v>2</v>
      </c>
      <c r="C110" s="336" t="s">
        <v>6145</v>
      </c>
      <c r="D110" s="337" t="s">
        <v>533</v>
      </c>
      <c r="E110" s="461" t="s">
        <v>143</v>
      </c>
      <c r="F110" s="512" t="b">
        <f>IF(総括表!$B$4=総括表!$Q$4,基礎データ貼付用シート!E2293)</f>
        <v>0</v>
      </c>
      <c r="G110" s="353" t="s">
        <v>117</v>
      </c>
      <c r="H110" s="513">
        <v>0.63</v>
      </c>
      <c r="I110" s="353" t="s">
        <v>119</v>
      </c>
      <c r="J110" s="354">
        <f t="shared" si="5"/>
        <v>0</v>
      </c>
      <c r="K110" s="340" t="s">
        <v>6397</v>
      </c>
      <c r="L110" s="947"/>
    </row>
    <row r="111" spans="1:12" s="202" customFormat="1" ht="15" customHeight="1" x14ac:dyDescent="0.2">
      <c r="A111" s="458"/>
      <c r="B111" s="341"/>
      <c r="C111" s="342"/>
      <c r="D111" s="337" t="s">
        <v>529</v>
      </c>
      <c r="E111" s="461" t="s">
        <v>142</v>
      </c>
      <c r="F111" s="512" t="b">
        <f>IF(総括表!$B$4=総括表!$Q$5,基礎データ貼付用シート!E2293)</f>
        <v>0</v>
      </c>
      <c r="G111" s="353" t="s">
        <v>117</v>
      </c>
      <c r="H111" s="690">
        <v>0.63</v>
      </c>
      <c r="I111" s="355" t="s">
        <v>119</v>
      </c>
      <c r="J111" s="683">
        <f t="shared" si="5"/>
        <v>0</v>
      </c>
      <c r="K111" s="340" t="s">
        <v>6398</v>
      </c>
      <c r="L111" s="947"/>
    </row>
    <row r="112" spans="1:12" s="202" customFormat="1" ht="15" customHeight="1" x14ac:dyDescent="0.2">
      <c r="A112" s="458"/>
      <c r="B112" s="1240">
        <f>B110+1</f>
        <v>3</v>
      </c>
      <c r="C112" s="336" t="s">
        <v>6622</v>
      </c>
      <c r="D112" s="337" t="s">
        <v>533</v>
      </c>
      <c r="E112" s="461" t="s">
        <v>143</v>
      </c>
      <c r="F112" s="512" t="b">
        <f>IF(総括表!$B$4=総括表!$Q$4,基礎データ貼付用シート!E2294)</f>
        <v>0</v>
      </c>
      <c r="G112" s="353" t="s">
        <v>117</v>
      </c>
      <c r="H112" s="513">
        <v>0.7</v>
      </c>
      <c r="I112" s="353" t="s">
        <v>119</v>
      </c>
      <c r="J112" s="354">
        <f t="shared" si="5"/>
        <v>0</v>
      </c>
      <c r="K112" s="340" t="s">
        <v>5032</v>
      </c>
      <c r="L112" s="947"/>
    </row>
    <row r="113" spans="1:12" s="202" customFormat="1" ht="15" customHeight="1" thickBot="1" x14ac:dyDescent="0.25">
      <c r="A113" s="458"/>
      <c r="B113" s="341"/>
      <c r="C113" s="1236"/>
      <c r="D113" s="337" t="s">
        <v>529</v>
      </c>
      <c r="E113" s="461" t="s">
        <v>142</v>
      </c>
      <c r="F113" s="512" t="b">
        <f>IF(総括表!$B$4=総括表!$Q$5,基礎データ貼付用シート!E2294)</f>
        <v>0</v>
      </c>
      <c r="G113" s="353" t="s">
        <v>117</v>
      </c>
      <c r="H113" s="690">
        <v>0.7</v>
      </c>
      <c r="I113" s="355" t="s">
        <v>119</v>
      </c>
      <c r="J113" s="683">
        <f t="shared" si="5"/>
        <v>0</v>
      </c>
      <c r="K113" s="340" t="s">
        <v>5213</v>
      </c>
      <c r="L113" s="947"/>
    </row>
    <row r="114" spans="1:12" s="112" customFormat="1" ht="15" customHeight="1" x14ac:dyDescent="0.2">
      <c r="A114" s="458"/>
      <c r="B114" s="344"/>
      <c r="C114" s="345"/>
      <c r="D114" s="344"/>
      <c r="E114" s="344"/>
      <c r="F114" s="58"/>
      <c r="G114" s="494"/>
      <c r="H114" s="1683" t="s">
        <v>1223</v>
      </c>
      <c r="I114" s="1684"/>
      <c r="J114" s="346"/>
      <c r="K114" s="340"/>
      <c r="L114" s="319"/>
    </row>
    <row r="115" spans="1:12" s="112" customFormat="1" ht="15" customHeight="1" thickBot="1" x14ac:dyDescent="0.25">
      <c r="A115" s="458"/>
      <c r="B115" s="340"/>
      <c r="C115" s="340"/>
      <c r="D115" s="340"/>
      <c r="E115" s="340"/>
      <c r="F115" s="554"/>
      <c r="G115" s="340"/>
      <c r="H115" s="1727" t="s">
        <v>118</v>
      </c>
      <c r="I115" s="1728"/>
      <c r="J115" s="539">
        <f>SUM(J108:J113)</f>
        <v>0</v>
      </c>
      <c r="K115" s="340" t="s">
        <v>966</v>
      </c>
      <c r="L115" s="376" t="s">
        <v>117</v>
      </c>
    </row>
    <row r="116" spans="1:12" s="112" customFormat="1" ht="18.75" customHeight="1" thickBot="1" x14ac:dyDescent="0.25">
      <c r="A116" s="319"/>
      <c r="B116" s="319"/>
      <c r="C116" s="319"/>
      <c r="D116" s="319"/>
      <c r="E116" s="319"/>
      <c r="F116" s="347"/>
      <c r="G116" s="319"/>
      <c r="H116" s="947"/>
      <c r="I116" s="319"/>
      <c r="J116" s="347"/>
      <c r="K116" s="319"/>
      <c r="L116" s="319"/>
    </row>
    <row r="117" spans="1:12" s="112" customFormat="1" ht="18.75" customHeight="1" x14ac:dyDescent="0.2">
      <c r="A117" s="319"/>
      <c r="B117" s="322"/>
      <c r="C117" s="322"/>
      <c r="D117" s="322"/>
      <c r="E117" s="322"/>
      <c r="F117" s="368"/>
      <c r="G117" s="369"/>
      <c r="H117" s="1675" t="s">
        <v>5876</v>
      </c>
      <c r="I117" s="1676"/>
      <c r="J117" s="348"/>
      <c r="K117" s="322"/>
      <c r="L117" s="319"/>
    </row>
    <row r="118" spans="1:12" ht="18.75" customHeight="1" thickBot="1" x14ac:dyDescent="0.25">
      <c r="A118" s="315"/>
      <c r="B118" s="315"/>
      <c r="C118" s="315"/>
      <c r="D118" s="315"/>
      <c r="E118" s="315"/>
      <c r="F118" s="357"/>
      <c r="G118" s="315"/>
      <c r="H118" s="1702" t="s">
        <v>390</v>
      </c>
      <c r="I118" s="1703"/>
      <c r="J118" s="356">
        <f>SUMIF(L13:L115,"*",J13:J115)</f>
        <v>0</v>
      </c>
      <c r="K118" s="322" t="s">
        <v>84</v>
      </c>
      <c r="L118" s="315"/>
    </row>
    <row r="119" spans="1:12" ht="18.75" customHeight="1" x14ac:dyDescent="0.2">
      <c r="A119" s="315"/>
      <c r="B119" s="315"/>
      <c r="C119" s="315"/>
      <c r="D119" s="315"/>
      <c r="E119" s="315"/>
      <c r="F119" s="357"/>
      <c r="G119" s="315"/>
      <c r="H119" s="957"/>
      <c r="I119" s="315"/>
      <c r="J119" s="357"/>
      <c r="K119" s="315"/>
      <c r="L119" s="315"/>
    </row>
  </sheetData>
  <sheetProtection autoFilter="0"/>
  <customSheetViews>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s>
  <mergeCells count="56">
    <mergeCell ref="H114:I114"/>
    <mergeCell ref="H115:I115"/>
    <mergeCell ref="H117:I117"/>
    <mergeCell ref="H118:I118"/>
    <mergeCell ref="D96:E96"/>
    <mergeCell ref="D97:E97"/>
    <mergeCell ref="D98:E98"/>
    <mergeCell ref="H101:I101"/>
    <mergeCell ref="H102:I102"/>
    <mergeCell ref="D99:E99"/>
    <mergeCell ref="D100:E100"/>
    <mergeCell ref="B106:C106"/>
    <mergeCell ref="D106:E106"/>
    <mergeCell ref="D90:E90"/>
    <mergeCell ref="D91:E91"/>
    <mergeCell ref="D92:E92"/>
    <mergeCell ref="D93:E93"/>
    <mergeCell ref="D94:E94"/>
    <mergeCell ref="D95:E95"/>
    <mergeCell ref="D89:E89"/>
    <mergeCell ref="B73:C73"/>
    <mergeCell ref="D73:E73"/>
    <mergeCell ref="H77:I77"/>
    <mergeCell ref="H78:I78"/>
    <mergeCell ref="B82:C82"/>
    <mergeCell ref="D82:E82"/>
    <mergeCell ref="D84:E84"/>
    <mergeCell ref="D85:E85"/>
    <mergeCell ref="D86:E86"/>
    <mergeCell ref="D87:E87"/>
    <mergeCell ref="D88:E88"/>
    <mergeCell ref="H69:I69"/>
    <mergeCell ref="B30:C30"/>
    <mergeCell ref="D30:E30"/>
    <mergeCell ref="H40:I40"/>
    <mergeCell ref="H41:I41"/>
    <mergeCell ref="B45:C45"/>
    <mergeCell ref="D45:E45"/>
    <mergeCell ref="H57:I57"/>
    <mergeCell ref="H58:I58"/>
    <mergeCell ref="B62:C62"/>
    <mergeCell ref="D62:E62"/>
    <mergeCell ref="H68:I68"/>
    <mergeCell ref="B23:C25"/>
    <mergeCell ref="D23:E25"/>
    <mergeCell ref="A1:B1"/>
    <mergeCell ref="C1:E1"/>
    <mergeCell ref="I1:K1"/>
    <mergeCell ref="B5:C5"/>
    <mergeCell ref="D5:E5"/>
    <mergeCell ref="H13:I13"/>
    <mergeCell ref="H14:I14"/>
    <mergeCell ref="B18:C18"/>
    <mergeCell ref="D18:E18"/>
    <mergeCell ref="B22:C22"/>
    <mergeCell ref="D22:E22"/>
  </mergeCells>
  <phoneticPr fontId="3"/>
  <pageMargins left="0.98425196850393704" right="0.59055118110236227" top="0.98425196850393704" bottom="0.59055118110236227" header="0.51181102362204722" footer="0.51181102362204722"/>
  <pageSetup paperSize="9" fitToHeight="0" orientation="portrait" r:id="rId9"/>
  <headerFooter alignWithMargins="0"/>
  <rowBreaks count="3" manualBreakCount="3">
    <brk id="26" max="10" man="1"/>
    <brk id="41" max="10" man="1"/>
    <brk id="69"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workbookViewId="0">
      <selection activeCell="AU24" sqref="AU24"/>
    </sheetView>
  </sheetViews>
  <sheetFormatPr defaultColWidth="3.36328125" defaultRowHeight="13" x14ac:dyDescent="0.2"/>
  <cols>
    <col min="1" max="1" width="1.90625" style="196" customWidth="1"/>
    <col min="2" max="36" width="3.36328125" style="196" customWidth="1"/>
    <col min="37" max="37" width="1" style="196" customWidth="1"/>
    <col min="38" max="16384" width="3.36328125" style="196"/>
  </cols>
  <sheetData>
    <row r="1" spans="2:36" ht="13.5" thickBot="1" x14ac:dyDescent="0.25"/>
    <row r="2" spans="2:36" ht="16.5" x14ac:dyDescent="0.2">
      <c r="B2" s="1120"/>
      <c r="C2" s="1121"/>
      <c r="D2" s="1121"/>
      <c r="E2" s="1121"/>
      <c r="F2" s="1121"/>
      <c r="G2" s="1121"/>
      <c r="H2" s="1121"/>
      <c r="I2" s="1121"/>
      <c r="J2" s="1121"/>
      <c r="K2" s="1121"/>
      <c r="L2" s="1121"/>
      <c r="M2" s="1121"/>
      <c r="N2" s="1121"/>
      <c r="O2" s="1121"/>
      <c r="P2" s="1121"/>
      <c r="Q2" s="1121"/>
      <c r="R2" s="1121"/>
      <c r="S2" s="1122"/>
      <c r="T2" s="1123"/>
      <c r="U2" s="1123"/>
      <c r="V2" s="1123"/>
      <c r="W2" s="1123"/>
      <c r="X2" s="1123"/>
      <c r="Y2" s="1123"/>
      <c r="Z2" s="1123"/>
      <c r="AA2" s="1123"/>
      <c r="AB2" s="1123"/>
      <c r="AC2" s="1123"/>
      <c r="AD2" s="1123"/>
      <c r="AE2" s="1123"/>
      <c r="AF2" s="1123"/>
      <c r="AG2" s="1123"/>
      <c r="AH2" s="1124"/>
      <c r="AI2" s="1124"/>
      <c r="AJ2" s="1125"/>
    </row>
    <row r="3" spans="2:36" x14ac:dyDescent="0.2">
      <c r="B3" s="1126" t="s">
        <v>287</v>
      </c>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8" t="s">
        <v>446</v>
      </c>
      <c r="AB3" s="1128"/>
      <c r="AC3" s="1128"/>
      <c r="AD3" s="2145">
        <f>総括表!H4</f>
        <v>0</v>
      </c>
      <c r="AE3" s="2145"/>
      <c r="AF3" s="2145"/>
      <c r="AG3" s="2145"/>
      <c r="AH3" s="2145"/>
      <c r="AI3" s="1127"/>
      <c r="AJ3" s="1129"/>
    </row>
    <row r="4" spans="2:36" x14ac:dyDescent="0.2">
      <c r="B4" s="1130" t="s">
        <v>735</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9"/>
    </row>
    <row r="5" spans="2:36" x14ac:dyDescent="0.2">
      <c r="B5" s="1131"/>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9"/>
    </row>
    <row r="6" spans="2:36" x14ac:dyDescent="0.2">
      <c r="B6" s="1131"/>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9"/>
    </row>
    <row r="7" spans="2:36" x14ac:dyDescent="0.2">
      <c r="B7" s="1131"/>
      <c r="C7" s="1127"/>
      <c r="D7" s="1127"/>
      <c r="E7" s="1127"/>
      <c r="F7" s="1127"/>
      <c r="G7" s="1132" t="s">
        <v>5214</v>
      </c>
      <c r="H7" s="1133">
        <v>5</v>
      </c>
      <c r="I7" s="1127" t="s">
        <v>286</v>
      </c>
      <c r="J7" s="1127"/>
      <c r="K7" s="1127"/>
      <c r="L7" s="1127"/>
      <c r="M7" s="1127"/>
      <c r="N7" s="1127"/>
      <c r="O7" s="1127"/>
      <c r="P7" s="1127"/>
      <c r="Q7" s="1127"/>
      <c r="R7" s="1127"/>
      <c r="S7" s="1127"/>
      <c r="T7" s="1134"/>
      <c r="U7" s="1135" t="s">
        <v>724</v>
      </c>
      <c r="V7" s="2146">
        <f>+基礎データ貼付用シート!E793</f>
        <v>0</v>
      </c>
      <c r="W7" s="2146"/>
      <c r="X7" s="2146"/>
      <c r="Y7" s="2146"/>
      <c r="Z7" s="2146"/>
      <c r="AA7" s="1136" t="s">
        <v>95</v>
      </c>
      <c r="AB7" s="1136"/>
      <c r="AC7" s="1136" t="s">
        <v>734</v>
      </c>
      <c r="AD7" s="1137"/>
      <c r="AE7" s="1137" t="s">
        <v>281</v>
      </c>
      <c r="AF7" s="1127"/>
      <c r="AG7" s="1127"/>
      <c r="AH7" s="1127"/>
      <c r="AI7" s="1127"/>
      <c r="AJ7" s="1129"/>
    </row>
    <row r="8" spans="2:36" x14ac:dyDescent="0.2">
      <c r="B8" s="1131"/>
      <c r="C8" s="1127"/>
      <c r="D8" s="1127"/>
      <c r="E8" s="1127"/>
      <c r="F8" s="1127"/>
      <c r="G8" s="1127"/>
      <c r="H8" s="1127"/>
      <c r="I8" s="1127"/>
      <c r="J8" s="1127"/>
      <c r="K8" s="1127"/>
      <c r="L8" s="1127"/>
      <c r="M8" s="1127"/>
      <c r="N8" s="1127"/>
      <c r="O8" s="1127"/>
      <c r="P8" s="1127"/>
      <c r="Q8" s="1127"/>
      <c r="R8" s="1127"/>
      <c r="S8" s="1127"/>
      <c r="T8" s="1134"/>
      <c r="U8" s="1134"/>
      <c r="V8" s="1134"/>
      <c r="W8" s="1134"/>
      <c r="X8" s="1134"/>
      <c r="Y8" s="1134"/>
      <c r="Z8" s="1134"/>
      <c r="AA8" s="1127"/>
      <c r="AB8" s="1127"/>
      <c r="AC8" s="1127"/>
      <c r="AD8" s="1127"/>
      <c r="AE8" s="1127"/>
      <c r="AF8" s="1127"/>
      <c r="AG8" s="1127"/>
      <c r="AH8" s="1127"/>
      <c r="AI8" s="1127"/>
      <c r="AJ8" s="1129"/>
    </row>
    <row r="9" spans="2:36" x14ac:dyDescent="0.2">
      <c r="B9" s="1131"/>
      <c r="C9" s="1127" t="s">
        <v>285</v>
      </c>
      <c r="D9" s="1127"/>
      <c r="E9" s="1127"/>
      <c r="F9" s="1127"/>
      <c r="G9" s="1127"/>
      <c r="H9" s="1127"/>
      <c r="I9" s="1127"/>
      <c r="J9" s="1127"/>
      <c r="K9" s="1127"/>
      <c r="L9" s="1127"/>
      <c r="M9" s="1127"/>
      <c r="N9" s="1127"/>
      <c r="O9" s="1127"/>
      <c r="P9" s="1127"/>
      <c r="Q9" s="1127"/>
      <c r="R9" s="1127"/>
      <c r="S9" s="1127"/>
      <c r="T9" s="1134"/>
      <c r="U9" s="1134"/>
      <c r="V9" s="1134"/>
      <c r="W9" s="1134"/>
      <c r="X9" s="1134"/>
      <c r="Y9" s="1134"/>
      <c r="Z9" s="1134"/>
      <c r="AA9" s="1127"/>
      <c r="AB9" s="1127"/>
      <c r="AC9" s="1127"/>
      <c r="AD9" s="1127"/>
      <c r="AE9" s="1127"/>
      <c r="AF9" s="1127"/>
      <c r="AG9" s="1127"/>
      <c r="AH9" s="1127"/>
      <c r="AI9" s="1127"/>
      <c r="AJ9" s="1129"/>
    </row>
    <row r="10" spans="2:36" x14ac:dyDescent="0.2">
      <c r="B10" s="1131"/>
      <c r="C10" s="1127"/>
      <c r="D10" s="1127"/>
      <c r="E10" s="1127"/>
      <c r="F10" s="1127"/>
      <c r="G10" s="1127"/>
      <c r="H10" s="1127"/>
      <c r="I10" s="1127"/>
      <c r="J10" s="1127"/>
      <c r="K10" s="1127"/>
      <c r="L10" s="1127"/>
      <c r="M10" s="1127"/>
      <c r="N10" s="1127"/>
      <c r="O10" s="1127"/>
      <c r="P10" s="1127"/>
      <c r="Q10" s="1127"/>
      <c r="R10" s="1127"/>
      <c r="S10" s="1127"/>
      <c r="T10" s="1134"/>
      <c r="U10" s="1134"/>
      <c r="V10" s="1134"/>
      <c r="W10" s="1134"/>
      <c r="X10" s="1134"/>
      <c r="Y10" s="1134"/>
      <c r="Z10" s="1134"/>
      <c r="AA10" s="1127"/>
      <c r="AB10" s="1127"/>
      <c r="AC10" s="1127"/>
      <c r="AD10" s="1127"/>
      <c r="AE10" s="1127"/>
      <c r="AF10" s="1127"/>
      <c r="AG10" s="1127"/>
      <c r="AH10" s="1127"/>
      <c r="AI10" s="1127"/>
      <c r="AJ10" s="1129"/>
    </row>
    <row r="11" spans="2:36" x14ac:dyDescent="0.2">
      <c r="B11" s="1131"/>
      <c r="C11" s="1127"/>
      <c r="D11" s="1127"/>
      <c r="E11" s="1127"/>
      <c r="F11" s="1127"/>
      <c r="G11" s="1127"/>
      <c r="H11" s="1127"/>
      <c r="I11" s="1138" t="s">
        <v>5214</v>
      </c>
      <c r="J11" s="1139">
        <v>2</v>
      </c>
      <c r="K11" s="1127" t="s">
        <v>284</v>
      </c>
      <c r="L11" s="1127"/>
      <c r="M11" s="1127"/>
      <c r="N11" s="1127"/>
      <c r="O11" s="1127"/>
      <c r="P11" s="1127"/>
      <c r="Q11" s="1127"/>
      <c r="R11" s="1127"/>
      <c r="S11" s="1128" t="s">
        <v>724</v>
      </c>
      <c r="T11" s="2147">
        <f>+基礎データ貼付用シート!E2297</f>
        <v>0</v>
      </c>
      <c r="U11" s="2147"/>
      <c r="V11" s="2147"/>
      <c r="W11" s="2147"/>
      <c r="X11" s="2147"/>
      <c r="Y11" s="2147"/>
      <c r="Z11" s="2147"/>
      <c r="AA11" s="1136" t="s">
        <v>95</v>
      </c>
      <c r="AB11" s="1136"/>
      <c r="AC11" s="1137" t="s">
        <v>281</v>
      </c>
      <c r="AD11" s="1137"/>
      <c r="AE11" s="1137"/>
      <c r="AF11" s="1127"/>
      <c r="AG11" s="1127"/>
      <c r="AH11" s="1127"/>
      <c r="AI11" s="1127"/>
      <c r="AJ11" s="1129"/>
    </row>
    <row r="12" spans="2:36" x14ac:dyDescent="0.2">
      <c r="B12" s="1131"/>
      <c r="C12" s="1127"/>
      <c r="D12" s="1127"/>
      <c r="E12" s="1127"/>
      <c r="F12" s="1127"/>
      <c r="G12" s="1127"/>
      <c r="H12" s="1127"/>
      <c r="I12" s="1127"/>
      <c r="J12" s="1127"/>
      <c r="K12" s="1127"/>
      <c r="L12" s="1127"/>
      <c r="M12" s="1127"/>
      <c r="N12" s="1127"/>
      <c r="O12" s="1127"/>
      <c r="P12" s="1127"/>
      <c r="Q12" s="1127"/>
      <c r="R12" s="1127"/>
      <c r="S12" s="1127"/>
      <c r="T12" s="1134"/>
      <c r="U12" s="1134"/>
      <c r="V12" s="1134"/>
      <c r="W12" s="1134"/>
      <c r="X12" s="1134"/>
      <c r="Y12" s="1134"/>
      <c r="Z12" s="1134"/>
      <c r="AA12" s="1127"/>
      <c r="AB12" s="1127"/>
      <c r="AC12" s="1127"/>
      <c r="AD12" s="1127"/>
      <c r="AE12" s="1137"/>
      <c r="AF12" s="1127"/>
      <c r="AG12" s="1127"/>
      <c r="AH12" s="1127"/>
      <c r="AI12" s="1127"/>
      <c r="AJ12" s="1129"/>
    </row>
    <row r="13" spans="2:36" x14ac:dyDescent="0.2">
      <c r="B13" s="1131"/>
      <c r="C13" s="1127"/>
      <c r="D13" s="1127"/>
      <c r="E13" s="1127"/>
      <c r="F13" s="1127"/>
      <c r="G13" s="1127"/>
      <c r="H13" s="1127"/>
      <c r="I13" s="1138" t="s">
        <v>5214</v>
      </c>
      <c r="J13" s="1139">
        <v>3</v>
      </c>
      <c r="K13" s="1127" t="s">
        <v>284</v>
      </c>
      <c r="L13" s="1127"/>
      <c r="M13" s="1127"/>
      <c r="N13" s="1127"/>
      <c r="O13" s="1127"/>
      <c r="P13" s="1127"/>
      <c r="Q13" s="1127"/>
      <c r="R13" s="1127"/>
      <c r="S13" s="1128" t="s">
        <v>724</v>
      </c>
      <c r="T13" s="2147">
        <f>+基礎データ貼付用シート!E2298</f>
        <v>0</v>
      </c>
      <c r="U13" s="2147"/>
      <c r="V13" s="2147"/>
      <c r="W13" s="2147"/>
      <c r="X13" s="2147"/>
      <c r="Y13" s="2147"/>
      <c r="Z13" s="2147"/>
      <c r="AA13" s="1136" t="s">
        <v>95</v>
      </c>
      <c r="AB13" s="1136"/>
      <c r="AC13" s="1137" t="s">
        <v>281</v>
      </c>
      <c r="AD13" s="1137"/>
      <c r="AE13" s="1137"/>
      <c r="AF13" s="1127"/>
      <c r="AG13" s="1127"/>
      <c r="AH13" s="1127"/>
      <c r="AI13" s="1127"/>
      <c r="AJ13" s="1129"/>
    </row>
    <row r="14" spans="2:36" x14ac:dyDescent="0.2">
      <c r="B14" s="1131"/>
      <c r="C14" s="1127"/>
      <c r="D14" s="1127"/>
      <c r="E14" s="1127"/>
      <c r="F14" s="1127"/>
      <c r="G14" s="1127"/>
      <c r="H14" s="1127"/>
      <c r="I14" s="1127"/>
      <c r="J14" s="1127"/>
      <c r="K14" s="1127"/>
      <c r="L14" s="1127"/>
      <c r="M14" s="1127"/>
      <c r="N14" s="1127"/>
      <c r="O14" s="1127"/>
      <c r="P14" s="1127"/>
      <c r="Q14" s="1127"/>
      <c r="R14" s="1127"/>
      <c r="S14" s="1127"/>
      <c r="T14" s="1134"/>
      <c r="U14" s="1134"/>
      <c r="V14" s="1134"/>
      <c r="W14" s="1134"/>
      <c r="X14" s="1134"/>
      <c r="Y14" s="1134"/>
      <c r="Z14" s="1134"/>
      <c r="AA14" s="1127"/>
      <c r="AB14" s="1127"/>
      <c r="AC14" s="1127"/>
      <c r="AD14" s="1127"/>
      <c r="AE14" s="1137"/>
      <c r="AF14" s="1127"/>
      <c r="AG14" s="1127"/>
      <c r="AH14" s="1127"/>
      <c r="AI14" s="1127"/>
      <c r="AJ14" s="1129"/>
    </row>
    <row r="15" spans="2:36" x14ac:dyDescent="0.2">
      <c r="B15" s="1131"/>
      <c r="C15" s="1127"/>
      <c r="D15" s="1127"/>
      <c r="E15" s="1127"/>
      <c r="F15" s="1127"/>
      <c r="G15" s="1127"/>
      <c r="H15" s="1133"/>
      <c r="I15" s="1140" t="s">
        <v>5214</v>
      </c>
      <c r="J15" s="1139">
        <v>4</v>
      </c>
      <c r="K15" s="1127" t="s">
        <v>284</v>
      </c>
      <c r="L15" s="1127"/>
      <c r="M15" s="1127"/>
      <c r="N15" s="1127"/>
      <c r="O15" s="1127"/>
      <c r="P15" s="1127"/>
      <c r="Q15" s="1127"/>
      <c r="R15" s="1127"/>
      <c r="S15" s="1128" t="s">
        <v>724</v>
      </c>
      <c r="T15" s="2147">
        <f>+基礎データ貼付用シート!E2299</f>
        <v>0</v>
      </c>
      <c r="U15" s="2147"/>
      <c r="V15" s="2147"/>
      <c r="W15" s="2147"/>
      <c r="X15" s="2147"/>
      <c r="Y15" s="2147"/>
      <c r="Z15" s="2147"/>
      <c r="AA15" s="1136" t="s">
        <v>95</v>
      </c>
      <c r="AB15" s="1136"/>
      <c r="AC15" s="1137" t="s">
        <v>281</v>
      </c>
      <c r="AD15" s="1137"/>
      <c r="AE15" s="1137"/>
      <c r="AF15" s="1127"/>
      <c r="AG15" s="1127"/>
      <c r="AH15" s="1127"/>
      <c r="AI15" s="1127"/>
      <c r="AJ15" s="1129"/>
    </row>
    <row r="16" spans="2:36" x14ac:dyDescent="0.2">
      <c r="B16" s="1131"/>
      <c r="C16" s="1127"/>
      <c r="D16" s="1127"/>
      <c r="E16" s="1127"/>
      <c r="F16" s="1127"/>
      <c r="G16" s="1127"/>
      <c r="H16" s="1127"/>
      <c r="I16" s="1127"/>
      <c r="J16" s="1127"/>
      <c r="K16" s="1127"/>
      <c r="L16" s="1127"/>
      <c r="M16" s="1127"/>
      <c r="N16" s="1127"/>
      <c r="O16" s="1127"/>
      <c r="P16" s="1127"/>
      <c r="Q16" s="1127"/>
      <c r="R16" s="1127"/>
      <c r="S16" s="1127"/>
      <c r="T16" s="1134"/>
      <c r="U16" s="1134"/>
      <c r="V16" s="1134"/>
      <c r="W16" s="1134"/>
      <c r="X16" s="1134"/>
      <c r="Y16" s="1134"/>
      <c r="Z16" s="1134"/>
      <c r="AA16" s="1127"/>
      <c r="AB16" s="1127"/>
      <c r="AC16" s="1127"/>
      <c r="AD16" s="1127"/>
      <c r="AE16" s="1127"/>
      <c r="AF16" s="1127"/>
      <c r="AG16" s="1127"/>
      <c r="AH16" s="1127"/>
      <c r="AI16" s="1127"/>
      <c r="AJ16" s="1129"/>
    </row>
    <row r="17" spans="2:36" x14ac:dyDescent="0.2">
      <c r="B17" s="1131"/>
      <c r="C17" s="1127"/>
      <c r="D17" s="1127"/>
      <c r="E17" s="1127"/>
      <c r="F17" s="1127"/>
      <c r="G17" s="1127"/>
      <c r="H17" s="1127"/>
      <c r="I17" s="1127"/>
      <c r="J17" s="1127" t="s">
        <v>283</v>
      </c>
      <c r="K17" s="1127"/>
      <c r="L17" s="1127"/>
      <c r="M17" s="1127"/>
      <c r="N17" s="1127"/>
      <c r="O17" s="1127"/>
      <c r="P17" s="1127"/>
      <c r="Q17" s="1127"/>
      <c r="R17" s="1127"/>
      <c r="S17" s="1128" t="s">
        <v>724</v>
      </c>
      <c r="T17" s="2144">
        <f>T11+T13+T15</f>
        <v>0</v>
      </c>
      <c r="U17" s="2144"/>
      <c r="V17" s="2144"/>
      <c r="W17" s="2144"/>
      <c r="X17" s="2144"/>
      <c r="Y17" s="2144"/>
      <c r="Z17" s="2144"/>
      <c r="AA17" s="1136" t="s">
        <v>95</v>
      </c>
      <c r="AB17" s="1136"/>
      <c r="AC17" s="1136" t="s">
        <v>733</v>
      </c>
      <c r="AD17" s="1127"/>
      <c r="AE17" s="1127"/>
      <c r="AF17" s="1127"/>
      <c r="AG17" s="1127"/>
      <c r="AH17" s="1127"/>
      <c r="AI17" s="1127"/>
      <c r="AJ17" s="1129"/>
    </row>
    <row r="18" spans="2:36" x14ac:dyDescent="0.2">
      <c r="B18" s="1131"/>
      <c r="C18" s="1127"/>
      <c r="D18" s="1127"/>
      <c r="E18" s="1127"/>
      <c r="F18" s="1127"/>
      <c r="G18" s="1127"/>
      <c r="H18" s="1127"/>
      <c r="I18" s="1127"/>
      <c r="J18" s="1127"/>
      <c r="K18" s="1127"/>
      <c r="L18" s="1127"/>
      <c r="M18" s="1127"/>
      <c r="N18" s="1127"/>
      <c r="O18" s="1127"/>
      <c r="P18" s="1127"/>
      <c r="Q18" s="1127"/>
      <c r="R18" s="1127"/>
      <c r="S18" s="1127"/>
      <c r="T18" s="1134"/>
      <c r="U18" s="1134"/>
      <c r="V18" s="1134"/>
      <c r="W18" s="1134"/>
      <c r="X18" s="1134"/>
      <c r="Y18" s="1134"/>
      <c r="Z18" s="1134"/>
      <c r="AA18" s="1127"/>
      <c r="AB18" s="1127"/>
      <c r="AC18" s="1127"/>
      <c r="AD18" s="1127"/>
      <c r="AE18" s="1127"/>
      <c r="AF18" s="1127"/>
      <c r="AG18" s="1127"/>
      <c r="AH18" s="1127"/>
      <c r="AI18" s="1127"/>
      <c r="AJ18" s="1129"/>
    </row>
    <row r="19" spans="2:36" x14ac:dyDescent="0.2">
      <c r="B19" s="1131"/>
      <c r="C19" s="1127"/>
      <c r="D19" s="1127"/>
      <c r="E19" s="1127"/>
      <c r="F19" s="1127"/>
      <c r="G19" s="1127"/>
      <c r="H19" s="1127"/>
      <c r="I19" s="1127" t="s">
        <v>282</v>
      </c>
      <c r="J19" s="1127"/>
      <c r="K19" s="1127"/>
      <c r="L19" s="1127"/>
      <c r="M19" s="1137"/>
      <c r="N19" s="1132" t="str">
        <f>CONCATENATE(AC17,"×")</f>
        <v>(②)×</v>
      </c>
      <c r="O19" s="2148" t="s">
        <v>732</v>
      </c>
      <c r="P19" s="2149"/>
      <c r="Q19" s="2149"/>
      <c r="R19" s="1127" t="s">
        <v>593</v>
      </c>
      <c r="S19" s="1128" t="s">
        <v>724</v>
      </c>
      <c r="T19" s="2144">
        <f>ROUND(T17/3,0)</f>
        <v>0</v>
      </c>
      <c r="U19" s="2144"/>
      <c r="V19" s="2144"/>
      <c r="W19" s="2144"/>
      <c r="X19" s="2144"/>
      <c r="Y19" s="2144"/>
      <c r="Z19" s="2144"/>
      <c r="AA19" s="1136" t="s">
        <v>95</v>
      </c>
      <c r="AB19" s="1136"/>
      <c r="AC19" s="1136" t="s">
        <v>731</v>
      </c>
      <c r="AD19" s="1127"/>
      <c r="AE19" s="1137" t="s">
        <v>281</v>
      </c>
      <c r="AF19" s="1127"/>
      <c r="AG19" s="1127"/>
      <c r="AH19" s="1127"/>
      <c r="AI19" s="1127"/>
      <c r="AJ19" s="1129"/>
    </row>
    <row r="20" spans="2:36" x14ac:dyDescent="0.2">
      <c r="B20" s="1131"/>
      <c r="C20" s="1127"/>
      <c r="D20" s="1127"/>
      <c r="E20" s="1127"/>
      <c r="F20" s="1127"/>
      <c r="G20" s="1127"/>
      <c r="H20" s="1127"/>
      <c r="I20" s="1127"/>
      <c r="J20" s="1127"/>
      <c r="K20" s="1127"/>
      <c r="L20" s="1127"/>
      <c r="M20" s="1137"/>
      <c r="N20" s="1132"/>
      <c r="O20" s="1141"/>
      <c r="P20" s="1142"/>
      <c r="Q20" s="1142"/>
      <c r="R20" s="1127"/>
      <c r="S20" s="1127"/>
      <c r="T20" s="1127"/>
      <c r="U20" s="1127"/>
      <c r="V20" s="1127"/>
      <c r="W20" s="1127"/>
      <c r="X20" s="1127"/>
      <c r="Y20" s="1127"/>
      <c r="Z20" s="1127"/>
      <c r="AA20" s="1136"/>
      <c r="AB20" s="1136"/>
      <c r="AC20" s="1136"/>
      <c r="AD20" s="1127"/>
      <c r="AE20" s="1137"/>
      <c r="AF20" s="1127"/>
      <c r="AG20" s="1127"/>
      <c r="AH20" s="1127"/>
      <c r="AI20" s="1127"/>
      <c r="AJ20" s="1129"/>
    </row>
    <row r="21" spans="2:36" x14ac:dyDescent="0.2">
      <c r="B21" s="1131"/>
      <c r="C21" s="1127"/>
      <c r="D21" s="1127"/>
      <c r="E21" s="1127"/>
      <c r="F21" s="1127"/>
      <c r="G21" s="1127"/>
      <c r="H21" s="1127"/>
      <c r="I21" s="1127"/>
      <c r="J21" s="1127"/>
      <c r="K21" s="1127"/>
      <c r="L21" s="1127"/>
      <c r="M21" s="1127"/>
      <c r="N21" s="1127"/>
      <c r="O21" s="2150" t="str">
        <f>AC7</f>
        <v>(①)</v>
      </c>
      <c r="P21" s="2150"/>
      <c r="Q21" s="2150"/>
      <c r="R21" s="2151" t="s">
        <v>593</v>
      </c>
      <c r="S21" s="2151" t="s">
        <v>724</v>
      </c>
      <c r="T21" s="2153" t="e">
        <f>ROUND(V7/T19,3)</f>
        <v>#DIV/0!</v>
      </c>
      <c r="U21" s="2153"/>
      <c r="V21" s="2153"/>
      <c r="W21" s="2153"/>
      <c r="X21" s="2153"/>
      <c r="Y21" s="2153"/>
      <c r="Z21" s="1127"/>
      <c r="AA21" s="1127"/>
      <c r="AB21" s="1127"/>
      <c r="AC21" s="1127"/>
      <c r="AD21" s="1127"/>
      <c r="AE21" s="1127"/>
      <c r="AF21" s="1127"/>
      <c r="AG21" s="1127"/>
      <c r="AH21" s="1127"/>
      <c r="AI21" s="1127"/>
      <c r="AJ21" s="1129"/>
    </row>
    <row r="22" spans="2:36" x14ac:dyDescent="0.2">
      <c r="B22" s="1131"/>
      <c r="C22" s="1127"/>
      <c r="D22" s="1127"/>
      <c r="E22" s="1127"/>
      <c r="F22" s="1127"/>
      <c r="G22" s="1127"/>
      <c r="H22" s="1127"/>
      <c r="I22" s="1127"/>
      <c r="J22" s="1127"/>
      <c r="K22" s="1127"/>
      <c r="L22" s="1127"/>
      <c r="M22" s="1127"/>
      <c r="N22" s="1127"/>
      <c r="O22" s="2155" t="str">
        <f>AC19</f>
        <v>(③)</v>
      </c>
      <c r="P22" s="2155"/>
      <c r="Q22" s="2155"/>
      <c r="R22" s="2151"/>
      <c r="S22" s="2152"/>
      <c r="T22" s="2154"/>
      <c r="U22" s="2154"/>
      <c r="V22" s="2154"/>
      <c r="W22" s="2154"/>
      <c r="X22" s="2154"/>
      <c r="Y22" s="2154"/>
      <c r="Z22" s="1136" t="s">
        <v>1230</v>
      </c>
      <c r="AA22" s="1127"/>
      <c r="AB22" s="1127" t="s">
        <v>276</v>
      </c>
      <c r="AC22" s="1137"/>
      <c r="AD22" s="1127"/>
      <c r="AE22" s="1127"/>
      <c r="AF22" s="1127"/>
      <c r="AG22" s="1127"/>
      <c r="AH22" s="1127"/>
      <c r="AI22" s="1127"/>
      <c r="AJ22" s="1129"/>
    </row>
    <row r="23" spans="2:36" x14ac:dyDescent="0.2">
      <c r="B23" s="1131"/>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9"/>
    </row>
    <row r="24" spans="2:36" x14ac:dyDescent="0.2">
      <c r="B24" s="1131"/>
      <c r="C24" s="1127"/>
      <c r="D24" s="1127"/>
      <c r="E24" s="1127"/>
      <c r="F24" s="1127"/>
      <c r="G24" s="1127"/>
      <c r="H24" s="1127"/>
      <c r="I24" s="1127"/>
      <c r="J24" s="1127"/>
      <c r="K24" s="1127"/>
      <c r="L24" s="1127"/>
      <c r="M24" s="1127"/>
      <c r="N24" s="1127"/>
      <c r="O24" s="1137"/>
      <c r="P24" s="1132" t="str">
        <f>CONCATENATE(Z22,"×")</f>
        <v>(④)×</v>
      </c>
      <c r="Q24" s="2156">
        <v>100000</v>
      </c>
      <c r="R24" s="2156"/>
      <c r="S24" s="2156"/>
      <c r="T24" s="1127" t="s">
        <v>1231</v>
      </c>
      <c r="U24" s="1128" t="s">
        <v>1232</v>
      </c>
      <c r="V24" s="2154" t="e">
        <f>T21*100000</f>
        <v>#DIV/0!</v>
      </c>
      <c r="W24" s="2154"/>
      <c r="X24" s="2154"/>
      <c r="Y24" s="2154"/>
      <c r="Z24" s="2154"/>
      <c r="AA24" s="2154"/>
      <c r="AB24" s="1136" t="s">
        <v>1233</v>
      </c>
      <c r="AC24" s="1127"/>
      <c r="AD24" s="1127"/>
      <c r="AE24" s="1127"/>
      <c r="AF24" s="1127"/>
      <c r="AG24" s="1127"/>
      <c r="AH24" s="1127"/>
      <c r="AI24" s="1127"/>
      <c r="AJ24" s="1129"/>
    </row>
    <row r="25" spans="2:36" x14ac:dyDescent="0.2">
      <c r="B25" s="1131"/>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9"/>
    </row>
    <row r="26" spans="2:36" x14ac:dyDescent="0.2">
      <c r="B26" s="1131"/>
      <c r="C26" s="1127"/>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9"/>
    </row>
    <row r="27" spans="2:36" x14ac:dyDescent="0.2">
      <c r="B27" s="1131"/>
      <c r="C27" s="1127" t="s">
        <v>524</v>
      </c>
      <c r="D27" s="113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t="s">
        <v>280</v>
      </c>
      <c r="AF27" s="1127"/>
      <c r="AG27" s="1127"/>
      <c r="AH27" s="1127"/>
      <c r="AI27" s="1127"/>
      <c r="AJ27" s="1129"/>
    </row>
    <row r="28" spans="2:36" x14ac:dyDescent="0.2">
      <c r="B28" s="1131"/>
      <c r="C28" s="1127" t="s">
        <v>525</v>
      </c>
      <c r="D28" s="113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t="s">
        <v>279</v>
      </c>
      <c r="AF28" s="1127"/>
      <c r="AG28" s="1127"/>
      <c r="AH28" s="1127"/>
      <c r="AI28" s="1127"/>
      <c r="AJ28" s="1129"/>
    </row>
    <row r="29" spans="2:36" x14ac:dyDescent="0.2">
      <c r="B29" s="1131"/>
      <c r="C29" s="1143"/>
      <c r="D29" s="2157">
        <v>100</v>
      </c>
      <c r="E29" s="2157"/>
      <c r="F29" s="2158" t="s">
        <v>278</v>
      </c>
      <c r="G29" s="2158"/>
      <c r="H29" s="2157">
        <v>500</v>
      </c>
      <c r="I29" s="2157"/>
      <c r="J29" s="1127" t="s">
        <v>1234</v>
      </c>
      <c r="K29" s="1137"/>
      <c r="L29" s="1137"/>
      <c r="M29" s="1127"/>
      <c r="N29" s="1127"/>
      <c r="O29" s="1127"/>
      <c r="P29" s="1212" t="s">
        <v>594</v>
      </c>
      <c r="Q29" s="2159">
        <v>1.0900000000000001</v>
      </c>
      <c r="R29" s="2159"/>
      <c r="S29" s="1212" t="s">
        <v>593</v>
      </c>
      <c r="T29" s="2160" t="e">
        <f t="shared" ref="T29:T37" si="0">IF(D29&lt;$V$24,IF(H29&gt;=$V$24,$V$24*Q29,0),0)</f>
        <v>#DIV/0!</v>
      </c>
      <c r="U29" s="2160"/>
      <c r="V29" s="2160"/>
      <c r="W29" s="1213" t="s">
        <v>727</v>
      </c>
      <c r="X29" s="1214"/>
      <c r="Y29" s="1213"/>
      <c r="Z29" s="1215" t="s">
        <v>729</v>
      </c>
      <c r="AA29" s="2161">
        <v>9</v>
      </c>
      <c r="AB29" s="2161"/>
      <c r="AC29" s="1212" t="s">
        <v>593</v>
      </c>
      <c r="AD29" s="2162" t="e">
        <f t="shared" ref="AD29:AD37" si="1">IF(T29=0,0,T29-AA29)</f>
        <v>#DIV/0!</v>
      </c>
      <c r="AE29" s="2163"/>
      <c r="AF29" s="2163"/>
      <c r="AG29" s="2163"/>
      <c r="AH29" s="2163"/>
      <c r="AI29" s="1127" t="s">
        <v>725</v>
      </c>
      <c r="AJ29" s="1129"/>
    </row>
    <row r="30" spans="2:36" x14ac:dyDescent="0.2">
      <c r="B30" s="1131"/>
      <c r="C30" s="1127"/>
      <c r="D30" s="2157">
        <v>500</v>
      </c>
      <c r="E30" s="2157"/>
      <c r="F30" s="2158" t="s">
        <v>278</v>
      </c>
      <c r="G30" s="2158"/>
      <c r="H30" s="2157">
        <v>1000</v>
      </c>
      <c r="I30" s="2157"/>
      <c r="J30" s="1127" t="s">
        <v>730</v>
      </c>
      <c r="K30" s="1137"/>
      <c r="L30" s="1137"/>
      <c r="M30" s="1127"/>
      <c r="N30" s="1127"/>
      <c r="O30" s="1127"/>
      <c r="P30" s="1212" t="s">
        <v>594</v>
      </c>
      <c r="Q30" s="2159">
        <v>1.25</v>
      </c>
      <c r="R30" s="2159"/>
      <c r="S30" s="1212" t="s">
        <v>593</v>
      </c>
      <c r="T30" s="2160" t="e">
        <f t="shared" si="0"/>
        <v>#DIV/0!</v>
      </c>
      <c r="U30" s="2160"/>
      <c r="V30" s="2160"/>
      <c r="W30" s="1213" t="s">
        <v>727</v>
      </c>
      <c r="X30" s="1214"/>
      <c r="Y30" s="1213"/>
      <c r="Z30" s="1215" t="s">
        <v>729</v>
      </c>
      <c r="AA30" s="2161">
        <v>89</v>
      </c>
      <c r="AB30" s="2161"/>
      <c r="AC30" s="1212" t="s">
        <v>593</v>
      </c>
      <c r="AD30" s="2162" t="e">
        <f t="shared" si="1"/>
        <v>#DIV/0!</v>
      </c>
      <c r="AE30" s="2163"/>
      <c r="AF30" s="2163"/>
      <c r="AG30" s="2163"/>
      <c r="AH30" s="2163"/>
      <c r="AI30" s="1127" t="s">
        <v>725</v>
      </c>
      <c r="AJ30" s="1129"/>
    </row>
    <row r="31" spans="2:36" x14ac:dyDescent="0.2">
      <c r="B31" s="1131"/>
      <c r="C31" s="1127"/>
      <c r="D31" s="2157">
        <v>1000</v>
      </c>
      <c r="E31" s="2157"/>
      <c r="F31" s="2158" t="s">
        <v>278</v>
      </c>
      <c r="G31" s="2158"/>
      <c r="H31" s="2157">
        <v>1500</v>
      </c>
      <c r="I31" s="2157"/>
      <c r="J31" s="1127" t="s">
        <v>730</v>
      </c>
      <c r="K31" s="1137"/>
      <c r="L31" s="1137"/>
      <c r="M31" s="1127"/>
      <c r="N31" s="1127"/>
      <c r="O31" s="1127"/>
      <c r="P31" s="1212" t="s">
        <v>594</v>
      </c>
      <c r="Q31" s="2159">
        <v>1.47</v>
      </c>
      <c r="R31" s="2159"/>
      <c r="S31" s="1212" t="s">
        <v>593</v>
      </c>
      <c r="T31" s="2160" t="e">
        <f t="shared" si="0"/>
        <v>#DIV/0!</v>
      </c>
      <c r="U31" s="2160"/>
      <c r="V31" s="2160"/>
      <c r="W31" s="1213" t="s">
        <v>727</v>
      </c>
      <c r="X31" s="1214"/>
      <c r="Y31" s="1213"/>
      <c r="Z31" s="1215" t="s">
        <v>729</v>
      </c>
      <c r="AA31" s="2161">
        <v>309</v>
      </c>
      <c r="AB31" s="2161"/>
      <c r="AC31" s="1212" t="s">
        <v>593</v>
      </c>
      <c r="AD31" s="2162" t="e">
        <f t="shared" si="1"/>
        <v>#DIV/0!</v>
      </c>
      <c r="AE31" s="2163"/>
      <c r="AF31" s="2163"/>
      <c r="AG31" s="2163"/>
      <c r="AH31" s="2163"/>
      <c r="AI31" s="1127" t="s">
        <v>725</v>
      </c>
      <c r="AJ31" s="1129"/>
    </row>
    <row r="32" spans="2:36" x14ac:dyDescent="0.2">
      <c r="B32" s="1131"/>
      <c r="C32" s="1127"/>
      <c r="D32" s="2157">
        <v>1500</v>
      </c>
      <c r="E32" s="2157"/>
      <c r="F32" s="2158" t="s">
        <v>278</v>
      </c>
      <c r="G32" s="2158"/>
      <c r="H32" s="2157">
        <v>2000</v>
      </c>
      <c r="I32" s="2157"/>
      <c r="J32" s="1127" t="s">
        <v>730</v>
      </c>
      <c r="K32" s="1137"/>
      <c r="L32" s="1137"/>
      <c r="M32" s="1127"/>
      <c r="N32" s="1127"/>
      <c r="O32" s="1127"/>
      <c r="P32" s="1212" t="s">
        <v>594</v>
      </c>
      <c r="Q32" s="2159">
        <v>1.61</v>
      </c>
      <c r="R32" s="2159"/>
      <c r="S32" s="1212" t="s">
        <v>593</v>
      </c>
      <c r="T32" s="2160" t="e">
        <f t="shared" si="0"/>
        <v>#DIV/0!</v>
      </c>
      <c r="U32" s="2160"/>
      <c r="V32" s="2160"/>
      <c r="W32" s="1213" t="s">
        <v>727</v>
      </c>
      <c r="X32" s="1214"/>
      <c r="Y32" s="1213"/>
      <c r="Z32" s="1215" t="s">
        <v>729</v>
      </c>
      <c r="AA32" s="2161">
        <v>519</v>
      </c>
      <c r="AB32" s="2161"/>
      <c r="AC32" s="1212" t="s">
        <v>593</v>
      </c>
      <c r="AD32" s="2162" t="e">
        <f t="shared" si="1"/>
        <v>#DIV/0!</v>
      </c>
      <c r="AE32" s="2163"/>
      <c r="AF32" s="2163"/>
      <c r="AG32" s="2163"/>
      <c r="AH32" s="2163"/>
      <c r="AI32" s="1127" t="s">
        <v>725</v>
      </c>
      <c r="AJ32" s="1129"/>
    </row>
    <row r="33" spans="2:36" x14ac:dyDescent="0.2">
      <c r="B33" s="1131"/>
      <c r="C33" s="1127"/>
      <c r="D33" s="2157">
        <v>2000</v>
      </c>
      <c r="E33" s="2157"/>
      <c r="F33" s="2158" t="s">
        <v>278</v>
      </c>
      <c r="G33" s="2158"/>
      <c r="H33" s="2157">
        <v>2500</v>
      </c>
      <c r="I33" s="2157"/>
      <c r="J33" s="1127" t="s">
        <v>730</v>
      </c>
      <c r="K33" s="1137"/>
      <c r="L33" s="1137"/>
      <c r="M33" s="1127"/>
      <c r="N33" s="1127"/>
      <c r="O33" s="1127"/>
      <c r="P33" s="1212" t="s">
        <v>594</v>
      </c>
      <c r="Q33" s="2159">
        <v>1.88</v>
      </c>
      <c r="R33" s="2159"/>
      <c r="S33" s="1212" t="s">
        <v>593</v>
      </c>
      <c r="T33" s="2160" t="e">
        <f t="shared" si="0"/>
        <v>#DIV/0!</v>
      </c>
      <c r="U33" s="2160"/>
      <c r="V33" s="2160"/>
      <c r="W33" s="1213" t="s">
        <v>727</v>
      </c>
      <c r="X33" s="1214"/>
      <c r="Y33" s="1213"/>
      <c r="Z33" s="1215" t="s">
        <v>729</v>
      </c>
      <c r="AA33" s="2161">
        <v>1059</v>
      </c>
      <c r="AB33" s="2161"/>
      <c r="AC33" s="1212" t="s">
        <v>593</v>
      </c>
      <c r="AD33" s="2162" t="e">
        <f t="shared" si="1"/>
        <v>#DIV/0!</v>
      </c>
      <c r="AE33" s="2163"/>
      <c r="AF33" s="2163"/>
      <c r="AG33" s="2163"/>
      <c r="AH33" s="2163"/>
      <c r="AI33" s="1127" t="s">
        <v>725</v>
      </c>
      <c r="AJ33" s="1129"/>
    </row>
    <row r="34" spans="2:36" x14ac:dyDescent="0.2">
      <c r="B34" s="1131"/>
      <c r="C34" s="1127"/>
      <c r="D34" s="2157">
        <v>2500</v>
      </c>
      <c r="E34" s="2157"/>
      <c r="F34" s="2158" t="s">
        <v>278</v>
      </c>
      <c r="G34" s="2158"/>
      <c r="H34" s="2157">
        <v>3000</v>
      </c>
      <c r="I34" s="2157"/>
      <c r="J34" s="1127" t="s">
        <v>730</v>
      </c>
      <c r="K34" s="1137"/>
      <c r="L34" s="1137"/>
      <c r="M34" s="1127"/>
      <c r="N34" s="1127"/>
      <c r="O34" s="1127"/>
      <c r="P34" s="1212" t="s">
        <v>594</v>
      </c>
      <c r="Q34" s="2159">
        <v>1.98</v>
      </c>
      <c r="R34" s="2159"/>
      <c r="S34" s="1212" t="s">
        <v>593</v>
      </c>
      <c r="T34" s="2160" t="e">
        <f t="shared" si="0"/>
        <v>#DIV/0!</v>
      </c>
      <c r="U34" s="2160"/>
      <c r="V34" s="2160"/>
      <c r="W34" s="1213" t="s">
        <v>727</v>
      </c>
      <c r="X34" s="1214"/>
      <c r="Y34" s="1213"/>
      <c r="Z34" s="1215" t="s">
        <v>729</v>
      </c>
      <c r="AA34" s="2161">
        <v>1309</v>
      </c>
      <c r="AB34" s="2161"/>
      <c r="AC34" s="1212" t="s">
        <v>593</v>
      </c>
      <c r="AD34" s="2162" t="e">
        <f t="shared" si="1"/>
        <v>#DIV/0!</v>
      </c>
      <c r="AE34" s="2163"/>
      <c r="AF34" s="2163"/>
      <c r="AG34" s="2163"/>
      <c r="AH34" s="2163"/>
      <c r="AI34" s="1127" t="s">
        <v>725</v>
      </c>
      <c r="AJ34" s="1129"/>
    </row>
    <row r="35" spans="2:36" x14ac:dyDescent="0.2">
      <c r="B35" s="1131"/>
      <c r="C35" s="1127"/>
      <c r="D35" s="2157">
        <v>3000</v>
      </c>
      <c r="E35" s="2157"/>
      <c r="F35" s="2158" t="s">
        <v>278</v>
      </c>
      <c r="G35" s="2158"/>
      <c r="H35" s="2157">
        <v>3500</v>
      </c>
      <c r="I35" s="2157"/>
      <c r="J35" s="1127" t="s">
        <v>730</v>
      </c>
      <c r="K35" s="1137"/>
      <c r="L35" s="1137"/>
      <c r="M35" s="1127"/>
      <c r="N35" s="1127"/>
      <c r="O35" s="1127"/>
      <c r="P35" s="1212" t="s">
        <v>594</v>
      </c>
      <c r="Q35" s="2159">
        <v>2.5299999999999998</v>
      </c>
      <c r="R35" s="2159"/>
      <c r="S35" s="1212" t="s">
        <v>593</v>
      </c>
      <c r="T35" s="2160" t="e">
        <f t="shared" si="0"/>
        <v>#DIV/0!</v>
      </c>
      <c r="U35" s="2160"/>
      <c r="V35" s="2160"/>
      <c r="W35" s="1213" t="s">
        <v>727</v>
      </c>
      <c r="X35" s="1214"/>
      <c r="Y35" s="1213"/>
      <c r="Z35" s="1215" t="s">
        <v>729</v>
      </c>
      <c r="AA35" s="2161">
        <v>2959</v>
      </c>
      <c r="AB35" s="2161"/>
      <c r="AC35" s="1212" t="s">
        <v>593</v>
      </c>
      <c r="AD35" s="2162" t="e">
        <f t="shared" si="1"/>
        <v>#DIV/0!</v>
      </c>
      <c r="AE35" s="2163"/>
      <c r="AF35" s="2163"/>
      <c r="AG35" s="2163"/>
      <c r="AH35" s="2163"/>
      <c r="AI35" s="1127" t="s">
        <v>725</v>
      </c>
      <c r="AJ35" s="1129"/>
    </row>
    <row r="36" spans="2:36" x14ac:dyDescent="0.2">
      <c r="B36" s="1131"/>
      <c r="C36" s="1127"/>
      <c r="D36" s="2157">
        <v>3500</v>
      </c>
      <c r="E36" s="2157"/>
      <c r="F36" s="2158" t="s">
        <v>278</v>
      </c>
      <c r="G36" s="2158"/>
      <c r="H36" s="2157">
        <v>4000</v>
      </c>
      <c r="I36" s="2157"/>
      <c r="J36" s="1127" t="s">
        <v>730</v>
      </c>
      <c r="K36" s="1137"/>
      <c r="L36" s="1137"/>
      <c r="M36" s="1127"/>
      <c r="N36" s="1127"/>
      <c r="O36" s="1127"/>
      <c r="P36" s="1212" t="s">
        <v>594</v>
      </c>
      <c r="Q36" s="2159">
        <v>2.67</v>
      </c>
      <c r="R36" s="2159"/>
      <c r="S36" s="1212" t="s">
        <v>593</v>
      </c>
      <c r="T36" s="2160" t="e">
        <f t="shared" si="0"/>
        <v>#DIV/0!</v>
      </c>
      <c r="U36" s="2160"/>
      <c r="V36" s="2160"/>
      <c r="W36" s="1213" t="s">
        <v>727</v>
      </c>
      <c r="X36" s="1214"/>
      <c r="Y36" s="1213"/>
      <c r="Z36" s="1215" t="s">
        <v>729</v>
      </c>
      <c r="AA36" s="2161">
        <v>3449</v>
      </c>
      <c r="AB36" s="2161"/>
      <c r="AC36" s="1212" t="s">
        <v>593</v>
      </c>
      <c r="AD36" s="2162" t="e">
        <f t="shared" si="1"/>
        <v>#DIV/0!</v>
      </c>
      <c r="AE36" s="2163"/>
      <c r="AF36" s="2163"/>
      <c r="AG36" s="2163"/>
      <c r="AH36" s="2163"/>
      <c r="AI36" s="1127" t="s">
        <v>725</v>
      </c>
      <c r="AJ36" s="1129"/>
    </row>
    <row r="37" spans="2:36" x14ac:dyDescent="0.2">
      <c r="B37" s="1131"/>
      <c r="C37" s="1127"/>
      <c r="D37" s="2157">
        <v>4000</v>
      </c>
      <c r="E37" s="2157"/>
      <c r="F37" s="2158" t="s">
        <v>278</v>
      </c>
      <c r="G37" s="2158"/>
      <c r="H37" s="2157">
        <v>4500</v>
      </c>
      <c r="I37" s="2157"/>
      <c r="J37" s="1127" t="s">
        <v>730</v>
      </c>
      <c r="K37" s="1137"/>
      <c r="L37" s="1137"/>
      <c r="M37" s="1127"/>
      <c r="N37" s="1127"/>
      <c r="O37" s="1127"/>
      <c r="P37" s="1212" t="s">
        <v>594</v>
      </c>
      <c r="Q37" s="2159">
        <v>3.54</v>
      </c>
      <c r="R37" s="2159"/>
      <c r="S37" s="1212" t="s">
        <v>593</v>
      </c>
      <c r="T37" s="2160" t="e">
        <f t="shared" si="0"/>
        <v>#DIV/0!</v>
      </c>
      <c r="U37" s="2160"/>
      <c r="V37" s="2160"/>
      <c r="W37" s="1213" t="s">
        <v>727</v>
      </c>
      <c r="X37" s="1214"/>
      <c r="Y37" s="1213"/>
      <c r="Z37" s="1215" t="s">
        <v>729</v>
      </c>
      <c r="AA37" s="2161">
        <v>6929</v>
      </c>
      <c r="AB37" s="2161"/>
      <c r="AC37" s="1212" t="s">
        <v>593</v>
      </c>
      <c r="AD37" s="2162" t="e">
        <f t="shared" si="1"/>
        <v>#DIV/0!</v>
      </c>
      <c r="AE37" s="2163"/>
      <c r="AF37" s="2163"/>
      <c r="AG37" s="2163"/>
      <c r="AH37" s="2163"/>
      <c r="AI37" s="1127" t="s">
        <v>725</v>
      </c>
      <c r="AJ37" s="1129"/>
    </row>
    <row r="38" spans="2:36" x14ac:dyDescent="0.2">
      <c r="B38" s="1131"/>
      <c r="C38" s="1127"/>
      <c r="D38" s="2157">
        <v>4500</v>
      </c>
      <c r="E38" s="2157"/>
      <c r="F38" s="1143" t="s">
        <v>277</v>
      </c>
      <c r="G38" s="1143"/>
      <c r="H38" s="1144"/>
      <c r="I38" s="1144"/>
      <c r="J38" s="1127" t="s">
        <v>728</v>
      </c>
      <c r="K38" s="1137"/>
      <c r="L38" s="1137"/>
      <c r="M38" s="1127"/>
      <c r="N38" s="1127"/>
      <c r="O38" s="1127"/>
      <c r="P38" s="1212" t="s">
        <v>594</v>
      </c>
      <c r="Q38" s="2159">
        <v>2</v>
      </c>
      <c r="R38" s="2159"/>
      <c r="S38" s="1212" t="s">
        <v>593</v>
      </c>
      <c r="T38" s="2160" t="e">
        <f>IF(V24&gt;D38,V24*Q38,0)</f>
        <v>#DIV/0!</v>
      </c>
      <c r="U38" s="2160"/>
      <c r="V38" s="2160"/>
      <c r="W38" s="1213" t="s">
        <v>727</v>
      </c>
      <c r="X38" s="1214"/>
      <c r="Y38" s="1213"/>
      <c r="Z38" s="1215" t="s">
        <v>726</v>
      </c>
      <c r="AA38" s="2161">
        <v>1</v>
      </c>
      <c r="AB38" s="2161"/>
      <c r="AC38" s="1212" t="s">
        <v>593</v>
      </c>
      <c r="AD38" s="2162" t="e">
        <f>IF(T38=0,0,T38+AA38)</f>
        <v>#DIV/0!</v>
      </c>
      <c r="AE38" s="2163"/>
      <c r="AF38" s="2163"/>
      <c r="AG38" s="2163"/>
      <c r="AH38" s="2163"/>
      <c r="AI38" s="1127" t="s">
        <v>725</v>
      </c>
      <c r="AJ38" s="1129"/>
    </row>
    <row r="39" spans="2:36" x14ac:dyDescent="0.2">
      <c r="B39" s="1131"/>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9"/>
    </row>
    <row r="40" spans="2:36" x14ac:dyDescent="0.2">
      <c r="B40" s="1131"/>
      <c r="C40" s="1127"/>
      <c r="D40" s="1127"/>
      <c r="E40" s="1127"/>
      <c r="F40" s="1127"/>
      <c r="G40" s="1127"/>
      <c r="H40" s="1127"/>
      <c r="I40" s="1127"/>
      <c r="J40" s="1127"/>
      <c r="K40" s="1127"/>
      <c r="L40" s="1127"/>
      <c r="M40" s="1127"/>
      <c r="N40" s="1127"/>
      <c r="O40" s="2150" t="str">
        <f>AI38</f>
        <v>(⑦)</v>
      </c>
      <c r="P40" s="2150"/>
      <c r="Q40" s="2150"/>
      <c r="R40" s="2151" t="s">
        <v>593</v>
      </c>
      <c r="S40" s="2164" t="s">
        <v>724</v>
      </c>
      <c r="T40" s="2166" t="e">
        <f>ROUND(SUM(AD29:AH38)/V24,3)</f>
        <v>#DIV/0!</v>
      </c>
      <c r="U40" s="2166"/>
      <c r="V40" s="2166"/>
      <c r="W40" s="2166"/>
      <c r="X40" s="2166"/>
      <c r="Y40" s="2166"/>
      <c r="Z40" s="1145"/>
      <c r="AA40" s="1146"/>
      <c r="AB40" s="1127"/>
      <c r="AC40" s="1127"/>
      <c r="AD40" s="1127"/>
      <c r="AE40" s="1127"/>
      <c r="AF40" s="1127"/>
      <c r="AG40" s="1127"/>
      <c r="AH40" s="1127"/>
      <c r="AI40" s="1127"/>
      <c r="AJ40" s="1129"/>
    </row>
    <row r="41" spans="2:36" x14ac:dyDescent="0.2">
      <c r="B41" s="1131"/>
      <c r="C41" s="1127"/>
      <c r="D41" s="1127"/>
      <c r="E41" s="1127"/>
      <c r="F41" s="1127"/>
      <c r="G41" s="1127"/>
      <c r="H41" s="1127"/>
      <c r="I41" s="1127"/>
      <c r="J41" s="1127"/>
      <c r="K41" s="1127"/>
      <c r="L41" s="1127"/>
      <c r="M41" s="1127"/>
      <c r="N41" s="1127"/>
      <c r="O41" s="2155" t="str">
        <f>AB24</f>
        <v>(⑤)</v>
      </c>
      <c r="P41" s="2155"/>
      <c r="Q41" s="2155"/>
      <c r="R41" s="2151"/>
      <c r="S41" s="2165"/>
      <c r="T41" s="2167"/>
      <c r="U41" s="2167"/>
      <c r="V41" s="2167"/>
      <c r="W41" s="2167"/>
      <c r="X41" s="2167"/>
      <c r="Y41" s="2167"/>
      <c r="Z41" s="1147" t="s">
        <v>1235</v>
      </c>
      <c r="AA41" s="1148"/>
      <c r="AB41" s="1127" t="s">
        <v>276</v>
      </c>
      <c r="AC41" s="1127"/>
      <c r="AD41" s="1127"/>
      <c r="AE41" s="1127"/>
      <c r="AF41" s="1127"/>
      <c r="AG41" s="1127"/>
      <c r="AH41" s="1127"/>
      <c r="AI41" s="1127"/>
      <c r="AJ41" s="1129"/>
    </row>
    <row r="42" spans="2:36" x14ac:dyDescent="0.2">
      <c r="B42" s="1131"/>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9"/>
    </row>
    <row r="43" spans="2:36" x14ac:dyDescent="0.2">
      <c r="B43" s="1131"/>
      <c r="C43" s="1127" t="s">
        <v>526</v>
      </c>
      <c r="D43" s="1127"/>
      <c r="E43" s="1127"/>
      <c r="F43" s="1127"/>
      <c r="G43" s="1127"/>
      <c r="H43" s="1127"/>
      <c r="I43" s="1127"/>
      <c r="J43" s="1127"/>
      <c r="K43" s="1127"/>
      <c r="L43" s="1127"/>
      <c r="M43" s="1127"/>
      <c r="N43" s="1127"/>
      <c r="O43" s="1127"/>
      <c r="P43" s="1127"/>
      <c r="Q43" s="1127"/>
      <c r="R43" s="1127" t="s">
        <v>1231</v>
      </c>
      <c r="S43" s="1149" t="s">
        <v>1232</v>
      </c>
      <c r="T43" s="1150"/>
      <c r="U43" s="1150"/>
      <c r="V43" s="2168">
        <v>1</v>
      </c>
      <c r="W43" s="2168"/>
      <c r="X43" s="2168"/>
      <c r="Y43" s="1150"/>
      <c r="Z43" s="1151" t="s">
        <v>1235</v>
      </c>
      <c r="AA43" s="1152"/>
      <c r="AB43" s="1127"/>
      <c r="AC43" s="1127"/>
      <c r="AD43" s="1127"/>
      <c r="AE43" s="1127"/>
      <c r="AF43" s="1127"/>
      <c r="AG43" s="1127"/>
      <c r="AH43" s="1127"/>
      <c r="AI43" s="1127"/>
      <c r="AJ43" s="1129"/>
    </row>
    <row r="44" spans="2:36" x14ac:dyDescent="0.2">
      <c r="B44" s="1131"/>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9"/>
    </row>
    <row r="45" spans="2:36" x14ac:dyDescent="0.2">
      <c r="B45" s="1131"/>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9"/>
    </row>
    <row r="46" spans="2:36" x14ac:dyDescent="0.2">
      <c r="B46" s="1131"/>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9"/>
    </row>
    <row r="47" spans="2:36" x14ac:dyDescent="0.2">
      <c r="B47" s="1131"/>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9"/>
    </row>
    <row r="48" spans="2:36" x14ac:dyDescent="0.2">
      <c r="B48" s="1131"/>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c r="AJ48" s="1129"/>
    </row>
    <row r="49" spans="2:36" x14ac:dyDescent="0.2">
      <c r="B49" s="1131"/>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c r="AJ49" s="1129"/>
    </row>
    <row r="50" spans="2:36" x14ac:dyDescent="0.2">
      <c r="B50" s="1131"/>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9"/>
    </row>
    <row r="51" spans="2:36" x14ac:dyDescent="0.2">
      <c r="B51" s="1131"/>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9"/>
    </row>
    <row r="52" spans="2:36" x14ac:dyDescent="0.2">
      <c r="B52" s="1131"/>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9"/>
    </row>
    <row r="53" spans="2:36" x14ac:dyDescent="0.2">
      <c r="B53" s="1131"/>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9"/>
    </row>
    <row r="54" spans="2:36" x14ac:dyDescent="0.2">
      <c r="B54" s="1131"/>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9"/>
    </row>
    <row r="55" spans="2:36" x14ac:dyDescent="0.2">
      <c r="B55" s="1131"/>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c r="AJ55" s="1129"/>
    </row>
    <row r="56" spans="2:36" x14ac:dyDescent="0.2">
      <c r="B56" s="1131"/>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9"/>
    </row>
    <row r="57" spans="2:36" x14ac:dyDescent="0.2">
      <c r="B57" s="1131"/>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c r="AJ57" s="1129"/>
    </row>
    <row r="58" spans="2:36" x14ac:dyDescent="0.2">
      <c r="B58" s="1131"/>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c r="AJ58" s="1129"/>
    </row>
    <row r="59" spans="2:36" x14ac:dyDescent="0.2">
      <c r="B59" s="1131"/>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9"/>
    </row>
    <row r="60" spans="2:36" x14ac:dyDescent="0.2">
      <c r="B60" s="1131"/>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9"/>
    </row>
    <row r="61" spans="2:36" x14ac:dyDescent="0.2">
      <c r="B61" s="1131"/>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c r="AJ61" s="1129"/>
    </row>
    <row r="62" spans="2:36" x14ac:dyDescent="0.2">
      <c r="B62" s="1131"/>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9"/>
    </row>
    <row r="63" spans="2:36" x14ac:dyDescent="0.2">
      <c r="B63" s="1131"/>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c r="AJ63" s="1129"/>
    </row>
    <row r="64" spans="2:36" x14ac:dyDescent="0.2">
      <c r="B64" s="1131"/>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c r="AJ64" s="1129"/>
    </row>
    <row r="65" spans="2:36" x14ac:dyDescent="0.2">
      <c r="B65" s="1131"/>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c r="AJ65" s="1129"/>
    </row>
    <row r="66" spans="2:36" x14ac:dyDescent="0.2">
      <c r="B66" s="1131"/>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9"/>
    </row>
    <row r="67" spans="2:36" x14ac:dyDescent="0.2">
      <c r="B67" s="1131"/>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9"/>
    </row>
    <row r="68" spans="2:36" x14ac:dyDescent="0.2">
      <c r="B68" s="1131"/>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9"/>
    </row>
    <row r="69" spans="2:36" x14ac:dyDescent="0.2">
      <c r="B69" s="1131"/>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9"/>
    </row>
    <row r="70" spans="2:36" ht="13.5" thickBot="1" x14ac:dyDescent="0.25">
      <c r="B70" s="1153"/>
      <c r="C70" s="1154"/>
      <c r="D70" s="1154"/>
      <c r="E70" s="1154"/>
      <c r="F70" s="1154"/>
      <c r="G70" s="1154"/>
      <c r="H70" s="1154"/>
      <c r="I70" s="1154"/>
      <c r="J70" s="1154"/>
      <c r="K70" s="1154"/>
      <c r="L70" s="1154"/>
      <c r="M70" s="1154"/>
      <c r="N70" s="1154"/>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5"/>
    </row>
  </sheetData>
  <sheetProtection autoFilter="0"/>
  <customSheetViews>
    <customSheetView guid="{A0BA9017-E5F3-4B91-9F5C-F0F36F625BCB}" scale="85" showPageBreaks="1" printArea="1" view="pageBreakPreview">
      <selection activeCell="AK15" sqref="AK15"/>
      <pageMargins left="0.6" right="0.3" top="0.72" bottom="0.54" header="0.51200000000000001" footer="0.2"/>
      <pageSetup paperSize="9" scale="78" orientation="portrait" horizontalDpi="300" verticalDpi="300" r:id="rId1"/>
      <headerFooter alignWithMargins="0"/>
    </customSheetView>
    <customSheetView guid="{C8B40DBF-EDE0-406A-8960-74B2A681CE9F}" scale="85" showPageBreaks="1" printArea="1" view="pageBreakPreview">
      <selection activeCell="AK15" sqref="AK15"/>
      <pageMargins left="0.6" right="0.3" top="0.72" bottom="0.54" header="0.51200000000000001" footer="0.2"/>
      <pageSetup paperSize="9" scale="78" orientation="portrait" horizontalDpi="300" verticalDpi="300" r:id="rId2"/>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13"/>
      <headerFooter alignWithMargins="0"/>
    </customSheetView>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4"/>
      <headerFooter alignWithMargins="0"/>
    </customSheetView>
    <customSheetView guid="{44914D11-FA26-4FFB-9D64-353FA38F5634}" scale="85" showPageBreaks="1" printArea="1" view="pageBreakPreview">
      <selection activeCell="AK15" sqref="AK15"/>
      <pageMargins left="0.6" right="0.3" top="0.72" bottom="0.54" header="0.51200000000000001" footer="0.2"/>
      <pageSetup paperSize="9" scale="78" orientation="portrait" horizontalDpi="300" verticalDpi="300" r:id="rId15"/>
      <headerFooter alignWithMargins="0"/>
    </customSheetView>
    <customSheetView guid="{3DDC5261-2F80-4A3C-AB53-F803DE8B7615}" scale="85" showPageBreaks="1" printArea="1" view="pageBreakPreview">
      <selection activeCell="AK15" sqref="AK15"/>
      <pageMargins left="0.6" right="0.3" top="0.72" bottom="0.54" header="0.51200000000000001" footer="0.2"/>
      <pageSetup paperSize="9" scale="78" orientation="portrait" horizontalDpi="300" verticalDpi="300" r:id="rId16"/>
      <headerFooter alignWithMargins="0"/>
    </customSheetView>
    <customSheetView guid="{3B4A68D1-1B68-46E4-B8BF-4F65CEA2EB4B}" scale="85" showPageBreaks="1" printArea="1" view="pageBreakPreview">
      <selection activeCell="AK15" sqref="AK15"/>
      <pageMargins left="0.6" right="0.3" top="0.72" bottom="0.54" header="0.51200000000000001" footer="0.2"/>
      <pageSetup paperSize="9" scale="78" orientation="portrait" horizontalDpi="300" verticalDpi="300" r:id="rId17"/>
      <headerFooter alignWithMargins="0"/>
    </customSheetView>
    <customSheetView guid="{87FB8462-6403-4F20-8080-1AF11B55B90C}" scale="85" showPageBreaks="1" printArea="1" view="pageBreakPreview">
      <selection activeCell="AK15" sqref="AK15"/>
      <pageMargins left="0.6" right="0.3" top="0.72" bottom="0.54" header="0.51200000000000001" footer="0.2"/>
      <pageSetup paperSize="9" scale="78" orientation="portrait" horizontalDpi="300" verticalDpi="300" r:id="rId18"/>
      <headerFooter alignWithMargins="0"/>
    </customSheetView>
    <customSheetView guid="{1F81339A-CB4E-4CB3-ABCA-C25ADEC8B9AC}" scale="85" showPageBreaks="1" printArea="1" view="pageBreakPreview">
      <selection activeCell="AK15" sqref="AK15"/>
      <pageMargins left="0.6" right="0.3" top="0.72" bottom="0.54" header="0.51200000000000001" footer="0.2"/>
      <pageSetup paperSize="9" scale="78" orientation="portrait" horizontalDpi="300" verticalDpi="300" r:id="rId19"/>
      <headerFooter alignWithMargins="0"/>
    </customSheetView>
    <customSheetView guid="{0FF53720-42B0-4B1A-A491-0089CDA29CCF}" scale="85" showPageBreaks="1" printArea="1" view="pageBreakPreview">
      <selection activeCell="AK15" sqref="AK15"/>
      <pageMargins left="0.6" right="0.3" top="0.72" bottom="0.54" header="0.51200000000000001" footer="0.2"/>
      <pageSetup paperSize="9" scale="78" orientation="portrait" horizontalDpi="300" verticalDpi="300" r:id="rId20"/>
      <headerFooter alignWithMargins="0"/>
    </customSheetView>
  </customSheetViews>
  <mergeCells count="89">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29:AH29"/>
    <mergeCell ref="D30:E30"/>
    <mergeCell ref="F30:G30"/>
    <mergeCell ref="H30:I30"/>
    <mergeCell ref="Q30:R30"/>
    <mergeCell ref="T30:V30"/>
    <mergeCell ref="AA30:AB30"/>
    <mergeCell ref="AD30:AH30"/>
    <mergeCell ref="Q24:S24"/>
    <mergeCell ref="V24:AA24"/>
    <mergeCell ref="D29:E29"/>
    <mergeCell ref="F29:G29"/>
    <mergeCell ref="H29:I29"/>
    <mergeCell ref="Q29:R29"/>
    <mergeCell ref="T29:V29"/>
    <mergeCell ref="AA29:AB29"/>
    <mergeCell ref="O19:Q19"/>
    <mergeCell ref="T19:Z19"/>
    <mergeCell ref="O21:Q21"/>
    <mergeCell ref="R21:R22"/>
    <mergeCell ref="S21:S22"/>
    <mergeCell ref="T21:Y22"/>
    <mergeCell ref="O22:Q22"/>
    <mergeCell ref="T17:Z17"/>
    <mergeCell ref="AD3:AH3"/>
    <mergeCell ref="V7:Z7"/>
    <mergeCell ref="T11:Z11"/>
    <mergeCell ref="T13:Z13"/>
    <mergeCell ref="T15:Z15"/>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workbookViewId="0">
      <selection activeCell="F219" sqref="F219"/>
    </sheetView>
  </sheetViews>
  <sheetFormatPr defaultColWidth="9" defaultRowHeight="13" x14ac:dyDescent="0.2"/>
  <cols>
    <col min="1" max="3" width="2.453125" style="94" customWidth="1"/>
    <col min="4" max="4" width="2.453125" style="68" customWidth="1"/>
    <col min="5" max="40" width="2.453125" style="94" customWidth="1"/>
    <col min="41" max="16384" width="9" style="94"/>
  </cols>
  <sheetData>
    <row r="1" spans="1:36" s="5" customFormat="1" ht="22.5" customHeight="1" x14ac:dyDescent="0.2">
      <c r="A1" s="2169" t="s">
        <v>448</v>
      </c>
      <c r="B1" s="2169"/>
      <c r="C1" s="2169"/>
      <c r="D1" s="2169"/>
      <c r="E1" s="2169" t="s">
        <v>447</v>
      </c>
      <c r="F1" s="2169"/>
      <c r="G1" s="2169"/>
      <c r="H1" s="2169"/>
      <c r="I1" s="2169"/>
      <c r="J1" s="2169"/>
      <c r="K1" s="2169"/>
      <c r="L1" s="2169"/>
      <c r="M1" s="2169"/>
      <c r="N1" s="2169"/>
      <c r="O1" s="2169"/>
      <c r="P1" s="2169"/>
      <c r="Q1" s="1156"/>
      <c r="R1" s="1156"/>
      <c r="S1" s="1156"/>
      <c r="T1" s="1156"/>
      <c r="U1" s="1156"/>
      <c r="V1" s="2170" t="s">
        <v>446</v>
      </c>
      <c r="W1" s="2170"/>
      <c r="X1" s="2170"/>
      <c r="Y1" s="2170"/>
      <c r="Z1" s="2170"/>
      <c r="AA1" s="2171">
        <f>総括表!H4</f>
        <v>0</v>
      </c>
      <c r="AB1" s="2171"/>
      <c r="AC1" s="2171"/>
      <c r="AD1" s="2171"/>
      <c r="AE1" s="2171"/>
      <c r="AF1" s="2171"/>
      <c r="AG1" s="2171"/>
      <c r="AH1" s="2171"/>
      <c r="AI1" s="1156"/>
      <c r="AJ1" s="1156"/>
    </row>
    <row r="2" spans="1:36" x14ac:dyDescent="0.2">
      <c r="A2" s="277"/>
      <c r="B2" s="277"/>
      <c r="C2" s="277"/>
      <c r="D2" s="278"/>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row>
    <row r="3" spans="1:36" ht="22.5" customHeight="1" x14ac:dyDescent="0.2">
      <c r="A3" s="277"/>
      <c r="B3" s="277">
        <v>1</v>
      </c>
      <c r="C3" s="277" t="s">
        <v>445</v>
      </c>
      <c r="D3" s="278"/>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row>
    <row r="4" spans="1:36" x14ac:dyDescent="0.2">
      <c r="A4" s="277"/>
      <c r="B4" s="277"/>
      <c r="C4" s="2172" t="s">
        <v>444</v>
      </c>
      <c r="D4" s="2172"/>
      <c r="E4" s="2172"/>
      <c r="F4" s="2172"/>
      <c r="G4" s="2172"/>
      <c r="H4" s="2172"/>
      <c r="I4" s="2172"/>
      <c r="J4" s="2172"/>
      <c r="K4" s="2173" t="s">
        <v>6999</v>
      </c>
      <c r="L4" s="2174"/>
      <c r="M4" s="2174"/>
      <c r="N4" s="2174"/>
      <c r="O4" s="2175"/>
      <c r="P4" s="2172"/>
      <c r="Q4" s="2173" t="s">
        <v>443</v>
      </c>
      <c r="R4" s="2174"/>
      <c r="S4" s="2174"/>
      <c r="T4" s="2174"/>
      <c r="U4" s="2175"/>
      <c r="V4" s="2172"/>
      <c r="W4" s="2172" t="s">
        <v>442</v>
      </c>
      <c r="X4" s="2172"/>
      <c r="Y4" s="2172"/>
      <c r="Z4" s="2172"/>
      <c r="AA4" s="2172"/>
      <c r="AB4" s="2172"/>
      <c r="AC4" s="2173" t="s">
        <v>441</v>
      </c>
      <c r="AD4" s="2174"/>
      <c r="AE4" s="2174"/>
      <c r="AF4" s="2174"/>
      <c r="AG4" s="2175"/>
      <c r="AH4" s="277"/>
      <c r="AI4" s="277"/>
      <c r="AJ4" s="277"/>
    </row>
    <row r="5" spans="1:36" ht="13.5" thickBot="1" x14ac:dyDescent="0.25">
      <c r="A5" s="277"/>
      <c r="B5" s="277"/>
      <c r="C5" s="2172"/>
      <c r="D5" s="2172"/>
      <c r="E5" s="2172"/>
      <c r="F5" s="2172"/>
      <c r="G5" s="2172"/>
      <c r="H5" s="2172"/>
      <c r="I5" s="2172"/>
      <c r="J5" s="2172"/>
      <c r="K5" s="2176" t="s">
        <v>440</v>
      </c>
      <c r="L5" s="2177"/>
      <c r="M5" s="2177"/>
      <c r="N5" s="2177"/>
      <c r="O5" s="2178"/>
      <c r="P5" s="2172"/>
      <c r="Q5" s="2176" t="s">
        <v>439</v>
      </c>
      <c r="R5" s="2177"/>
      <c r="S5" s="2177"/>
      <c r="T5" s="2177"/>
      <c r="U5" s="2178"/>
      <c r="V5" s="2172"/>
      <c r="W5" s="2172"/>
      <c r="X5" s="2172"/>
      <c r="Y5" s="2172"/>
      <c r="Z5" s="2172"/>
      <c r="AA5" s="2172"/>
      <c r="AB5" s="2172"/>
      <c r="AC5" s="2176" t="s">
        <v>438</v>
      </c>
      <c r="AD5" s="2177"/>
      <c r="AE5" s="2177"/>
      <c r="AF5" s="2177"/>
      <c r="AG5" s="2178"/>
      <c r="AH5" s="277"/>
      <c r="AI5" s="277"/>
      <c r="AJ5" s="277"/>
    </row>
    <row r="6" spans="1:36" ht="13.5" thickTop="1" x14ac:dyDescent="0.2">
      <c r="A6" s="277"/>
      <c r="B6" s="277"/>
      <c r="C6" s="2179" t="s">
        <v>437</v>
      </c>
      <c r="D6" s="2179"/>
      <c r="E6" s="2179"/>
      <c r="F6" s="2179"/>
      <c r="G6" s="2179"/>
      <c r="H6" s="2179"/>
      <c r="I6" s="2179"/>
      <c r="J6" s="2180"/>
      <c r="K6" s="2181"/>
      <c r="L6" s="2182"/>
      <c r="M6" s="2182"/>
      <c r="N6" s="2182"/>
      <c r="O6" s="2183"/>
      <c r="P6" s="623" t="s">
        <v>117</v>
      </c>
      <c r="Q6" s="2184"/>
      <c r="R6" s="2184"/>
      <c r="S6" s="2184"/>
      <c r="T6" s="2184"/>
      <c r="U6" s="2184"/>
      <c r="V6" s="353" t="s">
        <v>117</v>
      </c>
      <c r="W6" s="2185">
        <v>0.95</v>
      </c>
      <c r="X6" s="2185"/>
      <c r="Y6" s="2185"/>
      <c r="Z6" s="2185"/>
      <c r="AA6" s="2185"/>
      <c r="AB6" s="353" t="s">
        <v>119</v>
      </c>
      <c r="AC6" s="2186">
        <f>ROUND(K6*W6,)</f>
        <v>0</v>
      </c>
      <c r="AD6" s="2187"/>
      <c r="AE6" s="2187"/>
      <c r="AF6" s="2187"/>
      <c r="AG6" s="2188"/>
      <c r="AH6" s="340" t="s">
        <v>134</v>
      </c>
      <c r="AI6" s="277"/>
      <c r="AJ6" s="277"/>
    </row>
    <row r="7" spans="1:36" x14ac:dyDescent="0.2">
      <c r="A7" s="277"/>
      <c r="B7" s="277"/>
      <c r="C7" s="2179" t="s">
        <v>436</v>
      </c>
      <c r="D7" s="2179"/>
      <c r="E7" s="2179"/>
      <c r="F7" s="2179"/>
      <c r="G7" s="2179"/>
      <c r="H7" s="2179"/>
      <c r="I7" s="2179"/>
      <c r="J7" s="2180"/>
      <c r="K7" s="2189"/>
      <c r="L7" s="2190"/>
      <c r="M7" s="2190"/>
      <c r="N7" s="2190"/>
      <c r="O7" s="2191"/>
      <c r="P7" s="623" t="s">
        <v>117</v>
      </c>
      <c r="Q7" s="2192" t="e">
        <f>R50</f>
        <v>#DIV/0!</v>
      </c>
      <c r="R7" s="2193"/>
      <c r="S7" s="2193"/>
      <c r="T7" s="2193"/>
      <c r="U7" s="2193"/>
      <c r="V7" s="353" t="s">
        <v>117</v>
      </c>
      <c r="W7" s="2185">
        <v>0.47499999999999998</v>
      </c>
      <c r="X7" s="2185"/>
      <c r="Y7" s="2185"/>
      <c r="Z7" s="2185"/>
      <c r="AA7" s="2185"/>
      <c r="AB7" s="353" t="s">
        <v>119</v>
      </c>
      <c r="AC7" s="2186" t="e">
        <f>ROUND(ROUND(K7*Q7,)*W7,)</f>
        <v>#DIV/0!</v>
      </c>
      <c r="AD7" s="2187"/>
      <c r="AE7" s="2187"/>
      <c r="AF7" s="2187"/>
      <c r="AG7" s="2188"/>
      <c r="AH7" s="340" t="s">
        <v>272</v>
      </c>
      <c r="AI7" s="277"/>
      <c r="AJ7" s="277"/>
    </row>
    <row r="8" spans="1:36" x14ac:dyDescent="0.2">
      <c r="A8" s="277"/>
      <c r="B8" s="277"/>
      <c r="C8" s="2179" t="s">
        <v>435</v>
      </c>
      <c r="D8" s="2179"/>
      <c r="E8" s="2179"/>
      <c r="F8" s="2179"/>
      <c r="G8" s="2179"/>
      <c r="H8" s="2179"/>
      <c r="I8" s="2179"/>
      <c r="J8" s="2180"/>
      <c r="K8" s="2189"/>
      <c r="L8" s="2190"/>
      <c r="M8" s="2190"/>
      <c r="N8" s="2190"/>
      <c r="O8" s="2191"/>
      <c r="P8" s="623" t="s">
        <v>117</v>
      </c>
      <c r="Q8" s="2194" t="e">
        <f>IF((Q7+0.4)&gt;2,2,Q7+0.4)</f>
        <v>#DIV/0!</v>
      </c>
      <c r="R8" s="2194"/>
      <c r="S8" s="2194"/>
      <c r="T8" s="2194"/>
      <c r="U8" s="2194"/>
      <c r="V8" s="353" t="s">
        <v>117</v>
      </c>
      <c r="W8" s="2185">
        <v>0.47499999999999998</v>
      </c>
      <c r="X8" s="2185"/>
      <c r="Y8" s="2185"/>
      <c r="Z8" s="2185"/>
      <c r="AA8" s="2185"/>
      <c r="AB8" s="353" t="s">
        <v>119</v>
      </c>
      <c r="AC8" s="2186" t="e">
        <f>ROUND(ROUND(K8*Q8,)*W8,)</f>
        <v>#DIV/0!</v>
      </c>
      <c r="AD8" s="2187"/>
      <c r="AE8" s="2187"/>
      <c r="AF8" s="2187"/>
      <c r="AG8" s="2188"/>
      <c r="AH8" s="340" t="s">
        <v>271</v>
      </c>
      <c r="AI8" s="277"/>
      <c r="AJ8" s="277"/>
    </row>
    <row r="9" spans="1:36" x14ac:dyDescent="0.2">
      <c r="A9" s="277"/>
      <c r="B9" s="277"/>
      <c r="C9" s="2179" t="s">
        <v>434</v>
      </c>
      <c r="D9" s="2179"/>
      <c r="E9" s="2179"/>
      <c r="F9" s="2179"/>
      <c r="G9" s="2179"/>
      <c r="H9" s="2179"/>
      <c r="I9" s="2179"/>
      <c r="J9" s="2180"/>
      <c r="K9" s="2189"/>
      <c r="L9" s="2190"/>
      <c r="M9" s="2190"/>
      <c r="N9" s="2190"/>
      <c r="O9" s="2191"/>
      <c r="P9" s="623" t="s">
        <v>117</v>
      </c>
      <c r="Q9" s="2184"/>
      <c r="R9" s="2184"/>
      <c r="S9" s="2184"/>
      <c r="T9" s="2184"/>
      <c r="U9" s="2184"/>
      <c r="V9" s="353" t="s">
        <v>117</v>
      </c>
      <c r="W9" s="2195">
        <v>0.99750000000000005</v>
      </c>
      <c r="X9" s="2195"/>
      <c r="Y9" s="2195"/>
      <c r="Z9" s="2195"/>
      <c r="AA9" s="2195"/>
      <c r="AB9" s="353" t="s">
        <v>119</v>
      </c>
      <c r="AC9" s="2186">
        <f t="shared" ref="AC9:AC14" si="0">ROUND(K9*W9,)</f>
        <v>0</v>
      </c>
      <c r="AD9" s="2187"/>
      <c r="AE9" s="2187"/>
      <c r="AF9" s="2187"/>
      <c r="AG9" s="2188"/>
      <c r="AH9" s="340" t="s">
        <v>270</v>
      </c>
      <c r="AI9" s="277"/>
      <c r="AJ9" s="277"/>
    </row>
    <row r="10" spans="1:36" x14ac:dyDescent="0.2">
      <c r="A10" s="277"/>
      <c r="B10" s="277"/>
      <c r="C10" s="2179" t="s">
        <v>433</v>
      </c>
      <c r="D10" s="2179"/>
      <c r="E10" s="2179"/>
      <c r="F10" s="2179"/>
      <c r="G10" s="2179"/>
      <c r="H10" s="2179"/>
      <c r="I10" s="2179"/>
      <c r="J10" s="2180"/>
      <c r="K10" s="2189"/>
      <c r="L10" s="2190"/>
      <c r="M10" s="2190"/>
      <c r="N10" s="2190"/>
      <c r="O10" s="2191"/>
      <c r="P10" s="623" t="s">
        <v>117</v>
      </c>
      <c r="Q10" s="2184"/>
      <c r="R10" s="2184"/>
      <c r="S10" s="2184"/>
      <c r="T10" s="2184"/>
      <c r="U10" s="2184"/>
      <c r="V10" s="353" t="s">
        <v>117</v>
      </c>
      <c r="W10" s="2185">
        <v>0.56999999999999995</v>
      </c>
      <c r="X10" s="2185"/>
      <c r="Y10" s="2185"/>
      <c r="Z10" s="2185"/>
      <c r="AA10" s="2185"/>
      <c r="AB10" s="353" t="s">
        <v>119</v>
      </c>
      <c r="AC10" s="2186">
        <f t="shared" si="0"/>
        <v>0</v>
      </c>
      <c r="AD10" s="2187"/>
      <c r="AE10" s="2187"/>
      <c r="AF10" s="2187"/>
      <c r="AG10" s="2188"/>
      <c r="AH10" s="340" t="s">
        <v>268</v>
      </c>
      <c r="AI10" s="277"/>
      <c r="AJ10" s="277"/>
    </row>
    <row r="11" spans="1:36" x14ac:dyDescent="0.2">
      <c r="A11" s="277"/>
      <c r="B11" s="277"/>
      <c r="C11" s="2179" t="s">
        <v>432</v>
      </c>
      <c r="D11" s="2179"/>
      <c r="E11" s="2179"/>
      <c r="F11" s="2179"/>
      <c r="G11" s="2179"/>
      <c r="H11" s="2179"/>
      <c r="I11" s="2179"/>
      <c r="J11" s="2180"/>
      <c r="K11" s="2189"/>
      <c r="L11" s="2190"/>
      <c r="M11" s="2190"/>
      <c r="N11" s="2190"/>
      <c r="O11" s="2191"/>
      <c r="P11" s="623" t="s">
        <v>117</v>
      </c>
      <c r="Q11" s="2184"/>
      <c r="R11" s="2184"/>
      <c r="S11" s="2184"/>
      <c r="T11" s="2184"/>
      <c r="U11" s="2184"/>
      <c r="V11" s="353" t="s">
        <v>117</v>
      </c>
      <c r="W11" s="2185">
        <v>0.56999999999999995</v>
      </c>
      <c r="X11" s="2185"/>
      <c r="Y11" s="2185"/>
      <c r="Z11" s="2185"/>
      <c r="AA11" s="2185"/>
      <c r="AB11" s="353" t="s">
        <v>119</v>
      </c>
      <c r="AC11" s="2186">
        <f t="shared" si="0"/>
        <v>0</v>
      </c>
      <c r="AD11" s="2187"/>
      <c r="AE11" s="2187"/>
      <c r="AF11" s="2187"/>
      <c r="AG11" s="2188"/>
      <c r="AH11" s="340" t="s">
        <v>267</v>
      </c>
      <c r="AI11" s="277"/>
      <c r="AJ11" s="277"/>
    </row>
    <row r="12" spans="1:36" x14ac:dyDescent="0.2">
      <c r="A12" s="277"/>
      <c r="B12" s="277"/>
      <c r="C12" s="2179" t="s">
        <v>431</v>
      </c>
      <c r="D12" s="2179"/>
      <c r="E12" s="2179"/>
      <c r="F12" s="2179"/>
      <c r="G12" s="2179"/>
      <c r="H12" s="2179"/>
      <c r="I12" s="2179"/>
      <c r="J12" s="2180"/>
      <c r="K12" s="2189"/>
      <c r="L12" s="2190"/>
      <c r="M12" s="2190"/>
      <c r="N12" s="2190"/>
      <c r="O12" s="2191"/>
      <c r="P12" s="623" t="s">
        <v>117</v>
      </c>
      <c r="Q12" s="2184"/>
      <c r="R12" s="2184"/>
      <c r="S12" s="2184"/>
      <c r="T12" s="2184"/>
      <c r="U12" s="2184"/>
      <c r="V12" s="353" t="s">
        <v>117</v>
      </c>
      <c r="W12" s="2185">
        <v>0.56999999999999995</v>
      </c>
      <c r="X12" s="2185"/>
      <c r="Y12" s="2185"/>
      <c r="Z12" s="2185"/>
      <c r="AA12" s="2185"/>
      <c r="AB12" s="353" t="s">
        <v>119</v>
      </c>
      <c r="AC12" s="2186">
        <f t="shared" si="0"/>
        <v>0</v>
      </c>
      <c r="AD12" s="2187"/>
      <c r="AE12" s="2187"/>
      <c r="AF12" s="2187"/>
      <c r="AG12" s="2188"/>
      <c r="AH12" s="340" t="s">
        <v>269</v>
      </c>
      <c r="AI12" s="277"/>
      <c r="AJ12" s="277"/>
    </row>
    <row r="13" spans="1:36" x14ac:dyDescent="0.2">
      <c r="A13" s="277"/>
      <c r="B13" s="277"/>
      <c r="C13" s="2179" t="s">
        <v>430</v>
      </c>
      <c r="D13" s="2179"/>
      <c r="E13" s="2179"/>
      <c r="F13" s="2179"/>
      <c r="G13" s="2179"/>
      <c r="H13" s="2179"/>
      <c r="I13" s="2179"/>
      <c r="J13" s="2180"/>
      <c r="K13" s="2189"/>
      <c r="L13" s="2190"/>
      <c r="M13" s="2190"/>
      <c r="N13" s="2190"/>
      <c r="O13" s="2191"/>
      <c r="P13" s="623" t="s">
        <v>117</v>
      </c>
      <c r="Q13" s="2184"/>
      <c r="R13" s="2184"/>
      <c r="S13" s="2184"/>
      <c r="T13" s="2184"/>
      <c r="U13" s="2184"/>
      <c r="V13" s="353" t="s">
        <v>117</v>
      </c>
      <c r="W13" s="2185">
        <v>0.56999999999999995</v>
      </c>
      <c r="X13" s="2185"/>
      <c r="Y13" s="2185"/>
      <c r="Z13" s="2185"/>
      <c r="AA13" s="2185"/>
      <c r="AB13" s="353" t="s">
        <v>119</v>
      </c>
      <c r="AC13" s="2186">
        <f t="shared" si="0"/>
        <v>0</v>
      </c>
      <c r="AD13" s="2187"/>
      <c r="AE13" s="2187"/>
      <c r="AF13" s="2187"/>
      <c r="AG13" s="2188"/>
      <c r="AH13" s="340" t="s">
        <v>534</v>
      </c>
      <c r="AI13" s="277"/>
      <c r="AJ13" s="277"/>
    </row>
    <row r="14" spans="1:36" ht="13.5" thickBot="1" x14ac:dyDescent="0.25">
      <c r="A14" s="277"/>
      <c r="B14" s="277"/>
      <c r="C14" s="2179" t="s">
        <v>429</v>
      </c>
      <c r="D14" s="2179"/>
      <c r="E14" s="2179"/>
      <c r="F14" s="2179"/>
      <c r="G14" s="2179"/>
      <c r="H14" s="2179"/>
      <c r="I14" s="2179"/>
      <c r="J14" s="2180"/>
      <c r="K14" s="2196"/>
      <c r="L14" s="2197"/>
      <c r="M14" s="2197"/>
      <c r="N14" s="2197"/>
      <c r="O14" s="2198"/>
      <c r="P14" s="623" t="s">
        <v>117</v>
      </c>
      <c r="Q14" s="2184"/>
      <c r="R14" s="2184"/>
      <c r="S14" s="2184"/>
      <c r="T14" s="2184"/>
      <c r="U14" s="2184"/>
      <c r="V14" s="353" t="s">
        <v>117</v>
      </c>
      <c r="W14" s="2199">
        <v>0.56999999999999995</v>
      </c>
      <c r="X14" s="2199"/>
      <c r="Y14" s="2199"/>
      <c r="Z14" s="2199"/>
      <c r="AA14" s="2199"/>
      <c r="AB14" s="353" t="s">
        <v>119</v>
      </c>
      <c r="AC14" s="2200">
        <f t="shared" si="0"/>
        <v>0</v>
      </c>
      <c r="AD14" s="2201"/>
      <c r="AE14" s="2201"/>
      <c r="AF14" s="2201"/>
      <c r="AG14" s="2202"/>
      <c r="AH14" s="1157" t="s">
        <v>623</v>
      </c>
      <c r="AI14" s="277"/>
      <c r="AJ14" s="277"/>
    </row>
    <row r="15" spans="1:36" ht="14.25" customHeight="1" thickTop="1" x14ac:dyDescent="0.2">
      <c r="A15" s="277"/>
      <c r="B15" s="277"/>
      <c r="C15" s="1158"/>
      <c r="D15" s="1159"/>
      <c r="E15" s="1158"/>
      <c r="F15" s="1158"/>
      <c r="G15" s="1158"/>
      <c r="H15" s="1158"/>
      <c r="I15" s="1158"/>
      <c r="J15" s="1158"/>
      <c r="K15" s="1158"/>
      <c r="L15" s="1158"/>
      <c r="M15" s="1158"/>
      <c r="N15" s="1158"/>
      <c r="O15" s="1158"/>
      <c r="P15" s="1158"/>
      <c r="Q15" s="1158"/>
      <c r="R15" s="1158"/>
      <c r="S15" s="1158"/>
      <c r="T15" s="1158"/>
      <c r="U15" s="1158"/>
      <c r="V15" s="1158"/>
      <c r="W15" s="2203" t="s">
        <v>428</v>
      </c>
      <c r="X15" s="2204"/>
      <c r="Y15" s="2204"/>
      <c r="Z15" s="2204"/>
      <c r="AA15" s="2204"/>
      <c r="AB15" s="2205"/>
      <c r="AC15" s="2209"/>
      <c r="AD15" s="2204"/>
      <c r="AE15" s="2204"/>
      <c r="AF15" s="2204"/>
      <c r="AG15" s="2205"/>
      <c r="AH15" s="340"/>
      <c r="AI15" s="277"/>
      <c r="AJ15" s="277"/>
    </row>
    <row r="16" spans="1:36" ht="13.5" thickBot="1" x14ac:dyDescent="0.25">
      <c r="A16" s="277"/>
      <c r="B16" s="277"/>
      <c r="C16" s="1158"/>
      <c r="D16" s="1159"/>
      <c r="E16" s="1158"/>
      <c r="F16" s="1158"/>
      <c r="G16" s="1158"/>
      <c r="H16" s="1158"/>
      <c r="I16" s="1158"/>
      <c r="J16" s="1158"/>
      <c r="K16" s="1158"/>
      <c r="L16" s="1158"/>
      <c r="M16" s="1158"/>
      <c r="N16" s="1158"/>
      <c r="O16" s="1158"/>
      <c r="P16" s="1158"/>
      <c r="Q16" s="1158"/>
      <c r="R16" s="1158"/>
      <c r="S16" s="1158"/>
      <c r="T16" s="1158"/>
      <c r="U16" s="1158"/>
      <c r="V16" s="1158"/>
      <c r="W16" s="2206"/>
      <c r="X16" s="2207"/>
      <c r="Y16" s="2207"/>
      <c r="Z16" s="2207"/>
      <c r="AA16" s="2207"/>
      <c r="AB16" s="2208"/>
      <c r="AC16" s="2210" t="e">
        <f>SUM(AC6:AG14)</f>
        <v>#DIV/0!</v>
      </c>
      <c r="AD16" s="2211"/>
      <c r="AE16" s="2211"/>
      <c r="AF16" s="2211"/>
      <c r="AG16" s="2212"/>
      <c r="AH16" s="340" t="s">
        <v>86</v>
      </c>
      <c r="AI16" s="277"/>
      <c r="AJ16" s="277"/>
    </row>
    <row r="17" spans="1:37" x14ac:dyDescent="0.2">
      <c r="A17" s="277"/>
      <c r="B17" s="277"/>
      <c r="C17" s="277"/>
      <c r="D17" s="278"/>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row>
    <row r="18" spans="1:37" x14ac:dyDescent="0.2">
      <c r="A18" s="314" t="s">
        <v>427</v>
      </c>
      <c r="B18" s="277"/>
      <c r="C18" s="277"/>
      <c r="D18" s="278"/>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314"/>
      <c r="AK18" s="98"/>
    </row>
    <row r="19" spans="1:37" x14ac:dyDescent="0.2">
      <c r="A19" s="277" t="s">
        <v>426</v>
      </c>
      <c r="B19" s="314"/>
      <c r="C19" s="314"/>
      <c r="D19" s="1160"/>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98"/>
    </row>
    <row r="20" spans="1:37" x14ac:dyDescent="0.2">
      <c r="A20" s="314"/>
      <c r="B20" s="314"/>
      <c r="C20" s="314"/>
      <c r="D20" s="1160" t="s">
        <v>425</v>
      </c>
      <c r="E20" s="314"/>
      <c r="F20" s="314"/>
      <c r="G20" s="314"/>
      <c r="H20" s="314"/>
      <c r="I20" s="314"/>
      <c r="J20" s="314"/>
      <c r="K20" s="314" t="s">
        <v>424</v>
      </c>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98"/>
    </row>
    <row r="21" spans="1:37" x14ac:dyDescent="0.2">
      <c r="A21" s="314"/>
      <c r="B21" s="314"/>
      <c r="C21" s="314"/>
      <c r="D21" s="1161" t="s">
        <v>7000</v>
      </c>
      <c r="E21" s="314"/>
      <c r="F21" s="314"/>
      <c r="G21" s="314"/>
      <c r="H21" s="314"/>
      <c r="I21" s="314"/>
      <c r="J21" s="314"/>
      <c r="K21" s="1161" t="s">
        <v>7000</v>
      </c>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98"/>
    </row>
    <row r="22" spans="1:37" x14ac:dyDescent="0.2">
      <c r="A22" s="314"/>
      <c r="B22" s="314"/>
      <c r="C22" s="1162"/>
      <c r="D22" s="1655">
        <f>+基礎データ貼付用シート!E2295</f>
        <v>0</v>
      </c>
      <c r="E22" s="1655"/>
      <c r="F22" s="1655"/>
      <c r="G22" s="1655"/>
      <c r="H22" s="1655"/>
      <c r="I22" s="1655"/>
      <c r="J22" s="1163" t="s">
        <v>1069</v>
      </c>
      <c r="K22" s="1655">
        <f>+基礎データ貼付用シート!E2296</f>
        <v>0</v>
      </c>
      <c r="L22" s="1655"/>
      <c r="M22" s="1655"/>
      <c r="N22" s="1655"/>
      <c r="O22" s="1655"/>
      <c r="P22" s="1655"/>
      <c r="Q22" s="1162"/>
      <c r="R22" s="2213" t="s">
        <v>622</v>
      </c>
      <c r="S22" s="2213"/>
      <c r="T22" s="2213"/>
      <c r="U22" s="2213"/>
      <c r="V22" s="2213"/>
      <c r="W22" s="1631" t="e">
        <f>ROUND(ROUND((D22+K22)/K23,3)*100000,)</f>
        <v>#DIV/0!</v>
      </c>
      <c r="X22" s="1631"/>
      <c r="Y22" s="1631"/>
      <c r="Z22" s="1631"/>
      <c r="AA22" s="1663" t="s">
        <v>1098</v>
      </c>
      <c r="AB22" s="1663"/>
      <c r="AC22" s="1663"/>
      <c r="AD22" s="1663"/>
      <c r="AE22" s="1663"/>
      <c r="AF22" s="1663"/>
      <c r="AG22" s="314"/>
      <c r="AH22" s="314"/>
      <c r="AI22" s="314"/>
      <c r="AJ22" s="314"/>
      <c r="AK22" s="98"/>
    </row>
    <row r="23" spans="1:37" x14ac:dyDescent="0.2">
      <c r="A23" s="314"/>
      <c r="B23" s="314"/>
      <c r="C23" s="277"/>
      <c r="D23" s="314" t="s">
        <v>423</v>
      </c>
      <c r="E23" s="314"/>
      <c r="F23" s="314"/>
      <c r="G23" s="1164"/>
      <c r="H23" s="277"/>
      <c r="I23" s="277"/>
      <c r="J23" s="277"/>
      <c r="K23" s="2215">
        <f>●財政力附表!O95</f>
        <v>0</v>
      </c>
      <c r="L23" s="2215"/>
      <c r="M23" s="2215"/>
      <c r="N23" s="2215"/>
      <c r="O23" s="2215"/>
      <c r="P23" s="2215"/>
      <c r="Q23" s="277"/>
      <c r="R23" s="2213"/>
      <c r="S23" s="2213"/>
      <c r="T23" s="2213"/>
      <c r="U23" s="2213"/>
      <c r="V23" s="2213"/>
      <c r="W23" s="2214"/>
      <c r="X23" s="2214"/>
      <c r="Y23" s="2214"/>
      <c r="Z23" s="2214"/>
      <c r="AA23" s="1663"/>
      <c r="AB23" s="1663"/>
      <c r="AC23" s="1663"/>
      <c r="AD23" s="1663"/>
      <c r="AE23" s="1663"/>
      <c r="AF23" s="1663"/>
      <c r="AG23" s="314"/>
      <c r="AH23" s="314"/>
      <c r="AI23" s="314"/>
      <c r="AJ23" s="314"/>
      <c r="AK23" s="98"/>
    </row>
    <row r="24" spans="1:37" x14ac:dyDescent="0.2">
      <c r="A24" s="314"/>
      <c r="B24" s="314"/>
      <c r="C24" s="314"/>
      <c r="D24" s="1160" t="s">
        <v>422</v>
      </c>
      <c r="E24" s="314"/>
      <c r="F24" s="314"/>
      <c r="G24" s="314"/>
      <c r="H24" s="314"/>
      <c r="I24" s="314"/>
      <c r="J24" s="314"/>
      <c r="K24" s="314"/>
      <c r="L24" s="277"/>
      <c r="M24" s="314"/>
      <c r="N24" s="314"/>
      <c r="O24" s="314"/>
      <c r="P24" s="314"/>
      <c r="Q24" s="314"/>
      <c r="R24" s="314"/>
      <c r="S24" s="314"/>
      <c r="T24" s="314"/>
      <c r="U24" s="314"/>
      <c r="V24" s="314"/>
      <c r="W24" s="314" t="s">
        <v>421</v>
      </c>
      <c r="X24" s="314"/>
      <c r="Y24" s="314"/>
      <c r="Z24" s="314"/>
      <c r="AA24" s="314"/>
      <c r="AB24" s="314"/>
      <c r="AC24" s="314"/>
      <c r="AD24" s="314"/>
      <c r="AE24" s="314"/>
      <c r="AF24" s="314"/>
      <c r="AG24" s="314"/>
      <c r="AH24" s="314"/>
      <c r="AI24" s="314"/>
      <c r="AJ24" s="314"/>
      <c r="AK24" s="98"/>
    </row>
    <row r="25" spans="1:37" s="96" customFormat="1" x14ac:dyDescent="0.2">
      <c r="A25" s="285"/>
      <c r="B25" s="285"/>
      <c r="C25" s="291"/>
      <c r="D25" s="291"/>
      <c r="E25" s="291"/>
      <c r="F25" s="291"/>
      <c r="G25" s="290"/>
      <c r="H25" s="294"/>
      <c r="I25" s="294"/>
      <c r="J25" s="294"/>
      <c r="K25" s="294"/>
      <c r="L25" s="295"/>
      <c r="M25" s="296"/>
      <c r="N25" s="296"/>
      <c r="O25" s="296"/>
      <c r="P25" s="296"/>
      <c r="Q25" s="295"/>
      <c r="R25" s="296"/>
      <c r="S25" s="296"/>
      <c r="T25" s="296"/>
      <c r="U25" s="296"/>
      <c r="V25" s="297"/>
      <c r="W25" s="297"/>
      <c r="X25" s="298"/>
      <c r="Y25" s="299"/>
      <c r="Z25" s="299"/>
      <c r="AA25" s="299"/>
      <c r="AB25" s="299"/>
      <c r="AC25" s="299"/>
      <c r="AD25" s="299"/>
      <c r="AE25" s="299"/>
      <c r="AF25" s="299"/>
      <c r="AG25" s="299"/>
      <c r="AH25" s="299"/>
      <c r="AI25" s="299"/>
      <c r="AJ25" s="299"/>
      <c r="AK25" s="97"/>
    </row>
    <row r="26" spans="1:37" s="96" customFormat="1" x14ac:dyDescent="0.2">
      <c r="A26" s="285"/>
      <c r="B26" s="285"/>
      <c r="C26" s="297"/>
      <c r="D26" s="291"/>
      <c r="E26" s="291" t="s">
        <v>102</v>
      </c>
      <c r="F26" s="291"/>
      <c r="G26" s="290"/>
      <c r="H26" s="294"/>
      <c r="I26" s="294"/>
      <c r="J26" s="294"/>
      <c r="K26" s="294"/>
      <c r="L26" s="295"/>
      <c r="M26" s="296"/>
      <c r="N26" s="296"/>
      <c r="O26" s="296"/>
      <c r="P26" s="296"/>
      <c r="Q26" s="295"/>
      <c r="R26" s="296"/>
      <c r="S26" s="296"/>
      <c r="T26" s="296"/>
      <c r="U26" s="296"/>
      <c r="V26" s="297"/>
      <c r="W26" s="297"/>
      <c r="X26" s="298"/>
      <c r="Y26" s="299"/>
      <c r="Z26" s="299"/>
      <c r="AA26" s="299"/>
      <c r="AB26" s="299"/>
      <c r="AC26" s="299"/>
      <c r="AD26" s="299"/>
      <c r="AE26" s="299"/>
      <c r="AF26" s="299"/>
      <c r="AG26" s="299"/>
      <c r="AH26" s="299"/>
      <c r="AI26" s="299"/>
      <c r="AJ26" s="299"/>
      <c r="AK26" s="97"/>
    </row>
    <row r="27" spans="1:37" x14ac:dyDescent="0.2">
      <c r="A27" s="277"/>
      <c r="B27" s="277"/>
      <c r="C27" s="277"/>
      <c r="D27" s="278"/>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row>
    <row r="28" spans="1:37" ht="13.5" thickBot="1" x14ac:dyDescent="0.25">
      <c r="A28" s="277" t="s">
        <v>420</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row>
    <row r="29" spans="1:37" ht="13.5" customHeight="1" x14ac:dyDescent="0.2">
      <c r="A29" s="277"/>
      <c r="B29" s="277"/>
      <c r="C29" s="2235" t="s">
        <v>419</v>
      </c>
      <c r="D29" s="1659"/>
      <c r="E29" s="1659"/>
      <c r="F29" s="1659"/>
      <c r="G29" s="1659"/>
      <c r="H29" s="1659"/>
      <c r="I29" s="1659"/>
      <c r="J29" s="1659"/>
      <c r="K29" s="2237"/>
      <c r="L29" s="2237"/>
      <c r="M29" s="2238"/>
      <c r="N29" s="2239" t="s">
        <v>418</v>
      </c>
      <c r="O29" s="2220"/>
      <c r="P29" s="2220"/>
      <c r="Q29" s="2239" t="s">
        <v>417</v>
      </c>
      <c r="R29" s="2220"/>
      <c r="S29" s="2220"/>
      <c r="T29" s="2220"/>
      <c r="U29" s="2239" t="s">
        <v>416</v>
      </c>
      <c r="V29" s="2220"/>
      <c r="W29" s="2220"/>
      <c r="X29" s="2239" t="s">
        <v>415</v>
      </c>
      <c r="Y29" s="2220"/>
      <c r="Z29" s="2220"/>
      <c r="AA29" s="2220"/>
      <c r="AB29" s="2240"/>
      <c r="AC29" s="2216" t="s">
        <v>414</v>
      </c>
      <c r="AD29" s="2217"/>
      <c r="AE29" s="2217"/>
      <c r="AF29" s="2217"/>
      <c r="AG29" s="2217"/>
      <c r="AH29" s="2218"/>
      <c r="AI29" s="277"/>
      <c r="AJ29" s="277"/>
    </row>
    <row r="30" spans="1:37" ht="13.5" thickBot="1" x14ac:dyDescent="0.25">
      <c r="A30" s="277"/>
      <c r="B30" s="277"/>
      <c r="C30" s="2236"/>
      <c r="D30" s="1644"/>
      <c r="E30" s="1644"/>
      <c r="F30" s="1644"/>
      <c r="G30" s="1644"/>
      <c r="H30" s="1644"/>
      <c r="I30" s="1644"/>
      <c r="J30" s="1644"/>
      <c r="K30" s="2222" t="s">
        <v>1576</v>
      </c>
      <c r="L30" s="2223"/>
      <c r="M30" s="2224"/>
      <c r="N30" s="2220"/>
      <c r="O30" s="2220"/>
      <c r="P30" s="2220"/>
      <c r="Q30" s="2220"/>
      <c r="R30" s="2220"/>
      <c r="S30" s="2220"/>
      <c r="T30" s="2220"/>
      <c r="U30" s="2220"/>
      <c r="V30" s="2220"/>
      <c r="W30" s="2220"/>
      <c r="X30" s="2220"/>
      <c r="Y30" s="2220"/>
      <c r="Z30" s="2220"/>
      <c r="AA30" s="2220"/>
      <c r="AB30" s="2240"/>
      <c r="AC30" s="2219"/>
      <c r="AD30" s="2220"/>
      <c r="AE30" s="2220"/>
      <c r="AF30" s="2220"/>
      <c r="AG30" s="2220"/>
      <c r="AH30" s="2221"/>
      <c r="AI30" s="277"/>
      <c r="AJ30" s="277"/>
    </row>
    <row r="31" spans="1:37" ht="13.5" thickTop="1" x14ac:dyDescent="0.2">
      <c r="A31" s="277"/>
      <c r="B31" s="277"/>
      <c r="C31" s="2225" t="s">
        <v>413</v>
      </c>
      <c r="D31" s="2225"/>
      <c r="E31" s="2225"/>
      <c r="F31" s="2225"/>
      <c r="G31" s="2225"/>
      <c r="H31" s="2225"/>
      <c r="I31" s="2225"/>
      <c r="J31" s="2225"/>
      <c r="K31" s="2226"/>
      <c r="L31" s="2227"/>
      <c r="M31" s="2228"/>
      <c r="N31" s="2229"/>
      <c r="O31" s="2229"/>
      <c r="P31" s="2229"/>
      <c r="Q31" s="2230"/>
      <c r="R31" s="2230"/>
      <c r="S31" s="2230"/>
      <c r="T31" s="2230"/>
      <c r="U31" s="2229"/>
      <c r="V31" s="2229"/>
      <c r="W31" s="2229"/>
      <c r="X31" s="2230"/>
      <c r="Y31" s="2230"/>
      <c r="Z31" s="2230"/>
      <c r="AA31" s="2230"/>
      <c r="AB31" s="2231"/>
      <c r="AC31" s="2232">
        <v>1</v>
      </c>
      <c r="AD31" s="2233"/>
      <c r="AE31" s="2233"/>
      <c r="AF31" s="2233"/>
      <c r="AG31" s="2233"/>
      <c r="AH31" s="2234"/>
      <c r="AI31" s="277"/>
      <c r="AJ31" s="277"/>
    </row>
    <row r="32" spans="1:37" x14ac:dyDescent="0.2">
      <c r="A32" s="277"/>
      <c r="B32" s="277"/>
      <c r="C32" s="2241" t="s">
        <v>412</v>
      </c>
      <c r="D32" s="2241"/>
      <c r="E32" s="2241"/>
      <c r="F32" s="2241"/>
      <c r="G32" s="2241"/>
      <c r="H32" s="2241"/>
      <c r="I32" s="2241"/>
      <c r="J32" s="2241"/>
      <c r="K32" s="2242"/>
      <c r="L32" s="2243"/>
      <c r="M32" s="2244"/>
      <c r="N32" s="2245">
        <v>1.03</v>
      </c>
      <c r="O32" s="2245"/>
      <c r="P32" s="2245"/>
      <c r="Q32" s="2245">
        <f t="shared" ref="Q32:Q45" si="1">K32*N32</f>
        <v>0</v>
      </c>
      <c r="R32" s="2245"/>
      <c r="S32" s="2245"/>
      <c r="T32" s="2245"/>
      <c r="U32" s="2246">
        <v>3</v>
      </c>
      <c r="V32" s="2246"/>
      <c r="W32" s="2246"/>
      <c r="X32" s="2245">
        <f t="shared" ref="X32:X45" si="2">Q32-U32</f>
        <v>-3</v>
      </c>
      <c r="Y32" s="2247"/>
      <c r="Z32" s="2247"/>
      <c r="AA32" s="2247"/>
      <c r="AB32" s="2248"/>
      <c r="AC32" s="2232" t="e">
        <f>ROUND(X32/K32,3)</f>
        <v>#DIV/0!</v>
      </c>
      <c r="AD32" s="2233"/>
      <c r="AE32" s="2233"/>
      <c r="AF32" s="2233"/>
      <c r="AG32" s="2233"/>
      <c r="AH32" s="2234"/>
      <c r="AI32" s="277"/>
      <c r="AJ32" s="277"/>
    </row>
    <row r="33" spans="1:43" x14ac:dyDescent="0.2">
      <c r="A33" s="277"/>
      <c r="B33" s="277"/>
      <c r="C33" s="2241" t="s">
        <v>411</v>
      </c>
      <c r="D33" s="2241"/>
      <c r="E33" s="2241"/>
      <c r="F33" s="2241"/>
      <c r="G33" s="2241"/>
      <c r="H33" s="2241"/>
      <c r="I33" s="2241"/>
      <c r="J33" s="2241"/>
      <c r="K33" s="2242"/>
      <c r="L33" s="2243"/>
      <c r="M33" s="2244"/>
      <c r="N33" s="2245">
        <v>1.1000000000000001</v>
      </c>
      <c r="O33" s="2245"/>
      <c r="P33" s="2245"/>
      <c r="Q33" s="2245">
        <f t="shared" si="1"/>
        <v>0</v>
      </c>
      <c r="R33" s="2245"/>
      <c r="S33" s="2245"/>
      <c r="T33" s="2245"/>
      <c r="U33" s="2246">
        <v>17</v>
      </c>
      <c r="V33" s="2246"/>
      <c r="W33" s="2246"/>
      <c r="X33" s="2245">
        <f t="shared" si="2"/>
        <v>-17</v>
      </c>
      <c r="Y33" s="2247"/>
      <c r="Z33" s="2247"/>
      <c r="AA33" s="2247"/>
      <c r="AB33" s="2248"/>
      <c r="AC33" s="2232" t="e">
        <f>ROUND(X33/K33,3)</f>
        <v>#DIV/0!</v>
      </c>
      <c r="AD33" s="2233"/>
      <c r="AE33" s="2233"/>
      <c r="AF33" s="2233"/>
      <c r="AG33" s="2233"/>
      <c r="AH33" s="2234"/>
      <c r="AI33" s="277"/>
      <c r="AJ33" s="277"/>
    </row>
    <row r="34" spans="1:43" x14ac:dyDescent="0.2">
      <c r="A34" s="277"/>
      <c r="B34" s="277"/>
      <c r="C34" s="2241" t="s">
        <v>410</v>
      </c>
      <c r="D34" s="2241"/>
      <c r="E34" s="2241"/>
      <c r="F34" s="2241"/>
      <c r="G34" s="2241"/>
      <c r="H34" s="2241"/>
      <c r="I34" s="2241"/>
      <c r="J34" s="2241"/>
      <c r="K34" s="2242"/>
      <c r="L34" s="2243"/>
      <c r="M34" s="2244"/>
      <c r="N34" s="2245">
        <v>1.1499999999999999</v>
      </c>
      <c r="O34" s="2245"/>
      <c r="P34" s="2245"/>
      <c r="Q34" s="2245">
        <f t="shared" si="1"/>
        <v>0</v>
      </c>
      <c r="R34" s="2245"/>
      <c r="S34" s="2245"/>
      <c r="T34" s="2245"/>
      <c r="U34" s="2246">
        <v>32</v>
      </c>
      <c r="V34" s="2246"/>
      <c r="W34" s="2246"/>
      <c r="X34" s="2245">
        <f t="shared" si="2"/>
        <v>-32</v>
      </c>
      <c r="Y34" s="2247"/>
      <c r="Z34" s="2247"/>
      <c r="AA34" s="2247"/>
      <c r="AB34" s="2248"/>
      <c r="AC34" s="2232" t="e">
        <f t="shared" ref="AC34:AC44" si="3">ROUND(X34/K34,3)</f>
        <v>#DIV/0!</v>
      </c>
      <c r="AD34" s="2233"/>
      <c r="AE34" s="2233"/>
      <c r="AF34" s="2233"/>
      <c r="AG34" s="2233"/>
      <c r="AH34" s="2234"/>
      <c r="AI34" s="277"/>
      <c r="AJ34" s="277"/>
    </row>
    <row r="35" spans="1:43" x14ac:dyDescent="0.2">
      <c r="A35" s="277"/>
      <c r="B35" s="277"/>
      <c r="C35" s="2241" t="s">
        <v>409</v>
      </c>
      <c r="D35" s="2241"/>
      <c r="E35" s="2241"/>
      <c r="F35" s="2241"/>
      <c r="G35" s="2241"/>
      <c r="H35" s="2241"/>
      <c r="I35" s="2241"/>
      <c r="J35" s="2241"/>
      <c r="K35" s="2242"/>
      <c r="L35" s="2243"/>
      <c r="M35" s="2244"/>
      <c r="N35" s="2245">
        <v>1.2</v>
      </c>
      <c r="O35" s="2245"/>
      <c r="P35" s="2245"/>
      <c r="Q35" s="2245">
        <f t="shared" si="1"/>
        <v>0</v>
      </c>
      <c r="R35" s="2245"/>
      <c r="S35" s="2245"/>
      <c r="T35" s="2245"/>
      <c r="U35" s="2246">
        <v>52</v>
      </c>
      <c r="V35" s="2246"/>
      <c r="W35" s="2246"/>
      <c r="X35" s="2245">
        <f t="shared" si="2"/>
        <v>-52</v>
      </c>
      <c r="Y35" s="2247"/>
      <c r="Z35" s="2247"/>
      <c r="AA35" s="2247"/>
      <c r="AB35" s="2248"/>
      <c r="AC35" s="2232" t="e">
        <f t="shared" si="3"/>
        <v>#DIV/0!</v>
      </c>
      <c r="AD35" s="2233"/>
      <c r="AE35" s="2233"/>
      <c r="AF35" s="2233"/>
      <c r="AG35" s="2233"/>
      <c r="AH35" s="2234"/>
      <c r="AI35" s="277"/>
      <c r="AJ35" s="277"/>
    </row>
    <row r="36" spans="1:43" x14ac:dyDescent="0.2">
      <c r="A36" s="277"/>
      <c r="B36" s="277"/>
      <c r="C36" s="2241" t="s">
        <v>408</v>
      </c>
      <c r="D36" s="2241"/>
      <c r="E36" s="2241"/>
      <c r="F36" s="2241"/>
      <c r="G36" s="2241"/>
      <c r="H36" s="2241"/>
      <c r="I36" s="2241"/>
      <c r="J36" s="2241"/>
      <c r="K36" s="2242"/>
      <c r="L36" s="2243"/>
      <c r="M36" s="2244"/>
      <c r="N36" s="2245">
        <v>1.29</v>
      </c>
      <c r="O36" s="2245"/>
      <c r="P36" s="2245"/>
      <c r="Q36" s="2245">
        <f t="shared" si="1"/>
        <v>0</v>
      </c>
      <c r="R36" s="2245"/>
      <c r="S36" s="2245"/>
      <c r="T36" s="2245"/>
      <c r="U36" s="2246">
        <v>97</v>
      </c>
      <c r="V36" s="2246"/>
      <c r="W36" s="2246"/>
      <c r="X36" s="2245">
        <f t="shared" si="2"/>
        <v>-97</v>
      </c>
      <c r="Y36" s="2247"/>
      <c r="Z36" s="2247"/>
      <c r="AA36" s="2247"/>
      <c r="AB36" s="2248"/>
      <c r="AC36" s="2232" t="e">
        <f t="shared" si="3"/>
        <v>#DIV/0!</v>
      </c>
      <c r="AD36" s="2233"/>
      <c r="AE36" s="2233"/>
      <c r="AF36" s="2233"/>
      <c r="AG36" s="2233"/>
      <c r="AH36" s="2234"/>
      <c r="AI36" s="277"/>
      <c r="AJ36" s="277"/>
    </row>
    <row r="37" spans="1:43" x14ac:dyDescent="0.2">
      <c r="A37" s="277"/>
      <c r="B37" s="277"/>
      <c r="C37" s="2241" t="s">
        <v>407</v>
      </c>
      <c r="D37" s="2241"/>
      <c r="E37" s="2241"/>
      <c r="F37" s="2241"/>
      <c r="G37" s="2241"/>
      <c r="H37" s="2241"/>
      <c r="I37" s="2241"/>
      <c r="J37" s="2241"/>
      <c r="K37" s="2242"/>
      <c r="L37" s="2243"/>
      <c r="M37" s="2244"/>
      <c r="N37" s="2245">
        <v>1.41</v>
      </c>
      <c r="O37" s="2245"/>
      <c r="P37" s="2245"/>
      <c r="Q37" s="2245">
        <f t="shared" si="1"/>
        <v>0</v>
      </c>
      <c r="R37" s="2245"/>
      <c r="S37" s="2245"/>
      <c r="T37" s="2245"/>
      <c r="U37" s="2246">
        <v>181</v>
      </c>
      <c r="V37" s="2246"/>
      <c r="W37" s="2246"/>
      <c r="X37" s="2245">
        <f t="shared" si="2"/>
        <v>-181</v>
      </c>
      <c r="Y37" s="2247"/>
      <c r="Z37" s="2247"/>
      <c r="AA37" s="2247"/>
      <c r="AB37" s="2248"/>
      <c r="AC37" s="2232" t="e">
        <f>ROUND(X37/K37,3)</f>
        <v>#DIV/0!</v>
      </c>
      <c r="AD37" s="2233"/>
      <c r="AE37" s="2233"/>
      <c r="AF37" s="2233"/>
      <c r="AG37" s="2233"/>
      <c r="AH37" s="2234"/>
      <c r="AI37" s="277"/>
      <c r="AJ37" s="277"/>
    </row>
    <row r="38" spans="1:43" x14ac:dyDescent="0.2">
      <c r="A38" s="277"/>
      <c r="B38" s="277"/>
      <c r="C38" s="2241" t="s">
        <v>406</v>
      </c>
      <c r="D38" s="2241"/>
      <c r="E38" s="2241"/>
      <c r="F38" s="2241"/>
      <c r="G38" s="2241"/>
      <c r="H38" s="2241"/>
      <c r="I38" s="2241"/>
      <c r="J38" s="2241"/>
      <c r="K38" s="2242"/>
      <c r="L38" s="2243"/>
      <c r="M38" s="2244"/>
      <c r="N38" s="2245">
        <v>1.58</v>
      </c>
      <c r="O38" s="2245"/>
      <c r="P38" s="2245"/>
      <c r="Q38" s="2245">
        <f t="shared" si="1"/>
        <v>0</v>
      </c>
      <c r="R38" s="2245"/>
      <c r="S38" s="2245"/>
      <c r="T38" s="2245"/>
      <c r="U38" s="2246">
        <v>351</v>
      </c>
      <c r="V38" s="2246"/>
      <c r="W38" s="2246"/>
      <c r="X38" s="2245">
        <f t="shared" si="2"/>
        <v>-351</v>
      </c>
      <c r="Y38" s="2247"/>
      <c r="Z38" s="2247"/>
      <c r="AA38" s="2247"/>
      <c r="AB38" s="2248"/>
      <c r="AC38" s="2232" t="e">
        <f>ROUND(X38/K38,3)</f>
        <v>#DIV/0!</v>
      </c>
      <c r="AD38" s="2233"/>
      <c r="AE38" s="2233"/>
      <c r="AF38" s="2233"/>
      <c r="AG38" s="2233"/>
      <c r="AH38" s="2234"/>
      <c r="AI38" s="277"/>
      <c r="AJ38" s="277"/>
    </row>
    <row r="39" spans="1:43" x14ac:dyDescent="0.2">
      <c r="A39" s="277"/>
      <c r="B39" s="277"/>
      <c r="C39" s="2241" t="s">
        <v>405</v>
      </c>
      <c r="D39" s="2241"/>
      <c r="E39" s="2241"/>
      <c r="F39" s="2241"/>
      <c r="G39" s="2241"/>
      <c r="H39" s="2241"/>
      <c r="I39" s="2241"/>
      <c r="J39" s="2241"/>
      <c r="K39" s="2242"/>
      <c r="L39" s="2243"/>
      <c r="M39" s="2244"/>
      <c r="N39" s="2245">
        <v>1.76</v>
      </c>
      <c r="O39" s="2245"/>
      <c r="P39" s="2245"/>
      <c r="Q39" s="2245">
        <f t="shared" si="1"/>
        <v>0</v>
      </c>
      <c r="R39" s="2245"/>
      <c r="S39" s="2245"/>
      <c r="T39" s="2245"/>
      <c r="U39" s="2246">
        <v>621</v>
      </c>
      <c r="V39" s="2246"/>
      <c r="W39" s="2246"/>
      <c r="X39" s="2245">
        <f t="shared" si="2"/>
        <v>-621</v>
      </c>
      <c r="Y39" s="2247"/>
      <c r="Z39" s="2247"/>
      <c r="AA39" s="2247"/>
      <c r="AB39" s="2248"/>
      <c r="AC39" s="2232" t="e">
        <f t="shared" si="3"/>
        <v>#DIV/0!</v>
      </c>
      <c r="AD39" s="2233"/>
      <c r="AE39" s="2233"/>
      <c r="AF39" s="2233"/>
      <c r="AG39" s="2233"/>
      <c r="AH39" s="2234"/>
      <c r="AI39" s="277"/>
      <c r="AJ39" s="277"/>
    </row>
    <row r="40" spans="1:43" x14ac:dyDescent="0.2">
      <c r="A40" s="277"/>
      <c r="B40" s="277"/>
      <c r="C40" s="2241" t="s">
        <v>404</v>
      </c>
      <c r="D40" s="2241"/>
      <c r="E40" s="2241"/>
      <c r="F40" s="2241"/>
      <c r="G40" s="2241"/>
      <c r="H40" s="2241"/>
      <c r="I40" s="2241"/>
      <c r="J40" s="2241"/>
      <c r="K40" s="2242"/>
      <c r="L40" s="2243"/>
      <c r="M40" s="2244"/>
      <c r="N40" s="2245">
        <v>1.9</v>
      </c>
      <c r="O40" s="2245"/>
      <c r="P40" s="2245"/>
      <c r="Q40" s="2245">
        <f t="shared" si="1"/>
        <v>0</v>
      </c>
      <c r="R40" s="2245"/>
      <c r="S40" s="2245"/>
      <c r="T40" s="2245"/>
      <c r="U40" s="2246">
        <v>901</v>
      </c>
      <c r="V40" s="2246"/>
      <c r="W40" s="2246"/>
      <c r="X40" s="2245">
        <f t="shared" si="2"/>
        <v>-901</v>
      </c>
      <c r="Y40" s="2247"/>
      <c r="Z40" s="2247"/>
      <c r="AA40" s="2247"/>
      <c r="AB40" s="2248"/>
      <c r="AC40" s="2232" t="e">
        <f t="shared" si="3"/>
        <v>#DIV/0!</v>
      </c>
      <c r="AD40" s="2233"/>
      <c r="AE40" s="2233"/>
      <c r="AF40" s="2233"/>
      <c r="AG40" s="2233"/>
      <c r="AH40" s="2234"/>
      <c r="AI40" s="277"/>
      <c r="AJ40" s="277"/>
    </row>
    <row r="41" spans="1:43" x14ac:dyDescent="0.2">
      <c r="A41" s="277"/>
      <c r="B41" s="277"/>
      <c r="C41" s="2241" t="s">
        <v>403</v>
      </c>
      <c r="D41" s="2241"/>
      <c r="E41" s="2241"/>
      <c r="F41" s="2241"/>
      <c r="G41" s="2241"/>
      <c r="H41" s="2241"/>
      <c r="I41" s="2241"/>
      <c r="J41" s="2241"/>
      <c r="K41" s="2242"/>
      <c r="L41" s="2243"/>
      <c r="M41" s="2244"/>
      <c r="N41" s="2245">
        <v>1.98</v>
      </c>
      <c r="O41" s="2245"/>
      <c r="P41" s="2245"/>
      <c r="Q41" s="2245">
        <f t="shared" si="1"/>
        <v>0</v>
      </c>
      <c r="R41" s="2245"/>
      <c r="S41" s="2245"/>
      <c r="T41" s="2245"/>
      <c r="U41" s="2249">
        <v>1101</v>
      </c>
      <c r="V41" s="2249"/>
      <c r="W41" s="2249"/>
      <c r="X41" s="2245">
        <f t="shared" si="2"/>
        <v>-1101</v>
      </c>
      <c r="Y41" s="2247"/>
      <c r="Z41" s="2247"/>
      <c r="AA41" s="2247"/>
      <c r="AB41" s="2248"/>
      <c r="AC41" s="2232" t="e">
        <f t="shared" si="3"/>
        <v>#DIV/0!</v>
      </c>
      <c r="AD41" s="2233"/>
      <c r="AE41" s="2233"/>
      <c r="AF41" s="2233"/>
      <c r="AG41" s="2233"/>
      <c r="AH41" s="2234"/>
      <c r="AI41" s="277"/>
      <c r="AJ41" s="277"/>
    </row>
    <row r="42" spans="1:43" x14ac:dyDescent="0.2">
      <c r="A42" s="277"/>
      <c r="B42" s="277"/>
      <c r="C42" s="2241" t="s">
        <v>402</v>
      </c>
      <c r="D42" s="2241"/>
      <c r="E42" s="2241"/>
      <c r="F42" s="2241"/>
      <c r="G42" s="2241"/>
      <c r="H42" s="2241"/>
      <c r="I42" s="2241"/>
      <c r="J42" s="2241"/>
      <c r="K42" s="2242"/>
      <c r="L42" s="2243"/>
      <c r="M42" s="2244"/>
      <c r="N42" s="2245">
        <v>2.04</v>
      </c>
      <c r="O42" s="2245"/>
      <c r="P42" s="2245"/>
      <c r="Q42" s="2245">
        <f t="shared" si="1"/>
        <v>0</v>
      </c>
      <c r="R42" s="2245"/>
      <c r="S42" s="2245"/>
      <c r="T42" s="2245"/>
      <c r="U42" s="2249">
        <v>1281</v>
      </c>
      <c r="V42" s="2249"/>
      <c r="W42" s="2249"/>
      <c r="X42" s="2245">
        <f t="shared" si="2"/>
        <v>-1281</v>
      </c>
      <c r="Y42" s="2247"/>
      <c r="Z42" s="2247"/>
      <c r="AA42" s="2247"/>
      <c r="AB42" s="2248"/>
      <c r="AC42" s="2232" t="e">
        <f t="shared" si="3"/>
        <v>#DIV/0!</v>
      </c>
      <c r="AD42" s="2233"/>
      <c r="AE42" s="2233"/>
      <c r="AF42" s="2233"/>
      <c r="AG42" s="2233"/>
      <c r="AH42" s="2234"/>
      <c r="AI42" s="277"/>
      <c r="AJ42" s="277"/>
    </row>
    <row r="43" spans="1:43" x14ac:dyDescent="0.2">
      <c r="A43" s="277"/>
      <c r="B43" s="277"/>
      <c r="C43" s="2241" t="s">
        <v>401</v>
      </c>
      <c r="D43" s="2241"/>
      <c r="E43" s="2241"/>
      <c r="F43" s="2241"/>
      <c r="G43" s="2241"/>
      <c r="H43" s="2241"/>
      <c r="I43" s="2241"/>
      <c r="J43" s="2241"/>
      <c r="K43" s="2242"/>
      <c r="L43" s="2243"/>
      <c r="M43" s="2244"/>
      <c r="N43" s="2245">
        <v>2.08</v>
      </c>
      <c r="O43" s="2245"/>
      <c r="P43" s="2245"/>
      <c r="Q43" s="2245">
        <f t="shared" si="1"/>
        <v>0</v>
      </c>
      <c r="R43" s="2245"/>
      <c r="S43" s="2245"/>
      <c r="T43" s="2245"/>
      <c r="U43" s="2249">
        <v>1421</v>
      </c>
      <c r="V43" s="2249"/>
      <c r="W43" s="2249"/>
      <c r="X43" s="2245">
        <f t="shared" si="2"/>
        <v>-1421</v>
      </c>
      <c r="Y43" s="2247"/>
      <c r="Z43" s="2247"/>
      <c r="AA43" s="2247"/>
      <c r="AB43" s="2248"/>
      <c r="AC43" s="2232" t="e">
        <f t="shared" si="3"/>
        <v>#DIV/0!</v>
      </c>
      <c r="AD43" s="2233"/>
      <c r="AE43" s="2233"/>
      <c r="AF43" s="2233"/>
      <c r="AG43" s="2233"/>
      <c r="AH43" s="2234"/>
      <c r="AI43" s="277"/>
      <c r="AJ43" s="277"/>
    </row>
    <row r="44" spans="1:43" x14ac:dyDescent="0.2">
      <c r="A44" s="277"/>
      <c r="B44" s="277"/>
      <c r="C44" s="2241" t="s">
        <v>400</v>
      </c>
      <c r="D44" s="2241"/>
      <c r="E44" s="2241"/>
      <c r="F44" s="2241"/>
      <c r="G44" s="2241"/>
      <c r="H44" s="2241"/>
      <c r="I44" s="2241"/>
      <c r="J44" s="2241"/>
      <c r="K44" s="2242"/>
      <c r="L44" s="2243"/>
      <c r="M44" s="2244"/>
      <c r="N44" s="2245">
        <v>2.1</v>
      </c>
      <c r="O44" s="2245"/>
      <c r="P44" s="2245"/>
      <c r="Q44" s="2245">
        <f t="shared" si="1"/>
        <v>0</v>
      </c>
      <c r="R44" s="2245"/>
      <c r="S44" s="2245"/>
      <c r="T44" s="2245"/>
      <c r="U44" s="2249">
        <v>1501</v>
      </c>
      <c r="V44" s="2249"/>
      <c r="W44" s="2249"/>
      <c r="X44" s="2245">
        <f t="shared" si="2"/>
        <v>-1501</v>
      </c>
      <c r="Y44" s="2247"/>
      <c r="Z44" s="2247"/>
      <c r="AA44" s="2247"/>
      <c r="AB44" s="2248"/>
      <c r="AC44" s="2232" t="e">
        <f t="shared" si="3"/>
        <v>#DIV/0!</v>
      </c>
      <c r="AD44" s="2233"/>
      <c r="AE44" s="2233"/>
      <c r="AF44" s="2233"/>
      <c r="AG44" s="2233"/>
      <c r="AH44" s="2234"/>
      <c r="AI44" s="277"/>
      <c r="AJ44" s="277"/>
    </row>
    <row r="45" spans="1:43" ht="13.5" thickBot="1" x14ac:dyDescent="0.25">
      <c r="A45" s="277"/>
      <c r="B45" s="277"/>
      <c r="C45" s="2241" t="s">
        <v>399</v>
      </c>
      <c r="D45" s="2241"/>
      <c r="E45" s="2241"/>
      <c r="F45" s="2241"/>
      <c r="G45" s="2241"/>
      <c r="H45" s="2241"/>
      <c r="I45" s="2241"/>
      <c r="J45" s="2241"/>
      <c r="K45" s="2250"/>
      <c r="L45" s="2251"/>
      <c r="M45" s="2252"/>
      <c r="N45" s="2245">
        <v>1.8</v>
      </c>
      <c r="O45" s="2245"/>
      <c r="P45" s="2245"/>
      <c r="Q45" s="2245">
        <f t="shared" si="1"/>
        <v>0</v>
      </c>
      <c r="R45" s="2245"/>
      <c r="S45" s="2245"/>
      <c r="T45" s="2245"/>
      <c r="U45" s="2246">
        <v>0</v>
      </c>
      <c r="V45" s="2246"/>
      <c r="W45" s="2246"/>
      <c r="X45" s="2245">
        <f t="shared" si="2"/>
        <v>0</v>
      </c>
      <c r="Y45" s="2247"/>
      <c r="Z45" s="2247"/>
      <c r="AA45" s="2247"/>
      <c r="AB45" s="2248"/>
      <c r="AC45" s="2253" t="e">
        <f>ROUND(X45/K45,3)</f>
        <v>#DIV/0!</v>
      </c>
      <c r="AD45" s="2254"/>
      <c r="AE45" s="2254"/>
      <c r="AF45" s="2254"/>
      <c r="AG45" s="2254"/>
      <c r="AH45" s="2255"/>
      <c r="AI45" s="277"/>
      <c r="AJ45" s="277"/>
    </row>
    <row r="46" spans="1:43" ht="13.5" thickTop="1" x14ac:dyDescent="0.2">
      <c r="A46" s="277"/>
      <c r="B46" s="277"/>
      <c r="C46" s="277"/>
      <c r="D46" s="277"/>
      <c r="E46" s="277"/>
      <c r="F46" s="277"/>
      <c r="G46" s="277"/>
      <c r="H46" s="277"/>
      <c r="I46" s="277"/>
      <c r="J46" s="277"/>
      <c r="K46" s="277"/>
      <c r="L46" s="277"/>
      <c r="M46" s="277"/>
      <c r="N46" s="277"/>
      <c r="O46" s="277"/>
      <c r="P46" s="277"/>
      <c r="Q46" s="277"/>
      <c r="R46" s="277"/>
      <c r="S46" s="277"/>
      <c r="T46" s="277"/>
      <c r="U46" s="277"/>
      <c r="V46" s="277"/>
      <c r="W46" s="277"/>
      <c r="X46" s="277" t="s">
        <v>398</v>
      </c>
      <c r="Y46" s="277"/>
      <c r="Z46" s="277"/>
      <c r="AA46" s="277"/>
      <c r="AB46" s="277"/>
      <c r="AC46" s="277"/>
      <c r="AD46" s="277"/>
      <c r="AE46" s="277"/>
      <c r="AF46" s="277"/>
      <c r="AG46" s="277"/>
      <c r="AH46" s="277"/>
      <c r="AI46" s="277"/>
      <c r="AJ46" s="277"/>
    </row>
    <row r="47" spans="1:43" x14ac:dyDescent="0.2">
      <c r="A47" s="277"/>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row>
    <row r="48" spans="1:43" x14ac:dyDescent="0.2">
      <c r="A48" s="277" t="s">
        <v>397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314"/>
      <c r="AH48" s="314"/>
      <c r="AI48" s="314"/>
      <c r="AJ48" s="314"/>
      <c r="AK48" s="98"/>
      <c r="AO48" s="99">
        <v>0</v>
      </c>
      <c r="AP48" s="100" t="s">
        <v>1577</v>
      </c>
      <c r="AQ48" s="101" t="s">
        <v>1577</v>
      </c>
    </row>
    <row r="49" spans="1:43" ht="13.5" thickBot="1" x14ac:dyDescent="0.25">
      <c r="A49" s="277"/>
      <c r="B49" s="277"/>
      <c r="C49" s="277"/>
      <c r="D49" s="277" t="s">
        <v>394</v>
      </c>
      <c r="E49" s="277"/>
      <c r="F49" s="277"/>
      <c r="G49" s="277"/>
      <c r="H49" s="277"/>
      <c r="I49" s="277" t="s">
        <v>396</v>
      </c>
      <c r="J49" s="277"/>
      <c r="K49" s="277"/>
      <c r="L49" s="277"/>
      <c r="M49" s="277" t="s">
        <v>395</v>
      </c>
      <c r="N49" s="277"/>
      <c r="O49" s="277"/>
      <c r="P49" s="277"/>
      <c r="Q49" s="277"/>
      <c r="R49" s="277"/>
      <c r="S49" s="277"/>
      <c r="T49" s="277"/>
      <c r="U49" s="277"/>
      <c r="V49" s="277"/>
      <c r="W49" s="277"/>
      <c r="X49" s="277"/>
      <c r="Y49" s="277"/>
      <c r="Z49" s="277"/>
      <c r="AA49" s="277"/>
      <c r="AB49" s="277"/>
      <c r="AC49" s="277"/>
      <c r="AD49" s="277"/>
      <c r="AE49" s="277"/>
      <c r="AF49" s="277"/>
      <c r="AG49" s="314"/>
      <c r="AH49" s="314"/>
      <c r="AI49" s="314"/>
      <c r="AJ49" s="314"/>
      <c r="AK49" s="98"/>
      <c r="AO49" s="99">
        <v>101</v>
      </c>
      <c r="AP49" s="102">
        <v>1.03</v>
      </c>
      <c r="AQ49" s="103">
        <v>3</v>
      </c>
    </row>
    <row r="50" spans="1:43" x14ac:dyDescent="0.2">
      <c r="A50" s="277"/>
      <c r="B50" s="277"/>
      <c r="C50" s="282"/>
      <c r="D50" s="2214" t="e">
        <f>W22</f>
        <v>#DIV/0!</v>
      </c>
      <c r="E50" s="2259"/>
      <c r="F50" s="2259"/>
      <c r="G50" s="2259"/>
      <c r="H50" s="282" t="s">
        <v>1578</v>
      </c>
      <c r="I50" s="2260" t="e">
        <f>VLOOKUP(D50,AO48:AQ62,2)</f>
        <v>#DIV/0!</v>
      </c>
      <c r="J50" s="2260"/>
      <c r="K50" s="2260"/>
      <c r="L50" s="282" t="s">
        <v>1577</v>
      </c>
      <c r="M50" s="2259" t="e">
        <f>VLOOKUP(D50,AO48:AQ62,3)</f>
        <v>#DIV/0!</v>
      </c>
      <c r="N50" s="2259"/>
      <c r="O50" s="2259"/>
      <c r="P50" s="282"/>
      <c r="Q50" s="1652" t="s">
        <v>1579</v>
      </c>
      <c r="R50" s="2261" t="e">
        <f>IF(D50&lt;101,1,ROUND((D50*I50-M50)/H51,3))</f>
        <v>#DIV/0!</v>
      </c>
      <c r="S50" s="2262"/>
      <c r="T50" s="2262"/>
      <c r="U50" s="2262"/>
      <c r="V50" s="2263"/>
      <c r="W50" s="1663" t="s">
        <v>1580</v>
      </c>
      <c r="X50" s="1663"/>
      <c r="Y50" s="1663"/>
      <c r="Z50" s="1663"/>
      <c r="AA50" s="1663"/>
      <c r="AB50" s="1663"/>
      <c r="AC50" s="277"/>
      <c r="AD50" s="277"/>
      <c r="AE50" s="277"/>
      <c r="AF50" s="277"/>
      <c r="AG50" s="314"/>
      <c r="AH50" s="314"/>
      <c r="AI50" s="314"/>
      <c r="AJ50" s="314"/>
      <c r="AK50" s="98"/>
      <c r="AO50" s="99">
        <v>201</v>
      </c>
      <c r="AP50" s="104">
        <v>1.1000000000000001</v>
      </c>
      <c r="AQ50" s="105">
        <v>17</v>
      </c>
    </row>
    <row r="51" spans="1:43" ht="13.5" thickBot="1" x14ac:dyDescent="0.25">
      <c r="A51" s="277"/>
      <c r="B51" s="277"/>
      <c r="C51" s="277"/>
      <c r="D51" s="277"/>
      <c r="E51" s="277"/>
      <c r="F51" s="277"/>
      <c r="G51" s="277"/>
      <c r="H51" s="2215" t="e">
        <f>D50</f>
        <v>#DIV/0!</v>
      </c>
      <c r="I51" s="2267"/>
      <c r="J51" s="2267"/>
      <c r="K51" s="2267"/>
      <c r="L51" s="277"/>
      <c r="M51" s="277"/>
      <c r="N51" s="277"/>
      <c r="O51" s="277"/>
      <c r="P51" s="277"/>
      <c r="Q51" s="1652"/>
      <c r="R51" s="2264"/>
      <c r="S51" s="2265"/>
      <c r="T51" s="2265"/>
      <c r="U51" s="2265"/>
      <c r="V51" s="2266"/>
      <c r="W51" s="1663"/>
      <c r="X51" s="1663"/>
      <c r="Y51" s="1663"/>
      <c r="Z51" s="1663"/>
      <c r="AA51" s="1663"/>
      <c r="AB51" s="1663"/>
      <c r="AC51" s="277"/>
      <c r="AD51" s="277"/>
      <c r="AE51" s="277"/>
      <c r="AF51" s="277"/>
      <c r="AG51" s="314"/>
      <c r="AH51" s="314"/>
      <c r="AI51" s="314"/>
      <c r="AJ51" s="314"/>
      <c r="AK51" s="98"/>
      <c r="AO51" s="99">
        <v>301</v>
      </c>
      <c r="AP51" s="104">
        <v>1.1499999999999999</v>
      </c>
      <c r="AQ51" s="105">
        <v>32</v>
      </c>
    </row>
    <row r="52" spans="1:43" x14ac:dyDescent="0.2">
      <c r="A52" s="277"/>
      <c r="B52" s="277"/>
      <c r="C52" s="277"/>
      <c r="D52" s="277"/>
      <c r="E52" s="277"/>
      <c r="F52" s="277"/>
      <c r="G52" s="277"/>
      <c r="H52" s="277" t="s">
        <v>394</v>
      </c>
      <c r="I52" s="277"/>
      <c r="J52" s="277"/>
      <c r="K52" s="277"/>
      <c r="L52" s="277"/>
      <c r="M52" s="277"/>
      <c r="N52" s="277"/>
      <c r="O52" s="277"/>
      <c r="P52" s="277"/>
      <c r="Q52" s="277"/>
      <c r="R52" s="277" t="s">
        <v>102</v>
      </c>
      <c r="S52" s="277"/>
      <c r="T52" s="277"/>
      <c r="U52" s="277"/>
      <c r="V52" s="277"/>
      <c r="W52" s="277"/>
      <c r="X52" s="277"/>
      <c r="Y52" s="277"/>
      <c r="Z52" s="277"/>
      <c r="AA52" s="277"/>
      <c r="AB52" s="277"/>
      <c r="AC52" s="277"/>
      <c r="AD52" s="277"/>
      <c r="AE52" s="277"/>
      <c r="AF52" s="277"/>
      <c r="AG52" s="314"/>
      <c r="AH52" s="314"/>
      <c r="AI52" s="314"/>
      <c r="AJ52" s="314"/>
      <c r="AK52" s="98"/>
      <c r="AO52" s="99">
        <v>401</v>
      </c>
      <c r="AP52" s="104">
        <v>1.2</v>
      </c>
      <c r="AQ52" s="105">
        <v>52</v>
      </c>
    </row>
    <row r="53" spans="1:43" x14ac:dyDescent="0.2">
      <c r="A53" s="277"/>
      <c r="B53" s="277"/>
      <c r="C53" s="277"/>
      <c r="D53" s="278"/>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314"/>
      <c r="AH53" s="314"/>
      <c r="AI53" s="314"/>
      <c r="AJ53" s="314"/>
      <c r="AK53" s="98"/>
      <c r="AO53" s="99">
        <v>501</v>
      </c>
      <c r="AP53" s="104">
        <v>1.29</v>
      </c>
      <c r="AQ53" s="105">
        <v>97</v>
      </c>
    </row>
    <row r="54" spans="1:43" x14ac:dyDescent="0.2">
      <c r="A54" s="277"/>
      <c r="B54" s="277"/>
      <c r="C54" s="277"/>
      <c r="D54" s="278"/>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O54" s="99">
        <v>701</v>
      </c>
      <c r="AP54" s="104">
        <v>1.41</v>
      </c>
      <c r="AQ54" s="105">
        <v>181</v>
      </c>
    </row>
    <row r="55" spans="1:43" x14ac:dyDescent="0.2">
      <c r="A55" s="277"/>
      <c r="B55" s="277"/>
      <c r="C55" s="277"/>
      <c r="D55" s="278"/>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O55" s="99">
        <v>1001</v>
      </c>
      <c r="AP55" s="104">
        <v>1.58</v>
      </c>
      <c r="AQ55" s="105">
        <v>351</v>
      </c>
    </row>
    <row r="56" spans="1:43" x14ac:dyDescent="0.2">
      <c r="AO56" s="99">
        <v>1501</v>
      </c>
      <c r="AP56" s="104">
        <v>1.76</v>
      </c>
      <c r="AQ56" s="105">
        <v>621</v>
      </c>
    </row>
    <row r="57" spans="1:43" x14ac:dyDescent="0.2">
      <c r="AO57" s="99">
        <v>2001</v>
      </c>
      <c r="AP57" s="104">
        <v>1.9</v>
      </c>
      <c r="AQ57" s="105">
        <v>901</v>
      </c>
    </row>
    <row r="58" spans="1:43" x14ac:dyDescent="0.2">
      <c r="AO58" s="99">
        <v>2501</v>
      </c>
      <c r="AP58" s="104">
        <v>1.98</v>
      </c>
      <c r="AQ58" s="105">
        <v>1101</v>
      </c>
    </row>
    <row r="59" spans="1:43" x14ac:dyDescent="0.2">
      <c r="AO59" s="99">
        <v>3001</v>
      </c>
      <c r="AP59" s="104">
        <v>2.04</v>
      </c>
      <c r="AQ59" s="105">
        <v>1281</v>
      </c>
    </row>
    <row r="60" spans="1:43" x14ac:dyDescent="0.2">
      <c r="AO60" s="99">
        <v>3501</v>
      </c>
      <c r="AP60" s="104">
        <v>2.08</v>
      </c>
      <c r="AQ60" s="105">
        <v>1421</v>
      </c>
    </row>
    <row r="61" spans="1:43" x14ac:dyDescent="0.2">
      <c r="AO61" s="99">
        <v>4001</v>
      </c>
      <c r="AP61" s="104">
        <v>2.1</v>
      </c>
      <c r="AQ61" s="105">
        <v>1501</v>
      </c>
    </row>
    <row r="62" spans="1:43" x14ac:dyDescent="0.2">
      <c r="AO62" s="99">
        <v>5001</v>
      </c>
      <c r="AP62" s="104">
        <v>1.8</v>
      </c>
      <c r="AQ62" s="105">
        <v>0</v>
      </c>
    </row>
    <row r="66" spans="4:49" x14ac:dyDescent="0.2">
      <c r="D66" s="94"/>
    </row>
    <row r="67" spans="4:49" x14ac:dyDescent="0.2">
      <c r="D67" s="94"/>
    </row>
    <row r="68" spans="4:49" ht="14" x14ac:dyDescent="0.2">
      <c r="D68" s="94"/>
      <c r="AO68" s="37"/>
      <c r="AP68" s="56"/>
      <c r="AQ68" s="93"/>
      <c r="AR68" s="56"/>
      <c r="AS68" s="56"/>
      <c r="AT68" s="56"/>
      <c r="AU68" s="38"/>
      <c r="AV68" s="56"/>
      <c r="AW68" s="56"/>
    </row>
    <row r="69" spans="4:49" ht="14" x14ac:dyDescent="0.2">
      <c r="D69" s="94"/>
      <c r="AO69" s="37"/>
      <c r="AP69" s="1165"/>
      <c r="AQ69" s="248"/>
      <c r="AR69" s="248"/>
      <c r="AS69" s="248"/>
      <c r="AT69" s="2256"/>
      <c r="AU69" s="2257"/>
      <c r="AV69" s="2258"/>
      <c r="AW69" s="56"/>
    </row>
    <row r="70" spans="4:49" ht="14" x14ac:dyDescent="0.2">
      <c r="AO70" s="37"/>
      <c r="AP70" s="248"/>
      <c r="AQ70" s="1165"/>
      <c r="AR70" s="248"/>
      <c r="AS70" s="248"/>
      <c r="AT70" s="2256"/>
      <c r="AU70" s="2257"/>
      <c r="AV70" s="2258"/>
      <c r="AW70" s="56"/>
    </row>
    <row r="71" spans="4:49" ht="14" x14ac:dyDescent="0.2">
      <c r="AO71" s="37"/>
      <c r="AP71" s="56"/>
      <c r="AQ71" s="56"/>
      <c r="AR71" s="56"/>
      <c r="AS71" s="56"/>
      <c r="AT71" s="56"/>
      <c r="AU71" s="38"/>
      <c r="AV71" s="56"/>
      <c r="AW71" s="56"/>
    </row>
  </sheetData>
  <sheetProtection autoFilter="0"/>
  <customSheetViews>
    <customSheetView guid="{A0BA9017-E5F3-4B91-9F5C-F0F36F625BCB}"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C8B40DBF-EDE0-406A-8960-74B2A681CE9F}"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3"/>
      <headerFooter alignWithMargins="0"/>
    </customSheetView>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4"/>
      <headerFooter alignWithMargins="0"/>
    </customSheetView>
    <customSheetView guid="{44914D11-FA26-4FFB-9D64-353FA38F5634}"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5"/>
      <headerFooter alignWithMargins="0"/>
    </customSheetView>
    <customSheetView guid="{3DDC5261-2F80-4A3C-AB53-F803DE8B7615}"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6"/>
      <headerFooter alignWithMargins="0"/>
    </customSheetView>
    <customSheetView guid="{3B4A68D1-1B68-46E4-B8BF-4F65CEA2EB4B}"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7"/>
      <headerFooter alignWithMargins="0"/>
    </customSheetView>
    <customSheetView guid="{87FB8462-6403-4F20-8080-1AF11B55B90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8"/>
      <headerFooter alignWithMargins="0"/>
    </customSheetView>
    <customSheetView guid="{1F81339A-CB4E-4CB3-ABCA-C25ADEC8B9A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9"/>
      <headerFooter alignWithMargins="0"/>
    </customSheetView>
    <customSheetView guid="{0FF53720-42B0-4B1A-A491-0089CDA29CCF}"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20"/>
      <headerFooter alignWithMargins="0"/>
    </customSheetView>
  </customSheetViews>
  <mergeCells count="192">
    <mergeCell ref="AT69:AT70"/>
    <mergeCell ref="AU69:AU70"/>
    <mergeCell ref="AV69:AV70"/>
    <mergeCell ref="D50:G50"/>
    <mergeCell ref="I50:K50"/>
    <mergeCell ref="M50:O50"/>
    <mergeCell ref="Q50:Q51"/>
    <mergeCell ref="R50:V51"/>
    <mergeCell ref="W50:AB51"/>
    <mergeCell ref="H51:K51"/>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C12:J12"/>
    <mergeCell ref="K12:O12"/>
    <mergeCell ref="Q12:U12"/>
    <mergeCell ref="W12:AA12"/>
    <mergeCell ref="AC12:AG12"/>
    <mergeCell ref="C13:J13"/>
    <mergeCell ref="K13:O13"/>
    <mergeCell ref="Q13:U13"/>
    <mergeCell ref="W13:AA13"/>
    <mergeCell ref="AC13:AG13"/>
    <mergeCell ref="C10:J10"/>
    <mergeCell ref="K10:O10"/>
    <mergeCell ref="Q10:U10"/>
    <mergeCell ref="W10:AA10"/>
    <mergeCell ref="AC10:AG10"/>
    <mergeCell ref="C11:J11"/>
    <mergeCell ref="K11:O11"/>
    <mergeCell ref="Q11:U11"/>
    <mergeCell ref="W11:AA11"/>
    <mergeCell ref="AC11:AG11"/>
    <mergeCell ref="C8:J8"/>
    <mergeCell ref="K8:O8"/>
    <mergeCell ref="Q8:U8"/>
    <mergeCell ref="W8:AA8"/>
    <mergeCell ref="AC8:AG8"/>
    <mergeCell ref="C9:J9"/>
    <mergeCell ref="K9:O9"/>
    <mergeCell ref="Q9:U9"/>
    <mergeCell ref="W9:AA9"/>
    <mergeCell ref="AC9:AG9"/>
    <mergeCell ref="C6:J6"/>
    <mergeCell ref="K6:O6"/>
    <mergeCell ref="Q6:U6"/>
    <mergeCell ref="W6:AA6"/>
    <mergeCell ref="AC6:AG6"/>
    <mergeCell ref="C7:J7"/>
    <mergeCell ref="K7:O7"/>
    <mergeCell ref="Q7:U7"/>
    <mergeCell ref="W7:AA7"/>
    <mergeCell ref="AC7:AG7"/>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F219" sqref="F219"/>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47" customWidth="1"/>
    <col min="9" max="9" width="2" style="47" bestFit="1" customWidth="1"/>
    <col min="10" max="10" width="11.90625" style="50" customWidth="1"/>
    <col min="11" max="11" width="4.36328125" style="47" customWidth="1"/>
    <col min="12" max="16384" width="9" style="47"/>
  </cols>
  <sheetData>
    <row r="1" spans="1:11" ht="18.75" customHeight="1" x14ac:dyDescent="0.2">
      <c r="A1" s="1963" t="s">
        <v>154</v>
      </c>
      <c r="B1" s="1964"/>
      <c r="C1" s="1965" t="s">
        <v>452</v>
      </c>
      <c r="D1" s="1966"/>
      <c r="E1" s="1967"/>
      <c r="F1" s="517"/>
      <c r="G1" s="467"/>
      <c r="H1" s="663" t="s">
        <v>153</v>
      </c>
      <c r="I1" s="1785">
        <f>総括表!H4</f>
        <v>0</v>
      </c>
      <c r="J1" s="1785"/>
      <c r="K1" s="1785"/>
    </row>
    <row r="2" spans="1:11" ht="18.75" customHeight="1" x14ac:dyDescent="0.2">
      <c r="A2" s="467"/>
      <c r="B2" s="467"/>
      <c r="C2" s="467"/>
      <c r="D2" s="467"/>
      <c r="E2" s="467"/>
      <c r="F2" s="517"/>
      <c r="G2" s="467"/>
      <c r="H2" s="467"/>
      <c r="I2" s="467"/>
      <c r="J2" s="664"/>
      <c r="K2" s="467"/>
    </row>
    <row r="3" spans="1:11" ht="18.75" customHeight="1" x14ac:dyDescent="0.2">
      <c r="A3" s="468" t="s">
        <v>51</v>
      </c>
      <c r="B3" s="458" t="s">
        <v>451</v>
      </c>
      <c r="C3" s="467"/>
      <c r="D3" s="467"/>
      <c r="E3" s="467"/>
      <c r="F3" s="517"/>
      <c r="G3" s="467"/>
      <c r="H3" s="467"/>
      <c r="I3" s="467"/>
      <c r="J3" s="517"/>
      <c r="K3" s="467"/>
    </row>
    <row r="4" spans="1:11" ht="11.25" customHeight="1" x14ac:dyDescent="0.2">
      <c r="A4" s="470"/>
      <c r="B4" s="467"/>
      <c r="C4" s="467"/>
      <c r="D4" s="467"/>
      <c r="E4" s="467"/>
      <c r="F4" s="517"/>
      <c r="G4" s="467"/>
      <c r="H4" s="467"/>
      <c r="I4" s="467"/>
      <c r="J4" s="517"/>
      <c r="K4" s="467"/>
    </row>
    <row r="5" spans="1:11" ht="18.75" customHeight="1" x14ac:dyDescent="0.2">
      <c r="A5" s="470"/>
      <c r="B5" s="1729" t="s">
        <v>181</v>
      </c>
      <c r="C5" s="1730"/>
      <c r="D5" s="1729" t="s">
        <v>139</v>
      </c>
      <c r="E5" s="1730"/>
      <c r="F5" s="627" t="s">
        <v>7001</v>
      </c>
      <c r="G5" s="546"/>
      <c r="H5" s="546" t="s">
        <v>159</v>
      </c>
      <c r="I5" s="546"/>
      <c r="J5" s="545" t="s">
        <v>89</v>
      </c>
      <c r="K5" s="340"/>
    </row>
    <row r="6" spans="1:11" ht="15" customHeight="1" thickBot="1" x14ac:dyDescent="0.25">
      <c r="A6" s="470"/>
      <c r="B6" s="523"/>
      <c r="C6" s="479"/>
      <c r="D6" s="480"/>
      <c r="E6" s="342"/>
      <c r="F6" s="592" t="s">
        <v>450</v>
      </c>
      <c r="G6" s="482"/>
      <c r="H6" s="482"/>
      <c r="I6" s="482"/>
      <c r="J6" s="525" t="s">
        <v>136</v>
      </c>
      <c r="K6" s="340"/>
    </row>
    <row r="7" spans="1:11" s="49" customFormat="1" ht="15" customHeight="1" thickTop="1" x14ac:dyDescent="0.2">
      <c r="A7" s="458"/>
      <c r="B7" s="335">
        <v>1</v>
      </c>
      <c r="C7" s="550" t="s">
        <v>150</v>
      </c>
      <c r="D7" s="1725"/>
      <c r="E7" s="1758"/>
      <c r="F7" s="45"/>
      <c r="G7" s="623" t="s">
        <v>117</v>
      </c>
      <c r="H7" s="594">
        <v>0.8</v>
      </c>
      <c r="I7" s="596" t="s">
        <v>119</v>
      </c>
      <c r="J7" s="598">
        <f t="shared" ref="J7:J13" si="0">ROUND(F7*H7,0)</f>
        <v>0</v>
      </c>
      <c r="K7" s="340" t="s">
        <v>273</v>
      </c>
    </row>
    <row r="8" spans="1:11" s="49" customFormat="1" ht="15" customHeight="1" x14ac:dyDescent="0.2">
      <c r="A8" s="458"/>
      <c r="B8" s="335">
        <v>2</v>
      </c>
      <c r="C8" s="550" t="s">
        <v>149</v>
      </c>
      <c r="D8" s="1725"/>
      <c r="E8" s="1758"/>
      <c r="F8" s="46"/>
      <c r="G8" s="623" t="s">
        <v>117</v>
      </c>
      <c r="H8" s="594">
        <v>0.8</v>
      </c>
      <c r="I8" s="596" t="s">
        <v>119</v>
      </c>
      <c r="J8" s="598">
        <f t="shared" si="0"/>
        <v>0</v>
      </c>
      <c r="K8" s="340" t="s">
        <v>272</v>
      </c>
    </row>
    <row r="9" spans="1:11" s="49" customFormat="1" ht="15" customHeight="1" x14ac:dyDescent="0.2">
      <c r="A9" s="458"/>
      <c r="B9" s="335">
        <v>3</v>
      </c>
      <c r="C9" s="550" t="s">
        <v>148</v>
      </c>
      <c r="D9" s="1725"/>
      <c r="E9" s="1758"/>
      <c r="F9" s="46"/>
      <c r="G9" s="623" t="s">
        <v>117</v>
      </c>
      <c r="H9" s="594">
        <v>0.8</v>
      </c>
      <c r="I9" s="596" t="s">
        <v>119</v>
      </c>
      <c r="J9" s="598">
        <f t="shared" si="0"/>
        <v>0</v>
      </c>
      <c r="K9" s="340" t="s">
        <v>271</v>
      </c>
    </row>
    <row r="10" spans="1:11" s="49" customFormat="1" ht="15" customHeight="1" x14ac:dyDescent="0.2">
      <c r="A10" s="458"/>
      <c r="B10" s="335">
        <v>4</v>
      </c>
      <c r="C10" s="550" t="s">
        <v>135</v>
      </c>
      <c r="D10" s="1725"/>
      <c r="E10" s="1758"/>
      <c r="F10" s="46"/>
      <c r="G10" s="623" t="s">
        <v>117</v>
      </c>
      <c r="H10" s="594">
        <v>0.8</v>
      </c>
      <c r="I10" s="596" t="s">
        <v>119</v>
      </c>
      <c r="J10" s="598">
        <f t="shared" si="0"/>
        <v>0</v>
      </c>
      <c r="K10" s="340" t="s">
        <v>270</v>
      </c>
    </row>
    <row r="11" spans="1:11" s="49" customFormat="1" ht="15" customHeight="1" x14ac:dyDescent="0.2">
      <c r="A11" s="458"/>
      <c r="B11" s="335">
        <v>5</v>
      </c>
      <c r="C11" s="550" t="s">
        <v>144</v>
      </c>
      <c r="D11" s="1725"/>
      <c r="E11" s="1758"/>
      <c r="F11" s="46"/>
      <c r="G11" s="623" t="s">
        <v>117</v>
      </c>
      <c r="H11" s="594">
        <v>0.8</v>
      </c>
      <c r="I11" s="596" t="s">
        <v>119</v>
      </c>
      <c r="J11" s="598">
        <f t="shared" si="0"/>
        <v>0</v>
      </c>
      <c r="K11" s="340" t="s">
        <v>268</v>
      </c>
    </row>
    <row r="12" spans="1:11" s="49" customFormat="1" ht="15" customHeight="1" x14ac:dyDescent="0.2">
      <c r="A12" s="458"/>
      <c r="B12" s="335">
        <v>6</v>
      </c>
      <c r="C12" s="550" t="s">
        <v>133</v>
      </c>
      <c r="D12" s="1725"/>
      <c r="E12" s="1758"/>
      <c r="F12" s="46"/>
      <c r="G12" s="623" t="s">
        <v>117</v>
      </c>
      <c r="H12" s="594">
        <v>0.8</v>
      </c>
      <c r="I12" s="596" t="s">
        <v>119</v>
      </c>
      <c r="J12" s="598">
        <f t="shared" si="0"/>
        <v>0</v>
      </c>
      <c r="K12" s="340" t="s">
        <v>267</v>
      </c>
    </row>
    <row r="13" spans="1:11" s="49" customFormat="1" ht="15" customHeight="1" thickBot="1" x14ac:dyDescent="0.25">
      <c r="A13" s="458"/>
      <c r="B13" s="460">
        <v>7</v>
      </c>
      <c r="C13" s="553" t="s">
        <v>131</v>
      </c>
      <c r="D13" s="1725"/>
      <c r="E13" s="1758"/>
      <c r="F13" s="70"/>
      <c r="G13" s="623" t="s">
        <v>117</v>
      </c>
      <c r="H13" s="594">
        <v>0.8</v>
      </c>
      <c r="I13" s="596" t="s">
        <v>119</v>
      </c>
      <c r="J13" s="598">
        <f t="shared" si="0"/>
        <v>0</v>
      </c>
      <c r="K13" s="340" t="s">
        <v>269</v>
      </c>
    </row>
    <row r="14" spans="1:11" s="49" customFormat="1" ht="15" customHeight="1" thickTop="1" x14ac:dyDescent="0.2">
      <c r="A14" s="458"/>
      <c r="B14" s="340"/>
      <c r="C14" s="340"/>
      <c r="D14" s="340"/>
      <c r="E14" s="340"/>
      <c r="F14" s="554"/>
      <c r="G14" s="340"/>
      <c r="H14" s="1683" t="s">
        <v>5384</v>
      </c>
      <c r="I14" s="1684"/>
      <c r="J14" s="531"/>
      <c r="K14" s="340"/>
    </row>
    <row r="15" spans="1:11" ht="18.75" customHeight="1" thickBot="1" x14ac:dyDescent="0.25">
      <c r="A15" s="467"/>
      <c r="B15" s="467"/>
      <c r="C15" s="467"/>
      <c r="D15" s="467"/>
      <c r="E15" s="467"/>
      <c r="F15" s="517"/>
      <c r="G15" s="467"/>
      <c r="H15" s="1723" t="s">
        <v>449</v>
      </c>
      <c r="I15" s="1724"/>
      <c r="J15" s="539">
        <f>SUM(J7:J13)</f>
        <v>0</v>
      </c>
      <c r="K15" s="340" t="s">
        <v>87</v>
      </c>
    </row>
    <row r="16" spans="1:11" ht="18.75" customHeight="1" x14ac:dyDescent="0.2">
      <c r="A16" s="467"/>
      <c r="B16" s="467"/>
      <c r="C16" s="467"/>
      <c r="D16" s="467"/>
      <c r="E16" s="467"/>
      <c r="F16" s="517"/>
      <c r="G16" s="467"/>
      <c r="H16" s="467"/>
      <c r="I16" s="467"/>
      <c r="J16" s="519"/>
      <c r="K16" s="467"/>
    </row>
    <row r="18" spans="6:6" ht="18.75" customHeight="1" x14ac:dyDescent="0.2">
      <c r="F18" s="50" t="s">
        <v>1099</v>
      </c>
    </row>
  </sheetData>
  <sheetProtection autoFilter="0"/>
  <customSheetViews>
    <customSheetView guid="{A0BA9017-E5F3-4B91-9F5C-F0F36F625BCB}"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14">
    <mergeCell ref="D13:E13"/>
    <mergeCell ref="H15:I15"/>
    <mergeCell ref="D7:E7"/>
    <mergeCell ref="D8:E8"/>
    <mergeCell ref="D9:E9"/>
    <mergeCell ref="D10:E10"/>
    <mergeCell ref="D11:E11"/>
    <mergeCell ref="D12:E12"/>
    <mergeCell ref="H14:I14"/>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03"/>
  <sheetViews>
    <sheetView workbookViewId="0">
      <selection activeCell="N9" sqref="N9"/>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963" t="s">
        <v>154</v>
      </c>
      <c r="B1" s="1964"/>
      <c r="C1" s="1965" t="s">
        <v>452</v>
      </c>
      <c r="D1" s="1966"/>
      <c r="E1" s="1967"/>
      <c r="F1" s="517"/>
      <c r="G1" s="467"/>
      <c r="H1" s="1166" t="s">
        <v>153</v>
      </c>
      <c r="I1" s="1785">
        <f>総括表!H4</f>
        <v>0</v>
      </c>
      <c r="J1" s="1785"/>
      <c r="K1" s="1785"/>
      <c r="L1" s="467"/>
    </row>
    <row r="2" spans="1:12" ht="18.75" customHeight="1" x14ac:dyDescent="0.2">
      <c r="A2" s="467"/>
      <c r="B2" s="467"/>
      <c r="C2" s="467"/>
      <c r="D2" s="467"/>
      <c r="E2" s="467"/>
      <c r="F2" s="517"/>
      <c r="G2" s="467"/>
      <c r="H2" s="471"/>
      <c r="I2" s="467"/>
      <c r="J2" s="664"/>
      <c r="K2" s="467"/>
      <c r="L2" s="467"/>
    </row>
    <row r="3" spans="1:12" ht="18.75" customHeight="1" x14ac:dyDescent="0.2">
      <c r="A3" s="468" t="s">
        <v>51</v>
      </c>
      <c r="B3" s="458" t="s">
        <v>6607</v>
      </c>
      <c r="C3" s="467"/>
      <c r="D3" s="467"/>
      <c r="E3" s="467"/>
      <c r="F3" s="517"/>
      <c r="G3" s="467"/>
      <c r="H3" s="471"/>
      <c r="I3" s="467"/>
      <c r="J3" s="517"/>
      <c r="K3" s="467"/>
      <c r="L3" s="467"/>
    </row>
    <row r="4" spans="1:12" ht="11.25" customHeight="1" x14ac:dyDescent="0.2">
      <c r="A4" s="470"/>
      <c r="B4" s="467"/>
      <c r="C4" s="467"/>
      <c r="D4" s="467"/>
      <c r="E4" s="467"/>
      <c r="F4" s="517"/>
      <c r="G4" s="467"/>
      <c r="H4" s="471"/>
      <c r="I4" s="467"/>
      <c r="J4" s="517"/>
      <c r="K4" s="467"/>
      <c r="L4" s="467"/>
    </row>
    <row r="5" spans="1:12" ht="18.75" customHeight="1" x14ac:dyDescent="0.2">
      <c r="A5" s="470"/>
      <c r="B5" s="1729" t="s">
        <v>140</v>
      </c>
      <c r="C5" s="1730"/>
      <c r="D5" s="1729" t="s">
        <v>139</v>
      </c>
      <c r="E5" s="1730"/>
      <c r="F5" s="545" t="s">
        <v>138</v>
      </c>
      <c r="G5" s="546"/>
      <c r="H5" s="1167" t="s">
        <v>137</v>
      </c>
      <c r="I5" s="546"/>
      <c r="J5" s="545" t="s">
        <v>89</v>
      </c>
      <c r="K5" s="340"/>
      <c r="L5" s="467"/>
    </row>
    <row r="6" spans="1:12" ht="15" customHeight="1" x14ac:dyDescent="0.2">
      <c r="A6" s="470"/>
      <c r="B6" s="523"/>
      <c r="C6" s="479"/>
      <c r="D6" s="480"/>
      <c r="E6" s="342"/>
      <c r="F6" s="524"/>
      <c r="G6" s="482"/>
      <c r="H6" s="483"/>
      <c r="I6" s="482"/>
      <c r="J6" s="525" t="s">
        <v>136</v>
      </c>
      <c r="K6" s="340"/>
      <c r="L6" s="467"/>
    </row>
    <row r="7" spans="1:12" s="49" customFormat="1" ht="15" customHeight="1" x14ac:dyDescent="0.2">
      <c r="A7" s="458"/>
      <c r="B7" s="549">
        <v>1</v>
      </c>
      <c r="C7" s="550" t="s">
        <v>124</v>
      </c>
      <c r="D7" s="552"/>
      <c r="E7" s="553" t="s">
        <v>632</v>
      </c>
      <c r="F7" s="595">
        <f>+基礎データ貼付用シート!E2304+基礎データ貼付用シート!E2305</f>
        <v>0</v>
      </c>
      <c r="G7" s="596" t="s">
        <v>117</v>
      </c>
      <c r="H7" s="1267">
        <v>0.124</v>
      </c>
      <c r="I7" s="596" t="s">
        <v>119</v>
      </c>
      <c r="J7" s="598">
        <f t="shared" ref="J7:J47" si="0">ROUND(F7*H7,0)</f>
        <v>0</v>
      </c>
      <c r="K7" s="340" t="s">
        <v>273</v>
      </c>
      <c r="L7" s="458"/>
    </row>
    <row r="8" spans="1:12" s="49" customFormat="1" ht="15" customHeight="1" x14ac:dyDescent="0.2">
      <c r="A8" s="458"/>
      <c r="B8" s="549">
        <v>2</v>
      </c>
      <c r="C8" s="550" t="s">
        <v>124</v>
      </c>
      <c r="D8" s="552"/>
      <c r="E8" s="553" t="s">
        <v>1100</v>
      </c>
      <c r="F8" s="595">
        <f>+基礎データ貼付用シート!E2300+基礎データ貼付用シート!E2302</f>
        <v>0</v>
      </c>
      <c r="G8" s="596" t="s">
        <v>117</v>
      </c>
      <c r="H8" s="1373">
        <v>7.8E-2</v>
      </c>
      <c r="I8" s="601" t="s">
        <v>119</v>
      </c>
      <c r="J8" s="602">
        <f t="shared" si="0"/>
        <v>0</v>
      </c>
      <c r="K8" s="340" t="s">
        <v>272</v>
      </c>
      <c r="L8" s="458"/>
    </row>
    <row r="9" spans="1:12" s="49" customFormat="1" ht="15" customHeight="1" x14ac:dyDescent="0.2">
      <c r="A9" s="458"/>
      <c r="B9" s="1351">
        <v>3</v>
      </c>
      <c r="C9" s="553" t="s">
        <v>124</v>
      </c>
      <c r="D9" s="552"/>
      <c r="E9" s="553" t="s">
        <v>1101</v>
      </c>
      <c r="F9" s="595">
        <f>+基礎データ貼付用シート!E2301+基礎データ貼付用シート!E2303</f>
        <v>0</v>
      </c>
      <c r="G9" s="596" t="s">
        <v>117</v>
      </c>
      <c r="H9" s="1267">
        <v>6.5000000000000002E-2</v>
      </c>
      <c r="I9" s="596" t="s">
        <v>119</v>
      </c>
      <c r="J9" s="598">
        <f t="shared" si="0"/>
        <v>0</v>
      </c>
      <c r="K9" s="340" t="s">
        <v>271</v>
      </c>
      <c r="L9" s="458"/>
    </row>
    <row r="10" spans="1:12" s="49" customFormat="1" ht="15" customHeight="1" x14ac:dyDescent="0.2">
      <c r="A10" s="458"/>
      <c r="B10" s="549">
        <v>4</v>
      </c>
      <c r="C10" s="550" t="s">
        <v>123</v>
      </c>
      <c r="D10" s="552" t="s">
        <v>533</v>
      </c>
      <c r="E10" s="553" t="s">
        <v>143</v>
      </c>
      <c r="F10" s="535" t="b">
        <f>IF(総括表!$B$4=総括表!$Q$4,基礎データ貼付用シート!E2306+基礎データ貼付用シート!E2308)</f>
        <v>0</v>
      </c>
      <c r="G10" s="596" t="s">
        <v>117</v>
      </c>
      <c r="H10" s="1267">
        <v>0.19</v>
      </c>
      <c r="I10" s="596" t="s">
        <v>119</v>
      </c>
      <c r="J10" s="598">
        <f t="shared" si="0"/>
        <v>0</v>
      </c>
      <c r="K10" s="340" t="s">
        <v>270</v>
      </c>
      <c r="L10" s="458"/>
    </row>
    <row r="11" spans="1:12" s="49" customFormat="1" ht="15" customHeight="1" x14ac:dyDescent="0.2">
      <c r="A11" s="458"/>
      <c r="B11" s="341"/>
      <c r="C11" s="1354" t="s">
        <v>454</v>
      </c>
      <c r="D11" s="552" t="s">
        <v>529</v>
      </c>
      <c r="E11" s="553" t="s">
        <v>142</v>
      </c>
      <c r="F11" s="535" t="b">
        <f>IF(総括表!$B$4=総括表!$Q$5,基礎データ貼付用シート!E2306+基礎データ貼付用シート!E2308)</f>
        <v>0</v>
      </c>
      <c r="G11" s="596" t="s">
        <v>117</v>
      </c>
      <c r="H11" s="1373">
        <v>7.1999999999999995E-2</v>
      </c>
      <c r="I11" s="601" t="s">
        <v>119</v>
      </c>
      <c r="J11" s="602">
        <f t="shared" si="0"/>
        <v>0</v>
      </c>
      <c r="K11" s="340" t="s">
        <v>268</v>
      </c>
      <c r="L11" s="458"/>
    </row>
    <row r="12" spans="1:12" s="49" customFormat="1" ht="15" customHeight="1" x14ac:dyDescent="0.2">
      <c r="A12" s="458"/>
      <c r="B12" s="549">
        <v>5</v>
      </c>
      <c r="C12" s="550" t="s">
        <v>123</v>
      </c>
      <c r="D12" s="552" t="s">
        <v>533</v>
      </c>
      <c r="E12" s="553" t="s">
        <v>143</v>
      </c>
      <c r="F12" s="535" t="b">
        <f>IF(総括表!$B$4=総括表!$Q$4,基礎データ貼付用シート!E2307+基礎データ貼付用シート!E2309)</f>
        <v>0</v>
      </c>
      <c r="G12" s="596" t="s">
        <v>117</v>
      </c>
      <c r="H12" s="1267">
        <v>0.158</v>
      </c>
      <c r="I12" s="596" t="s">
        <v>119</v>
      </c>
      <c r="J12" s="598">
        <f t="shared" si="0"/>
        <v>0</v>
      </c>
      <c r="K12" s="340" t="s">
        <v>267</v>
      </c>
      <c r="L12" s="458"/>
    </row>
    <row r="13" spans="1:12" s="49" customFormat="1" ht="15" customHeight="1" x14ac:dyDescent="0.2">
      <c r="A13" s="458"/>
      <c r="B13" s="341"/>
      <c r="C13" s="1354" t="s">
        <v>453</v>
      </c>
      <c r="D13" s="552" t="s">
        <v>529</v>
      </c>
      <c r="E13" s="553" t="s">
        <v>142</v>
      </c>
      <c r="F13" s="535" t="b">
        <f>IF(総括表!$B$4=総括表!$Q$5,基礎データ貼付用シート!E2307+基礎データ貼付用シート!E2309)</f>
        <v>0</v>
      </c>
      <c r="G13" s="596" t="s">
        <v>117</v>
      </c>
      <c r="H13" s="1373">
        <v>0.06</v>
      </c>
      <c r="I13" s="601" t="s">
        <v>119</v>
      </c>
      <c r="J13" s="602">
        <f t="shared" si="0"/>
        <v>0</v>
      </c>
      <c r="K13" s="340" t="s">
        <v>269</v>
      </c>
      <c r="L13" s="458"/>
    </row>
    <row r="14" spans="1:12" s="49" customFormat="1" ht="15" customHeight="1" x14ac:dyDescent="0.2">
      <c r="A14" s="458"/>
      <c r="B14" s="549">
        <v>6</v>
      </c>
      <c r="C14" s="550" t="s">
        <v>122</v>
      </c>
      <c r="D14" s="552" t="s">
        <v>533</v>
      </c>
      <c r="E14" s="553" t="s">
        <v>143</v>
      </c>
      <c r="F14" s="535" t="b">
        <f>IF(総括表!$B$4=総括表!$Q$4,基礎データ貼付用シート!E2310+基礎データ貼付用シート!E2312)</f>
        <v>0</v>
      </c>
      <c r="G14" s="596" t="s">
        <v>117</v>
      </c>
      <c r="H14" s="1267">
        <v>0.25</v>
      </c>
      <c r="I14" s="596" t="s">
        <v>119</v>
      </c>
      <c r="J14" s="598">
        <f t="shared" si="0"/>
        <v>0</v>
      </c>
      <c r="K14" s="340" t="s">
        <v>266</v>
      </c>
      <c r="L14" s="458"/>
    </row>
    <row r="15" spans="1:12" s="49" customFormat="1" ht="15" customHeight="1" x14ac:dyDescent="0.2">
      <c r="A15" s="458"/>
      <c r="B15" s="341"/>
      <c r="C15" s="1354" t="s">
        <v>454</v>
      </c>
      <c r="D15" s="552" t="s">
        <v>529</v>
      </c>
      <c r="E15" s="553" t="s">
        <v>142</v>
      </c>
      <c r="F15" s="535" t="b">
        <f>IF(総括表!$B$4=総括表!$Q$5,基礎データ貼付用シート!E2310+基礎データ貼付用シート!E2312)</f>
        <v>0</v>
      </c>
      <c r="G15" s="596" t="s">
        <v>117</v>
      </c>
      <c r="H15" s="1373">
        <v>6.4000000000000001E-2</v>
      </c>
      <c r="I15" s="601" t="s">
        <v>119</v>
      </c>
      <c r="J15" s="602">
        <f t="shared" si="0"/>
        <v>0</v>
      </c>
      <c r="K15" s="340" t="s">
        <v>265</v>
      </c>
      <c r="L15" s="458"/>
    </row>
    <row r="16" spans="1:12" s="49" customFormat="1" ht="15" customHeight="1" x14ac:dyDescent="0.2">
      <c r="A16" s="458"/>
      <c r="B16" s="549">
        <v>7</v>
      </c>
      <c r="C16" s="550" t="s">
        <v>122</v>
      </c>
      <c r="D16" s="552" t="s">
        <v>533</v>
      </c>
      <c r="E16" s="553" t="s">
        <v>143</v>
      </c>
      <c r="F16" s="535" t="b">
        <f>IF(総括表!$B$4=総括表!$Q$4,基礎データ貼付用シート!E2311+基礎データ貼付用シート!E2313)</f>
        <v>0</v>
      </c>
      <c r="G16" s="596" t="s">
        <v>117</v>
      </c>
      <c r="H16" s="1267">
        <v>0.20799999999999999</v>
      </c>
      <c r="I16" s="596" t="s">
        <v>119</v>
      </c>
      <c r="J16" s="598">
        <f t="shared" si="0"/>
        <v>0</v>
      </c>
      <c r="K16" s="340" t="s">
        <v>264</v>
      </c>
      <c r="L16" s="458"/>
    </row>
    <row r="17" spans="1:12" s="49" customFormat="1" ht="15" customHeight="1" x14ac:dyDescent="0.2">
      <c r="A17" s="458"/>
      <c r="B17" s="341"/>
      <c r="C17" s="1354" t="s">
        <v>453</v>
      </c>
      <c r="D17" s="552" t="s">
        <v>529</v>
      </c>
      <c r="E17" s="553" t="s">
        <v>142</v>
      </c>
      <c r="F17" s="535" t="b">
        <f>IF(総括表!$B$4=総括表!$Q$5,基礎データ貼付用シート!E2311+基礎データ貼付用シート!E2313)</f>
        <v>0</v>
      </c>
      <c r="G17" s="596" t="s">
        <v>117</v>
      </c>
      <c r="H17" s="1373">
        <v>5.3999999999999999E-2</v>
      </c>
      <c r="I17" s="601" t="s">
        <v>119</v>
      </c>
      <c r="J17" s="602">
        <f t="shared" si="0"/>
        <v>0</v>
      </c>
      <c r="K17" s="340" t="s">
        <v>263</v>
      </c>
      <c r="L17" s="458"/>
    </row>
    <row r="18" spans="1:12" s="49" customFormat="1" ht="15" customHeight="1" x14ac:dyDescent="0.2">
      <c r="A18" s="458"/>
      <c r="B18" s="549">
        <v>8</v>
      </c>
      <c r="C18" s="550" t="s">
        <v>121</v>
      </c>
      <c r="D18" s="552" t="s">
        <v>533</v>
      </c>
      <c r="E18" s="553" t="s">
        <v>143</v>
      </c>
      <c r="F18" s="535" t="b">
        <f>IF(総括表!$B$4=総括表!$Q$4,基礎データ貼付用シート!E2314+基礎データ貼付用シート!E2316)</f>
        <v>0</v>
      </c>
      <c r="G18" s="596" t="s">
        <v>117</v>
      </c>
      <c r="H18" s="1267">
        <v>0.27700000000000002</v>
      </c>
      <c r="I18" s="596" t="s">
        <v>119</v>
      </c>
      <c r="J18" s="598">
        <f t="shared" si="0"/>
        <v>0</v>
      </c>
      <c r="K18" s="340" t="s">
        <v>262</v>
      </c>
      <c r="L18" s="458"/>
    </row>
    <row r="19" spans="1:12" s="49" customFormat="1" ht="15" customHeight="1" x14ac:dyDescent="0.2">
      <c r="A19" s="458"/>
      <c r="B19" s="341"/>
      <c r="C19" s="1354" t="s">
        <v>454</v>
      </c>
      <c r="D19" s="552" t="s">
        <v>529</v>
      </c>
      <c r="E19" s="553" t="s">
        <v>142</v>
      </c>
      <c r="F19" s="535" t="b">
        <f>IF(総括表!$B$4=総括表!$Q$5,基礎データ貼付用シート!E2314+基礎データ貼付用シート!E2316)</f>
        <v>0</v>
      </c>
      <c r="G19" s="596" t="s">
        <v>117</v>
      </c>
      <c r="H19" s="1373">
        <v>8.1000000000000003E-2</v>
      </c>
      <c r="I19" s="601" t="s">
        <v>119</v>
      </c>
      <c r="J19" s="602">
        <f t="shared" si="0"/>
        <v>0</v>
      </c>
      <c r="K19" s="340" t="s">
        <v>261</v>
      </c>
      <c r="L19" s="458"/>
    </row>
    <row r="20" spans="1:12" s="49" customFormat="1" ht="15" customHeight="1" x14ac:dyDescent="0.2">
      <c r="A20" s="458"/>
      <c r="B20" s="549">
        <v>9</v>
      </c>
      <c r="C20" s="550" t="s">
        <v>121</v>
      </c>
      <c r="D20" s="552" t="s">
        <v>533</v>
      </c>
      <c r="E20" s="553" t="s">
        <v>143</v>
      </c>
      <c r="F20" s="535" t="b">
        <f>IF(総括表!$B$4=総括表!$Q$4,基礎データ貼付用シート!E2315+基礎データ貼付用シート!E2317)</f>
        <v>0</v>
      </c>
      <c r="G20" s="596" t="s">
        <v>117</v>
      </c>
      <c r="H20" s="1267">
        <v>0.23100000000000001</v>
      </c>
      <c r="I20" s="596" t="s">
        <v>119</v>
      </c>
      <c r="J20" s="598">
        <f t="shared" si="0"/>
        <v>0</v>
      </c>
      <c r="K20" s="340" t="s">
        <v>260</v>
      </c>
      <c r="L20" s="458"/>
    </row>
    <row r="21" spans="1:12" s="49" customFormat="1" ht="15" customHeight="1" x14ac:dyDescent="0.2">
      <c r="A21" s="458"/>
      <c r="B21" s="341"/>
      <c r="C21" s="1354" t="s">
        <v>453</v>
      </c>
      <c r="D21" s="552" t="s">
        <v>529</v>
      </c>
      <c r="E21" s="553" t="s">
        <v>142</v>
      </c>
      <c r="F21" s="535" t="b">
        <f>IF(総括表!$B$4=総括表!$Q$5,基礎データ貼付用シート!E2315+基礎データ貼付用シート!E2317)</f>
        <v>0</v>
      </c>
      <c r="G21" s="596" t="s">
        <v>117</v>
      </c>
      <c r="H21" s="1373">
        <v>6.8000000000000005E-2</v>
      </c>
      <c r="I21" s="601" t="s">
        <v>119</v>
      </c>
      <c r="J21" s="602">
        <f t="shared" si="0"/>
        <v>0</v>
      </c>
      <c r="K21" s="340" t="s">
        <v>259</v>
      </c>
      <c r="L21" s="458"/>
    </row>
    <row r="22" spans="1:12" s="49" customFormat="1" ht="15" customHeight="1" x14ac:dyDescent="0.2">
      <c r="A22" s="458"/>
      <c r="B22" s="549">
        <v>10</v>
      </c>
      <c r="C22" s="550" t="s">
        <v>120</v>
      </c>
      <c r="D22" s="552" t="s">
        <v>533</v>
      </c>
      <c r="E22" s="553" t="s">
        <v>143</v>
      </c>
      <c r="F22" s="535" t="b">
        <f>IF(総括表!$B$4=総括表!$Q$4,基礎データ貼付用シート!E2318+基礎データ貼付用シート!E2320)</f>
        <v>0</v>
      </c>
      <c r="G22" s="596" t="s">
        <v>117</v>
      </c>
      <c r="H22" s="1267">
        <v>0.28899999999999998</v>
      </c>
      <c r="I22" s="596" t="s">
        <v>119</v>
      </c>
      <c r="J22" s="598">
        <f t="shared" si="0"/>
        <v>0</v>
      </c>
      <c r="K22" s="340" t="s">
        <v>258</v>
      </c>
      <c r="L22" s="458"/>
    </row>
    <row r="23" spans="1:12" s="49" customFormat="1" ht="15" customHeight="1" x14ac:dyDescent="0.2">
      <c r="A23" s="458"/>
      <c r="B23" s="341"/>
      <c r="C23" s="1354" t="s">
        <v>454</v>
      </c>
      <c r="D23" s="552" t="s">
        <v>529</v>
      </c>
      <c r="E23" s="553" t="s">
        <v>142</v>
      </c>
      <c r="F23" s="535" t="b">
        <f>IF(総括表!$B$4=総括表!$Q$5,基礎データ貼付用シート!E2318+基礎データ貼付用シート!E2320)</f>
        <v>0</v>
      </c>
      <c r="G23" s="596" t="s">
        <v>117</v>
      </c>
      <c r="H23" s="1373">
        <v>0.22</v>
      </c>
      <c r="I23" s="601" t="s">
        <v>119</v>
      </c>
      <c r="J23" s="602">
        <f t="shared" si="0"/>
        <v>0</v>
      </c>
      <c r="K23" s="340" t="s">
        <v>257</v>
      </c>
      <c r="L23" s="458"/>
    </row>
    <row r="24" spans="1:12" s="49" customFormat="1" ht="15" customHeight="1" x14ac:dyDescent="0.2">
      <c r="A24" s="458"/>
      <c r="B24" s="549">
        <v>11</v>
      </c>
      <c r="C24" s="550" t="s">
        <v>120</v>
      </c>
      <c r="D24" s="552" t="s">
        <v>533</v>
      </c>
      <c r="E24" s="553" t="s">
        <v>143</v>
      </c>
      <c r="F24" s="535" t="b">
        <f>IF(総括表!$B$4=総括表!$Q$4,基礎データ貼付用シート!E2319+基礎データ貼付用シート!E2321)</f>
        <v>0</v>
      </c>
      <c r="G24" s="596" t="s">
        <v>117</v>
      </c>
      <c r="H24" s="1267">
        <v>0.24099999999999999</v>
      </c>
      <c r="I24" s="596" t="s">
        <v>119</v>
      </c>
      <c r="J24" s="598">
        <f t="shared" si="0"/>
        <v>0</v>
      </c>
      <c r="K24" s="340" t="s">
        <v>256</v>
      </c>
      <c r="L24" s="458"/>
    </row>
    <row r="25" spans="1:12" s="49" customFormat="1" ht="15" customHeight="1" x14ac:dyDescent="0.2">
      <c r="A25" s="458"/>
      <c r="B25" s="341"/>
      <c r="C25" s="1354" t="s">
        <v>453</v>
      </c>
      <c r="D25" s="552" t="s">
        <v>529</v>
      </c>
      <c r="E25" s="553" t="s">
        <v>142</v>
      </c>
      <c r="F25" s="535" t="b">
        <f>IF(総括表!$B$4=総括表!$Q$5,基礎データ貼付用シート!E2319+基礎データ貼付用シート!E2321)</f>
        <v>0</v>
      </c>
      <c r="G25" s="596" t="s">
        <v>117</v>
      </c>
      <c r="H25" s="1373">
        <v>0.184</v>
      </c>
      <c r="I25" s="601" t="s">
        <v>119</v>
      </c>
      <c r="J25" s="602">
        <f t="shared" si="0"/>
        <v>0</v>
      </c>
      <c r="K25" s="340" t="s">
        <v>255</v>
      </c>
      <c r="L25" s="458"/>
    </row>
    <row r="26" spans="1:12" s="49" customFormat="1" ht="15" customHeight="1" x14ac:dyDescent="0.2">
      <c r="A26" s="458"/>
      <c r="B26" s="549">
        <v>12</v>
      </c>
      <c r="C26" s="550" t="s">
        <v>475</v>
      </c>
      <c r="D26" s="552" t="s">
        <v>533</v>
      </c>
      <c r="E26" s="553" t="s">
        <v>143</v>
      </c>
      <c r="F26" s="535" t="b">
        <f>IF(総括表!$B$4=総括表!$Q$4,基礎データ貼付用シート!E2322+基礎データ貼付用シート!E2324)</f>
        <v>0</v>
      </c>
      <c r="G26" s="596" t="s">
        <v>117</v>
      </c>
      <c r="H26" s="1267">
        <v>0.314</v>
      </c>
      <c r="I26" s="596" t="s">
        <v>119</v>
      </c>
      <c r="J26" s="598">
        <f t="shared" si="0"/>
        <v>0</v>
      </c>
      <c r="K26" s="340" t="s">
        <v>254</v>
      </c>
      <c r="L26" s="458"/>
    </row>
    <row r="27" spans="1:12" s="49" customFormat="1" ht="15" customHeight="1" x14ac:dyDescent="0.2">
      <c r="A27" s="458"/>
      <c r="B27" s="341"/>
      <c r="C27" s="1354" t="s">
        <v>454</v>
      </c>
      <c r="D27" s="552" t="s">
        <v>529</v>
      </c>
      <c r="E27" s="553" t="s">
        <v>142</v>
      </c>
      <c r="F27" s="535" t="b">
        <f>IF(総括表!$B$4=総括表!$Q$5,基礎データ貼付用シート!E2322+基礎データ貼付用シート!E2324)</f>
        <v>0</v>
      </c>
      <c r="G27" s="596" t="s">
        <v>117</v>
      </c>
      <c r="H27" s="1373">
        <v>0.25700000000000001</v>
      </c>
      <c r="I27" s="601" t="s">
        <v>119</v>
      </c>
      <c r="J27" s="602">
        <f t="shared" si="0"/>
        <v>0</v>
      </c>
      <c r="K27" s="340" t="s">
        <v>253</v>
      </c>
      <c r="L27" s="458"/>
    </row>
    <row r="28" spans="1:12" s="49" customFormat="1" ht="15" customHeight="1" x14ac:dyDescent="0.2">
      <c r="A28" s="458"/>
      <c r="B28" s="549">
        <v>13</v>
      </c>
      <c r="C28" s="550" t="s">
        <v>475</v>
      </c>
      <c r="D28" s="552" t="s">
        <v>533</v>
      </c>
      <c r="E28" s="553" t="s">
        <v>143</v>
      </c>
      <c r="F28" s="535" t="b">
        <f>IF(総括表!$B$4=総括表!$Q$4,基礎データ貼付用シート!E2323+基礎データ貼付用シート!E2325)</f>
        <v>0</v>
      </c>
      <c r="G28" s="596" t="s">
        <v>117</v>
      </c>
      <c r="H28" s="1267">
        <v>0.26200000000000001</v>
      </c>
      <c r="I28" s="596" t="s">
        <v>119</v>
      </c>
      <c r="J28" s="598">
        <f t="shared" si="0"/>
        <v>0</v>
      </c>
      <c r="K28" s="340" t="s">
        <v>252</v>
      </c>
      <c r="L28" s="458"/>
    </row>
    <row r="29" spans="1:12" s="49" customFormat="1" ht="15" customHeight="1" x14ac:dyDescent="0.2">
      <c r="A29" s="458"/>
      <c r="B29" s="341"/>
      <c r="C29" s="1354" t="s">
        <v>453</v>
      </c>
      <c r="D29" s="552" t="s">
        <v>529</v>
      </c>
      <c r="E29" s="553" t="s">
        <v>142</v>
      </c>
      <c r="F29" s="535" t="b">
        <f>IF(総括表!$B$4=総括表!$Q$5,基礎データ貼付用シート!E2323+基礎データ貼付用シート!E2325)</f>
        <v>0</v>
      </c>
      <c r="G29" s="596" t="s">
        <v>117</v>
      </c>
      <c r="H29" s="1373">
        <v>0.214</v>
      </c>
      <c r="I29" s="601" t="s">
        <v>119</v>
      </c>
      <c r="J29" s="602">
        <f t="shared" si="0"/>
        <v>0</v>
      </c>
      <c r="K29" s="340" t="s">
        <v>321</v>
      </c>
      <c r="L29" s="458"/>
    </row>
    <row r="30" spans="1:12" s="49" customFormat="1" ht="15" customHeight="1" x14ac:dyDescent="0.2">
      <c r="A30" s="458"/>
      <c r="B30" s="549">
        <v>14</v>
      </c>
      <c r="C30" s="550" t="s">
        <v>512</v>
      </c>
      <c r="D30" s="552" t="s">
        <v>533</v>
      </c>
      <c r="E30" s="553" t="s">
        <v>143</v>
      </c>
      <c r="F30" s="535" t="b">
        <f>IF(総括表!$B$4=総括表!$Q$4,基礎データ貼付用シート!E2326+基礎データ貼付用シート!E2329)</f>
        <v>0</v>
      </c>
      <c r="G30" s="596" t="s">
        <v>117</v>
      </c>
      <c r="H30" s="1267">
        <v>0.34100000000000003</v>
      </c>
      <c r="I30" s="596" t="s">
        <v>119</v>
      </c>
      <c r="J30" s="598">
        <f t="shared" si="0"/>
        <v>0</v>
      </c>
      <c r="K30" s="340" t="s">
        <v>320</v>
      </c>
      <c r="L30" s="458"/>
    </row>
    <row r="31" spans="1:12" s="49" customFormat="1" ht="15" customHeight="1" x14ac:dyDescent="0.2">
      <c r="A31" s="458"/>
      <c r="B31" s="341"/>
      <c r="C31" s="1354" t="s">
        <v>454</v>
      </c>
      <c r="D31" s="552" t="s">
        <v>529</v>
      </c>
      <c r="E31" s="553" t="s">
        <v>142</v>
      </c>
      <c r="F31" s="535" t="b">
        <f>IF(総括表!$B$4=総括表!$Q$5,基礎データ貼付用シート!E2326+基礎データ貼付用シート!E2329)</f>
        <v>0</v>
      </c>
      <c r="G31" s="596" t="s">
        <v>117</v>
      </c>
      <c r="H31" s="1373">
        <v>0.29099999999999998</v>
      </c>
      <c r="I31" s="601" t="s">
        <v>119</v>
      </c>
      <c r="J31" s="602">
        <f t="shared" si="0"/>
        <v>0</v>
      </c>
      <c r="K31" s="340" t="s">
        <v>319</v>
      </c>
      <c r="L31" s="458"/>
    </row>
    <row r="32" spans="1:12" s="49" customFormat="1" ht="15" customHeight="1" x14ac:dyDescent="0.2">
      <c r="A32" s="458"/>
      <c r="B32" s="549">
        <v>15</v>
      </c>
      <c r="C32" s="550" t="s">
        <v>512</v>
      </c>
      <c r="D32" s="552" t="s">
        <v>533</v>
      </c>
      <c r="E32" s="553" t="s">
        <v>143</v>
      </c>
      <c r="F32" s="535" t="b">
        <f>IF(総括表!$B$4=総括表!$Q$4,基礎データ貼付用シート!E2327+基礎データ貼付用シート!E2330)</f>
        <v>0</v>
      </c>
      <c r="G32" s="596" t="s">
        <v>117</v>
      </c>
      <c r="H32" s="1267">
        <v>0.28399999999999997</v>
      </c>
      <c r="I32" s="596" t="s">
        <v>119</v>
      </c>
      <c r="J32" s="598">
        <f t="shared" si="0"/>
        <v>0</v>
      </c>
      <c r="K32" s="340" t="s">
        <v>318</v>
      </c>
      <c r="L32" s="458"/>
    </row>
    <row r="33" spans="1:13" s="49" customFormat="1" ht="15" customHeight="1" x14ac:dyDescent="0.2">
      <c r="A33" s="458"/>
      <c r="B33" s="341"/>
      <c r="C33" s="1354" t="s">
        <v>453</v>
      </c>
      <c r="D33" s="552" t="s">
        <v>529</v>
      </c>
      <c r="E33" s="553" t="s">
        <v>142</v>
      </c>
      <c r="F33" s="535" t="b">
        <f>IF(総括表!$B$4=総括表!$Q$5,基礎データ貼付用シート!E2327+基礎データ貼付用シート!E2330)</f>
        <v>0</v>
      </c>
      <c r="G33" s="596" t="s">
        <v>117</v>
      </c>
      <c r="H33" s="1267">
        <v>0.24299999999999999</v>
      </c>
      <c r="I33" s="596" t="s">
        <v>119</v>
      </c>
      <c r="J33" s="598">
        <f t="shared" si="0"/>
        <v>0</v>
      </c>
      <c r="K33" s="484" t="s">
        <v>317</v>
      </c>
      <c r="L33" s="458"/>
    </row>
    <row r="34" spans="1:13" s="49" customFormat="1" ht="15" customHeight="1" x14ac:dyDescent="0.2">
      <c r="A34" s="458"/>
      <c r="B34" s="1352">
        <v>16</v>
      </c>
      <c r="C34" s="587" t="s">
        <v>512</v>
      </c>
      <c r="D34" s="341" t="s">
        <v>533</v>
      </c>
      <c r="E34" s="674" t="s">
        <v>143</v>
      </c>
      <c r="F34" s="535" t="b">
        <f>IF(総括表!$B$4=総括表!$Q$4,基礎データ貼付用シート!E2328+基礎データ貼付用シート!E2331)</f>
        <v>0</v>
      </c>
      <c r="G34" s="866" t="s">
        <v>117</v>
      </c>
      <c r="H34" s="1374">
        <v>0.25600000000000001</v>
      </c>
      <c r="I34" s="866" t="s">
        <v>119</v>
      </c>
      <c r="J34" s="1018">
        <f t="shared" si="0"/>
        <v>0</v>
      </c>
      <c r="K34" s="340" t="s">
        <v>316</v>
      </c>
      <c r="L34" s="458"/>
    </row>
    <row r="35" spans="1:13" s="49" customFormat="1" ht="15" customHeight="1" x14ac:dyDescent="0.2">
      <c r="A35" s="458"/>
      <c r="B35" s="341"/>
      <c r="C35" s="1354" t="s">
        <v>654</v>
      </c>
      <c r="D35" s="552" t="s">
        <v>529</v>
      </c>
      <c r="E35" s="553" t="s">
        <v>142</v>
      </c>
      <c r="F35" s="535" t="b">
        <f>IF(総括表!$B$4=総括表!$Q$5,基礎データ貼付用シート!E2328+基礎データ貼付用シート!E2331)</f>
        <v>0</v>
      </c>
      <c r="G35" s="596" t="s">
        <v>117</v>
      </c>
      <c r="H35" s="1375">
        <v>0.219</v>
      </c>
      <c r="I35" s="601" t="s">
        <v>119</v>
      </c>
      <c r="J35" s="602">
        <f t="shared" si="0"/>
        <v>0</v>
      </c>
      <c r="K35" s="340" t="s">
        <v>315</v>
      </c>
      <c r="L35" s="458"/>
      <c r="M35" s="198"/>
    </row>
    <row r="36" spans="1:13" s="49" customFormat="1" ht="15" customHeight="1" x14ac:dyDescent="0.2">
      <c r="A36" s="458"/>
      <c r="B36" s="549">
        <v>17</v>
      </c>
      <c r="C36" s="550" t="s">
        <v>619</v>
      </c>
      <c r="D36" s="552" t="s">
        <v>533</v>
      </c>
      <c r="E36" s="553" t="s">
        <v>143</v>
      </c>
      <c r="F36" s="535" t="b">
        <f>IF(総括表!$B$4=総括表!$Q$4,基礎データ貼付用シート!E2332+基礎データ貼付用シート!E2334)</f>
        <v>0</v>
      </c>
      <c r="G36" s="596" t="s">
        <v>117</v>
      </c>
      <c r="H36" s="1375">
        <v>0.501</v>
      </c>
      <c r="I36" s="596" t="s">
        <v>119</v>
      </c>
      <c r="J36" s="598">
        <f t="shared" si="0"/>
        <v>0</v>
      </c>
      <c r="K36" s="340" t="s">
        <v>314</v>
      </c>
      <c r="L36" s="458"/>
    </row>
    <row r="37" spans="1:13" s="49" customFormat="1" ht="15" customHeight="1" x14ac:dyDescent="0.2">
      <c r="A37" s="458"/>
      <c r="B37" s="341"/>
      <c r="C37" s="1354" t="s">
        <v>700</v>
      </c>
      <c r="D37" s="552" t="s">
        <v>529</v>
      </c>
      <c r="E37" s="553" t="s">
        <v>142</v>
      </c>
      <c r="F37" s="535" t="b">
        <f>IF(総括表!$B$4=総括表!$Q$5,基礎データ貼付用シート!E2332+基礎データ貼付用シート!E2334)</f>
        <v>0</v>
      </c>
      <c r="G37" s="596" t="s">
        <v>117</v>
      </c>
      <c r="H37" s="1376">
        <v>0.43099999999999999</v>
      </c>
      <c r="I37" s="601" t="s">
        <v>119</v>
      </c>
      <c r="J37" s="602">
        <f t="shared" si="0"/>
        <v>0</v>
      </c>
      <c r="K37" s="340" t="s">
        <v>313</v>
      </c>
      <c r="L37" s="458"/>
    </row>
    <row r="38" spans="1:13" s="49" customFormat="1" ht="15" customHeight="1" x14ac:dyDescent="0.2">
      <c r="A38" s="458"/>
      <c r="B38" s="1352">
        <v>18</v>
      </c>
      <c r="C38" s="550" t="s">
        <v>619</v>
      </c>
      <c r="D38" s="552" t="s">
        <v>533</v>
      </c>
      <c r="E38" s="553" t="s">
        <v>143</v>
      </c>
      <c r="F38" s="535" t="b">
        <f>IF(総括表!$B$4=総括表!$Q$4,基礎データ貼付用シート!E2333+基礎データ貼付用シート!E2335)</f>
        <v>0</v>
      </c>
      <c r="G38" s="596" t="s">
        <v>117</v>
      </c>
      <c r="H38" s="1375">
        <v>0.313</v>
      </c>
      <c r="I38" s="596" t="s">
        <v>119</v>
      </c>
      <c r="J38" s="598">
        <f t="shared" si="0"/>
        <v>0</v>
      </c>
      <c r="K38" s="340" t="s">
        <v>312</v>
      </c>
      <c r="L38" s="458"/>
    </row>
    <row r="39" spans="1:13" s="49" customFormat="1" ht="15" customHeight="1" x14ac:dyDescent="0.2">
      <c r="A39" s="458"/>
      <c r="B39" s="341"/>
      <c r="C39" s="1354" t="s">
        <v>453</v>
      </c>
      <c r="D39" s="552" t="s">
        <v>529</v>
      </c>
      <c r="E39" s="553" t="s">
        <v>142</v>
      </c>
      <c r="F39" s="535" t="b">
        <f>IF(総括表!$B$4=総括表!$Q$5,基礎データ貼付用シート!E2333+基礎データ貼付用シート!E2335)</f>
        <v>0</v>
      </c>
      <c r="G39" s="596" t="s">
        <v>117</v>
      </c>
      <c r="H39" s="1375">
        <v>0.27</v>
      </c>
      <c r="I39" s="601" t="s">
        <v>119</v>
      </c>
      <c r="J39" s="602">
        <f t="shared" si="0"/>
        <v>0</v>
      </c>
      <c r="K39" s="340" t="s">
        <v>311</v>
      </c>
      <c r="L39" s="458"/>
    </row>
    <row r="40" spans="1:13" s="49" customFormat="1" ht="15" customHeight="1" x14ac:dyDescent="0.2">
      <c r="A40" s="458"/>
      <c r="B40" s="549">
        <v>19</v>
      </c>
      <c r="C40" s="550" t="s">
        <v>710</v>
      </c>
      <c r="D40" s="552" t="s">
        <v>533</v>
      </c>
      <c r="E40" s="553" t="s">
        <v>143</v>
      </c>
      <c r="F40" s="535" t="b">
        <f>IF(総括表!$B$4=総括表!$Q$4,基礎データ貼付用シート!E2336+基礎データ貼付用シート!E2338)</f>
        <v>0</v>
      </c>
      <c r="G40" s="596" t="s">
        <v>117</v>
      </c>
      <c r="H40" s="1375">
        <v>0.40600000000000003</v>
      </c>
      <c r="I40" s="596" t="s">
        <v>119</v>
      </c>
      <c r="J40" s="598">
        <f t="shared" si="0"/>
        <v>0</v>
      </c>
      <c r="K40" s="340" t="s">
        <v>310</v>
      </c>
      <c r="L40" s="458"/>
    </row>
    <row r="41" spans="1:13" s="49" customFormat="1" ht="15" customHeight="1" x14ac:dyDescent="0.2">
      <c r="A41" s="458"/>
      <c r="B41" s="341"/>
      <c r="C41" s="1354" t="s">
        <v>454</v>
      </c>
      <c r="D41" s="552" t="s">
        <v>529</v>
      </c>
      <c r="E41" s="553" t="s">
        <v>142</v>
      </c>
      <c r="F41" s="535" t="b">
        <f>IF(総括表!$B$4=総括表!$Q$5,基礎データ貼付用シート!E2336+基礎データ貼付用シート!E2338)</f>
        <v>0</v>
      </c>
      <c r="G41" s="596" t="s">
        <v>117</v>
      </c>
      <c r="H41" s="1376">
        <v>0.35699999999999998</v>
      </c>
      <c r="I41" s="601" t="s">
        <v>119</v>
      </c>
      <c r="J41" s="602">
        <f t="shared" si="0"/>
        <v>0</v>
      </c>
      <c r="K41" s="340" t="s">
        <v>309</v>
      </c>
      <c r="L41" s="458"/>
    </row>
    <row r="42" spans="1:13" s="49" customFormat="1" ht="15" customHeight="1" x14ac:dyDescent="0.2">
      <c r="A42" s="458"/>
      <c r="B42" s="1352">
        <v>20</v>
      </c>
      <c r="C42" s="550" t="s">
        <v>710</v>
      </c>
      <c r="D42" s="552" t="s">
        <v>533</v>
      </c>
      <c r="E42" s="553" t="s">
        <v>143</v>
      </c>
      <c r="F42" s="535" t="b">
        <f>IF(総括表!$B$4=総括表!$Q$4,基礎データ貼付用シート!E2337+基礎データ貼付用シート!E2339)</f>
        <v>0</v>
      </c>
      <c r="G42" s="596" t="s">
        <v>117</v>
      </c>
      <c r="H42" s="1375">
        <v>0.33800000000000002</v>
      </c>
      <c r="I42" s="596" t="s">
        <v>119</v>
      </c>
      <c r="J42" s="598">
        <f t="shared" si="0"/>
        <v>0</v>
      </c>
      <c r="K42" s="340" t="s">
        <v>308</v>
      </c>
      <c r="L42" s="458"/>
    </row>
    <row r="43" spans="1:13" s="49" customFormat="1" ht="15" customHeight="1" x14ac:dyDescent="0.2">
      <c r="A43" s="458"/>
      <c r="B43" s="341"/>
      <c r="C43" s="1354" t="s">
        <v>453</v>
      </c>
      <c r="D43" s="552" t="s">
        <v>529</v>
      </c>
      <c r="E43" s="553" t="s">
        <v>142</v>
      </c>
      <c r="F43" s="535" t="b">
        <f>IF(総括表!$B$4=総括表!$Q$5,基礎データ貼付用シート!E2337+基礎データ貼付用シート!E2339)</f>
        <v>0</v>
      </c>
      <c r="G43" s="596" t="s">
        <v>117</v>
      </c>
      <c r="H43" s="1376">
        <v>0.29799999999999999</v>
      </c>
      <c r="I43" s="601" t="s">
        <v>119</v>
      </c>
      <c r="J43" s="602">
        <f t="shared" si="0"/>
        <v>0</v>
      </c>
      <c r="K43" s="340" t="s">
        <v>307</v>
      </c>
      <c r="L43" s="458"/>
    </row>
    <row r="44" spans="1:13" s="49" customFormat="1" ht="15" customHeight="1" x14ac:dyDescent="0.2">
      <c r="A44" s="458"/>
      <c r="B44" s="549">
        <v>23</v>
      </c>
      <c r="C44" s="550" t="s">
        <v>741</v>
      </c>
      <c r="D44" s="552" t="s">
        <v>533</v>
      </c>
      <c r="E44" s="553" t="s">
        <v>143</v>
      </c>
      <c r="F44" s="535" t="b">
        <f>IF(総括表!$B$4=総括表!$Q$4,基礎データ貼付用シート!E2340+基礎データ貼付用シート!E2342)</f>
        <v>0</v>
      </c>
      <c r="G44" s="596" t="s">
        <v>117</v>
      </c>
      <c r="H44" s="1375">
        <v>0.434</v>
      </c>
      <c r="I44" s="596" t="s">
        <v>119</v>
      </c>
      <c r="J44" s="598">
        <f t="shared" si="0"/>
        <v>0</v>
      </c>
      <c r="K44" s="340" t="s">
        <v>7002</v>
      </c>
      <c r="L44" s="458"/>
    </row>
    <row r="45" spans="1:13" s="49" customFormat="1" ht="15" customHeight="1" x14ac:dyDescent="0.2">
      <c r="A45" s="458"/>
      <c r="B45" s="341"/>
      <c r="C45" s="1354" t="s">
        <v>454</v>
      </c>
      <c r="D45" s="552" t="s">
        <v>529</v>
      </c>
      <c r="E45" s="553" t="s">
        <v>142</v>
      </c>
      <c r="F45" s="535" t="b">
        <f>IF(総括表!$B$4=総括表!$Q$5,基礎データ貼付用シート!E2340+基礎データ貼付用シート!E2342)</f>
        <v>0</v>
      </c>
      <c r="G45" s="596" t="s">
        <v>117</v>
      </c>
      <c r="H45" s="1376">
        <v>0.39200000000000002</v>
      </c>
      <c r="I45" s="601" t="s">
        <v>119</v>
      </c>
      <c r="J45" s="602">
        <f t="shared" si="0"/>
        <v>0</v>
      </c>
      <c r="K45" s="340" t="s">
        <v>7003</v>
      </c>
      <c r="L45" s="458"/>
    </row>
    <row r="46" spans="1:13" s="49" customFormat="1" ht="15" customHeight="1" x14ac:dyDescent="0.2">
      <c r="A46" s="458"/>
      <c r="B46" s="1352">
        <v>24</v>
      </c>
      <c r="C46" s="550" t="s">
        <v>741</v>
      </c>
      <c r="D46" s="552" t="s">
        <v>533</v>
      </c>
      <c r="E46" s="553" t="s">
        <v>143</v>
      </c>
      <c r="F46" s="535" t="b">
        <f>IF(総括表!$B$4=総括表!$Q$4,基礎データ貼付用シート!E2341+基礎データ貼付用シート!E2343)</f>
        <v>0</v>
      </c>
      <c r="G46" s="596" t="s">
        <v>117</v>
      </c>
      <c r="H46" s="1375">
        <v>0.36099999999999999</v>
      </c>
      <c r="I46" s="596" t="s">
        <v>119</v>
      </c>
      <c r="J46" s="598">
        <f t="shared" si="0"/>
        <v>0</v>
      </c>
      <c r="K46" s="340" t="s">
        <v>7004</v>
      </c>
      <c r="L46" s="458"/>
    </row>
    <row r="47" spans="1:13" s="49" customFormat="1" ht="15" customHeight="1" x14ac:dyDescent="0.2">
      <c r="A47" s="458"/>
      <c r="B47" s="341"/>
      <c r="C47" s="1354" t="s">
        <v>453</v>
      </c>
      <c r="D47" s="552" t="s">
        <v>529</v>
      </c>
      <c r="E47" s="553" t="s">
        <v>142</v>
      </c>
      <c r="F47" s="535" t="b">
        <f>IF(総括表!$B$4=総括表!$Q$5,基礎データ貼付用シート!E2341+基礎データ貼付用シート!E2343)</f>
        <v>0</v>
      </c>
      <c r="G47" s="596" t="s">
        <v>117</v>
      </c>
      <c r="H47" s="1376">
        <v>0.32700000000000001</v>
      </c>
      <c r="I47" s="601" t="s">
        <v>119</v>
      </c>
      <c r="J47" s="602">
        <f t="shared" si="0"/>
        <v>0</v>
      </c>
      <c r="K47" s="340" t="s">
        <v>7005</v>
      </c>
      <c r="L47" s="458"/>
    </row>
    <row r="48" spans="1:13" s="49" customFormat="1" ht="15" customHeight="1" x14ac:dyDescent="0.2">
      <c r="A48" s="458"/>
      <c r="B48" s="997"/>
      <c r="C48" s="1169"/>
      <c r="D48" s="997"/>
      <c r="E48" s="1170"/>
      <c r="F48" s="44"/>
      <c r="G48" s="1171"/>
      <c r="H48" s="1172"/>
      <c r="I48" s="1171"/>
      <c r="J48" s="44"/>
      <c r="K48" s="530"/>
      <c r="L48" s="458"/>
    </row>
    <row r="49" spans="1:12" s="49" customFormat="1" ht="15" customHeight="1" x14ac:dyDescent="0.2">
      <c r="A49" s="458"/>
      <c r="B49" s="344"/>
      <c r="C49" s="773"/>
      <c r="D49" s="344"/>
      <c r="E49" s="530"/>
      <c r="F49" s="58"/>
      <c r="G49" s="494"/>
      <c r="H49" s="496"/>
      <c r="I49" s="494"/>
      <c r="J49" s="58"/>
      <c r="K49" s="530"/>
      <c r="L49" s="458"/>
    </row>
    <row r="50" spans="1:12" s="49" customFormat="1" ht="15" customHeight="1" x14ac:dyDescent="0.2">
      <c r="A50" s="468" t="s">
        <v>51</v>
      </c>
      <c r="B50" s="458" t="s">
        <v>6608</v>
      </c>
      <c r="C50" s="467"/>
      <c r="D50" s="344"/>
      <c r="E50" s="530"/>
      <c r="F50" s="58"/>
      <c r="G50" s="494"/>
      <c r="H50" s="496"/>
      <c r="I50" s="494"/>
      <c r="J50" s="58"/>
      <c r="K50" s="530"/>
      <c r="L50" s="458"/>
    </row>
    <row r="51" spans="1:12" s="49" customFormat="1" ht="15" customHeight="1" x14ac:dyDescent="0.2">
      <c r="A51" s="458"/>
      <c r="B51" s="1173"/>
      <c r="C51" s="1174"/>
      <c r="D51" s="1173"/>
      <c r="E51" s="1175"/>
      <c r="F51" s="35"/>
      <c r="G51" s="820"/>
      <c r="H51" s="828"/>
      <c r="I51" s="820"/>
      <c r="J51" s="35"/>
      <c r="K51" s="530"/>
      <c r="L51" s="458"/>
    </row>
    <row r="52" spans="1:12" s="49" customFormat="1" ht="15" customHeight="1" x14ac:dyDescent="0.2">
      <c r="A52" s="458"/>
      <c r="B52" s="549">
        <v>25</v>
      </c>
      <c r="C52" s="550" t="s">
        <v>808</v>
      </c>
      <c r="D52" s="552" t="s">
        <v>533</v>
      </c>
      <c r="E52" s="553" t="s">
        <v>143</v>
      </c>
      <c r="F52" s="535" t="b">
        <f>IF(総括表!$B$4=総括表!$Q$4,基礎データ貼付用シート!E2344+基礎データ貼付用シート!E2346)</f>
        <v>0</v>
      </c>
      <c r="G52" s="596" t="s">
        <v>117</v>
      </c>
      <c r="H52" s="1375">
        <v>0.46100000000000002</v>
      </c>
      <c r="I52" s="596" t="s">
        <v>119</v>
      </c>
      <c r="J52" s="598">
        <f t="shared" ref="J52:J89" si="1">ROUND(F52*H52,0)</f>
        <v>0</v>
      </c>
      <c r="K52" s="340" t="s">
        <v>899</v>
      </c>
      <c r="L52" s="458"/>
    </row>
    <row r="53" spans="1:12" s="49" customFormat="1" ht="15" customHeight="1" x14ac:dyDescent="0.2">
      <c r="A53" s="458"/>
      <c r="B53" s="341"/>
      <c r="C53" s="1354" t="s">
        <v>454</v>
      </c>
      <c r="D53" s="552" t="s">
        <v>529</v>
      </c>
      <c r="E53" s="553" t="s">
        <v>142</v>
      </c>
      <c r="F53" s="535" t="b">
        <f>IF(総括表!$B$4=総括表!$Q$5,基礎データ貼付用シート!E2344+基礎データ貼付用シート!E2346)</f>
        <v>0</v>
      </c>
      <c r="G53" s="596" t="s">
        <v>117</v>
      </c>
      <c r="H53" s="1376">
        <v>0.42599999999999999</v>
      </c>
      <c r="I53" s="601" t="s">
        <v>119</v>
      </c>
      <c r="J53" s="602">
        <f t="shared" si="1"/>
        <v>0</v>
      </c>
      <c r="K53" s="340" t="s">
        <v>888</v>
      </c>
      <c r="L53" s="458"/>
    </row>
    <row r="54" spans="1:12" s="49" customFormat="1" ht="15" customHeight="1" x14ac:dyDescent="0.2">
      <c r="A54" s="458"/>
      <c r="B54" s="1352">
        <v>26</v>
      </c>
      <c r="C54" s="550" t="s">
        <v>808</v>
      </c>
      <c r="D54" s="552" t="s">
        <v>533</v>
      </c>
      <c r="E54" s="553" t="s">
        <v>143</v>
      </c>
      <c r="F54" s="535" t="b">
        <f>IF(総括表!$B$4=総括表!$Q$4,基礎データ貼付用シート!E2345+基礎データ貼付用シート!E2347)</f>
        <v>0</v>
      </c>
      <c r="G54" s="596" t="s">
        <v>117</v>
      </c>
      <c r="H54" s="1375">
        <v>0.38400000000000001</v>
      </c>
      <c r="I54" s="596" t="s">
        <v>119</v>
      </c>
      <c r="J54" s="598">
        <f t="shared" si="1"/>
        <v>0</v>
      </c>
      <c r="K54" s="340" t="s">
        <v>889</v>
      </c>
      <c r="L54" s="458"/>
    </row>
    <row r="55" spans="1:12" s="49" customFormat="1" ht="15" customHeight="1" x14ac:dyDescent="0.2">
      <c r="A55" s="458"/>
      <c r="B55" s="341"/>
      <c r="C55" s="1354" t="s">
        <v>453</v>
      </c>
      <c r="D55" s="552" t="s">
        <v>529</v>
      </c>
      <c r="E55" s="553" t="s">
        <v>142</v>
      </c>
      <c r="F55" s="535" t="b">
        <f>IF(総括表!$B$4=総括表!$Q$5,基礎データ貼付用シート!E2345+基礎データ貼付用シート!E2347)</f>
        <v>0</v>
      </c>
      <c r="G55" s="596" t="s">
        <v>117</v>
      </c>
      <c r="H55" s="1376">
        <v>0.35499999999999998</v>
      </c>
      <c r="I55" s="601" t="s">
        <v>119</v>
      </c>
      <c r="J55" s="602">
        <f t="shared" si="1"/>
        <v>0</v>
      </c>
      <c r="K55" s="340" t="s">
        <v>900</v>
      </c>
      <c r="L55" s="458"/>
    </row>
    <row r="56" spans="1:12" s="49" customFormat="1" ht="15" customHeight="1" x14ac:dyDescent="0.2">
      <c r="A56" s="458"/>
      <c r="B56" s="549">
        <v>27</v>
      </c>
      <c r="C56" s="550" t="s">
        <v>884</v>
      </c>
      <c r="D56" s="552" t="s">
        <v>533</v>
      </c>
      <c r="E56" s="553" t="s">
        <v>143</v>
      </c>
      <c r="F56" s="535" t="b">
        <f>IF(総括表!$B$4=総括表!$Q$4,基礎データ貼付用シート!E2348+基礎データ貼付用シート!E2350)</f>
        <v>0</v>
      </c>
      <c r="G56" s="596" t="s">
        <v>117</v>
      </c>
      <c r="H56" s="1375">
        <v>0.48699999999999999</v>
      </c>
      <c r="I56" s="596" t="s">
        <v>119</v>
      </c>
      <c r="J56" s="598">
        <f t="shared" si="1"/>
        <v>0</v>
      </c>
      <c r="K56" s="340" t="s">
        <v>302</v>
      </c>
      <c r="L56" s="458"/>
    </row>
    <row r="57" spans="1:12" s="49" customFormat="1" ht="15" customHeight="1" x14ac:dyDescent="0.2">
      <c r="A57" s="458"/>
      <c r="B57" s="341"/>
      <c r="C57" s="1354" t="s">
        <v>454</v>
      </c>
      <c r="D57" s="552" t="s">
        <v>529</v>
      </c>
      <c r="E57" s="553" t="s">
        <v>142</v>
      </c>
      <c r="F57" s="535" t="b">
        <f>IF(総括表!$B$4=総括表!$Q$5,基礎データ貼付用シート!E2348+基礎データ貼付用シート!E2350)</f>
        <v>0</v>
      </c>
      <c r="G57" s="596" t="s">
        <v>117</v>
      </c>
      <c r="H57" s="1376">
        <v>0.46</v>
      </c>
      <c r="I57" s="601" t="s">
        <v>119</v>
      </c>
      <c r="J57" s="602">
        <f t="shared" si="1"/>
        <v>0</v>
      </c>
      <c r="K57" s="340" t="s">
        <v>878</v>
      </c>
      <c r="L57" s="458"/>
    </row>
    <row r="58" spans="1:12" s="49" customFormat="1" ht="15" customHeight="1" x14ac:dyDescent="0.2">
      <c r="A58" s="458"/>
      <c r="B58" s="1352">
        <v>28</v>
      </c>
      <c r="C58" s="550" t="s">
        <v>884</v>
      </c>
      <c r="D58" s="552" t="s">
        <v>533</v>
      </c>
      <c r="E58" s="553" t="s">
        <v>143</v>
      </c>
      <c r="F58" s="535" t="b">
        <f>IF(総括表!$B$4=総括表!$Q$4,基礎データ貼付用シート!E2349+基礎データ貼付用シート!E2351)</f>
        <v>0</v>
      </c>
      <c r="G58" s="596" t="s">
        <v>117</v>
      </c>
      <c r="H58" s="1375">
        <v>0.40600000000000003</v>
      </c>
      <c r="I58" s="596" t="s">
        <v>119</v>
      </c>
      <c r="J58" s="598">
        <f t="shared" si="1"/>
        <v>0</v>
      </c>
      <c r="K58" s="340" t="s">
        <v>877</v>
      </c>
      <c r="L58" s="458"/>
    </row>
    <row r="59" spans="1:12" s="49" customFormat="1" ht="15" customHeight="1" x14ac:dyDescent="0.2">
      <c r="A59" s="458"/>
      <c r="B59" s="341"/>
      <c r="C59" s="1354" t="s">
        <v>453</v>
      </c>
      <c r="D59" s="552" t="s">
        <v>529</v>
      </c>
      <c r="E59" s="553" t="s">
        <v>142</v>
      </c>
      <c r="F59" s="535" t="b">
        <f>IF(総括表!$B$4=総括表!$Q$5,基礎データ貼付用シート!E2349+基礎データ貼付用シート!E2351)</f>
        <v>0</v>
      </c>
      <c r="G59" s="596" t="s">
        <v>117</v>
      </c>
      <c r="H59" s="1376">
        <v>0.38300000000000001</v>
      </c>
      <c r="I59" s="601" t="s">
        <v>119</v>
      </c>
      <c r="J59" s="602">
        <f t="shared" si="1"/>
        <v>0</v>
      </c>
      <c r="K59" s="340" t="s">
        <v>876</v>
      </c>
      <c r="L59" s="458"/>
    </row>
    <row r="60" spans="1:12" s="49" customFormat="1" ht="15" customHeight="1" x14ac:dyDescent="0.2">
      <c r="A60" s="458"/>
      <c r="B60" s="549">
        <v>29</v>
      </c>
      <c r="C60" s="550" t="s">
        <v>915</v>
      </c>
      <c r="D60" s="552" t="s">
        <v>533</v>
      </c>
      <c r="E60" s="553" t="s">
        <v>143</v>
      </c>
      <c r="F60" s="535" t="b">
        <f>IF(総括表!$B$4=総括表!$Q$4,基礎データ貼付用シート!E2352+基礎データ貼付用シート!E2355)</f>
        <v>0</v>
      </c>
      <c r="G60" s="596" t="s">
        <v>117</v>
      </c>
      <c r="H60" s="1375">
        <v>0.68799999999999994</v>
      </c>
      <c r="I60" s="596" t="s">
        <v>119</v>
      </c>
      <c r="J60" s="598">
        <f t="shared" si="1"/>
        <v>0</v>
      </c>
      <c r="K60" s="340" t="s">
        <v>875</v>
      </c>
      <c r="L60" s="458"/>
    </row>
    <row r="61" spans="1:12" s="49" customFormat="1" ht="15" customHeight="1" x14ac:dyDescent="0.2">
      <c r="A61" s="458"/>
      <c r="B61" s="341"/>
      <c r="C61" s="1354" t="s">
        <v>700</v>
      </c>
      <c r="D61" s="552" t="s">
        <v>529</v>
      </c>
      <c r="E61" s="553" t="s">
        <v>142</v>
      </c>
      <c r="F61" s="535" t="b">
        <f>IF(総括表!$B$4=総括表!$Q$5,基礎データ貼付用シート!E2352+基礎データ貼付用シート!E2355)</f>
        <v>0</v>
      </c>
      <c r="G61" s="596" t="s">
        <v>117</v>
      </c>
      <c r="H61" s="1376">
        <v>0.66</v>
      </c>
      <c r="I61" s="601" t="s">
        <v>119</v>
      </c>
      <c r="J61" s="602">
        <f t="shared" si="1"/>
        <v>0</v>
      </c>
      <c r="K61" s="340" t="s">
        <v>874</v>
      </c>
      <c r="L61" s="458"/>
    </row>
    <row r="62" spans="1:12" s="49" customFormat="1" ht="15" customHeight="1" x14ac:dyDescent="0.2">
      <c r="A62" s="458"/>
      <c r="B62" s="1352">
        <v>30</v>
      </c>
      <c r="C62" s="550" t="s">
        <v>915</v>
      </c>
      <c r="D62" s="552" t="s">
        <v>533</v>
      </c>
      <c r="E62" s="553" t="s">
        <v>143</v>
      </c>
      <c r="F62" s="535" t="b">
        <f>IF(総括表!$B$4=総括表!$Q$4,基礎データ貼付用シート!E2353+基礎データ貼付用シート!E2356)</f>
        <v>0</v>
      </c>
      <c r="G62" s="596" t="s">
        <v>117</v>
      </c>
      <c r="H62" s="1375">
        <v>0.51600000000000001</v>
      </c>
      <c r="I62" s="596" t="s">
        <v>119</v>
      </c>
      <c r="J62" s="598">
        <f t="shared" si="1"/>
        <v>0</v>
      </c>
      <c r="K62" s="340" t="s">
        <v>300</v>
      </c>
      <c r="L62" s="458"/>
    </row>
    <row r="63" spans="1:12" s="49" customFormat="1" ht="15" customHeight="1" x14ac:dyDescent="0.2">
      <c r="A63" s="458"/>
      <c r="B63" s="341"/>
      <c r="C63" s="1354" t="s">
        <v>454</v>
      </c>
      <c r="D63" s="552" t="s">
        <v>529</v>
      </c>
      <c r="E63" s="553" t="s">
        <v>142</v>
      </c>
      <c r="F63" s="535" t="b">
        <f>IF(総括表!$B$4=総括表!$Q$5,基礎データ貼付用シート!E2353+基礎データ貼付用シート!E2356)</f>
        <v>0</v>
      </c>
      <c r="G63" s="596" t="s">
        <v>117</v>
      </c>
      <c r="H63" s="1376">
        <v>0.495</v>
      </c>
      <c r="I63" s="601" t="s">
        <v>119</v>
      </c>
      <c r="J63" s="602">
        <f t="shared" si="1"/>
        <v>0</v>
      </c>
      <c r="K63" s="340" t="s">
        <v>299</v>
      </c>
      <c r="L63" s="458"/>
    </row>
    <row r="64" spans="1:12" s="49" customFormat="1" ht="15" customHeight="1" x14ac:dyDescent="0.2">
      <c r="A64" s="458"/>
      <c r="B64" s="549">
        <v>31</v>
      </c>
      <c r="C64" s="550" t="s">
        <v>915</v>
      </c>
      <c r="D64" s="552" t="s">
        <v>533</v>
      </c>
      <c r="E64" s="553" t="s">
        <v>143</v>
      </c>
      <c r="F64" s="535" t="b">
        <f>IF(総括表!$B$4=総括表!$Q$4,基礎データ貼付用シート!E2354+基礎データ貼付用シート!E2357)</f>
        <v>0</v>
      </c>
      <c r="G64" s="596" t="s">
        <v>117</v>
      </c>
      <c r="H64" s="1375">
        <v>0.43</v>
      </c>
      <c r="I64" s="596" t="s">
        <v>119</v>
      </c>
      <c r="J64" s="598">
        <f t="shared" si="1"/>
        <v>0</v>
      </c>
      <c r="K64" s="340" t="s">
        <v>298</v>
      </c>
      <c r="L64" s="458"/>
    </row>
    <row r="65" spans="1:12" s="49" customFormat="1" ht="15" customHeight="1" x14ac:dyDescent="0.2">
      <c r="A65" s="458"/>
      <c r="B65" s="341"/>
      <c r="C65" s="1354" t="s">
        <v>453</v>
      </c>
      <c r="D65" s="552" t="s">
        <v>529</v>
      </c>
      <c r="E65" s="553" t="s">
        <v>142</v>
      </c>
      <c r="F65" s="535" t="b">
        <f>IF(総括表!$B$4=総括表!$Q$5,基礎データ貼付用シート!E2354+基礎データ貼付用シート!E2357)</f>
        <v>0</v>
      </c>
      <c r="G65" s="596" t="s">
        <v>117</v>
      </c>
      <c r="H65" s="1376">
        <v>0.41199999999999998</v>
      </c>
      <c r="I65" s="601" t="s">
        <v>119</v>
      </c>
      <c r="J65" s="602">
        <f t="shared" si="1"/>
        <v>0</v>
      </c>
      <c r="K65" s="340" t="s">
        <v>295</v>
      </c>
      <c r="L65" s="458"/>
    </row>
    <row r="66" spans="1:12" s="49" customFormat="1" ht="15" customHeight="1" x14ac:dyDescent="0.2">
      <c r="A66" s="458"/>
      <c r="B66" s="1352">
        <v>32</v>
      </c>
      <c r="C66" s="550" t="s">
        <v>1067</v>
      </c>
      <c r="D66" s="552" t="s">
        <v>533</v>
      </c>
      <c r="E66" s="553" t="s">
        <v>143</v>
      </c>
      <c r="F66" s="535" t="b">
        <f>IF(総括表!$B$4=総括表!$Q$4,基礎データ貼付用シート!E2358+基礎データ貼付用シート!E2361)</f>
        <v>0</v>
      </c>
      <c r="G66" s="596" t="s">
        <v>117</v>
      </c>
      <c r="H66" s="1375">
        <v>0.72599999999999998</v>
      </c>
      <c r="I66" s="596" t="s">
        <v>119</v>
      </c>
      <c r="J66" s="598">
        <f t="shared" si="1"/>
        <v>0</v>
      </c>
      <c r="K66" s="340" t="s">
        <v>293</v>
      </c>
      <c r="L66" s="458"/>
    </row>
    <row r="67" spans="1:12" s="49" customFormat="1" ht="15" customHeight="1" x14ac:dyDescent="0.2">
      <c r="A67" s="458"/>
      <c r="B67" s="341"/>
      <c r="C67" s="1354" t="s">
        <v>700</v>
      </c>
      <c r="D67" s="552" t="s">
        <v>529</v>
      </c>
      <c r="E67" s="553" t="s">
        <v>142</v>
      </c>
      <c r="F67" s="535" t="b">
        <f>IF(総括表!$B$4=総括表!$Q$5,基礎データ貼付用シート!E2358+基礎データ貼付用シート!E2361)</f>
        <v>0</v>
      </c>
      <c r="G67" s="596" t="s">
        <v>117</v>
      </c>
      <c r="H67" s="1376">
        <v>0.70599999999999996</v>
      </c>
      <c r="I67" s="601" t="s">
        <v>119</v>
      </c>
      <c r="J67" s="602">
        <f t="shared" si="1"/>
        <v>0</v>
      </c>
      <c r="K67" s="340" t="s">
        <v>291</v>
      </c>
      <c r="L67" s="458"/>
    </row>
    <row r="68" spans="1:12" s="49" customFormat="1" ht="15" customHeight="1" x14ac:dyDescent="0.2">
      <c r="A68" s="458"/>
      <c r="B68" s="549">
        <v>33</v>
      </c>
      <c r="C68" s="550" t="s">
        <v>1067</v>
      </c>
      <c r="D68" s="552" t="s">
        <v>533</v>
      </c>
      <c r="E68" s="553" t="s">
        <v>143</v>
      </c>
      <c r="F68" s="535" t="b">
        <f>IF(総括表!$B$4=総括表!$Q$4,基礎データ貼付用シート!E2359+基礎データ貼付用シート!E2362)</f>
        <v>0</v>
      </c>
      <c r="G68" s="596" t="s">
        <v>117</v>
      </c>
      <c r="H68" s="1375">
        <v>0.54500000000000004</v>
      </c>
      <c r="I68" s="596" t="s">
        <v>119</v>
      </c>
      <c r="J68" s="598">
        <f t="shared" si="1"/>
        <v>0</v>
      </c>
      <c r="K68" s="340" t="s">
        <v>331</v>
      </c>
      <c r="L68" s="458"/>
    </row>
    <row r="69" spans="1:12" s="49" customFormat="1" ht="15" customHeight="1" x14ac:dyDescent="0.2">
      <c r="A69" s="458"/>
      <c r="B69" s="341"/>
      <c r="C69" s="1354" t="s">
        <v>454</v>
      </c>
      <c r="D69" s="552" t="s">
        <v>529</v>
      </c>
      <c r="E69" s="553" t="s">
        <v>142</v>
      </c>
      <c r="F69" s="535" t="b">
        <f>IF(総括表!$B$4=総括表!$Q$5,基礎データ貼付用シート!E2359+基礎データ貼付用シート!E2362)</f>
        <v>0</v>
      </c>
      <c r="G69" s="596" t="s">
        <v>117</v>
      </c>
      <c r="H69" s="1376">
        <v>0.53</v>
      </c>
      <c r="I69" s="601" t="s">
        <v>119</v>
      </c>
      <c r="J69" s="602">
        <f t="shared" si="1"/>
        <v>0</v>
      </c>
      <c r="K69" s="340" t="s">
        <v>330</v>
      </c>
      <c r="L69" s="458"/>
    </row>
    <row r="70" spans="1:12" s="49" customFormat="1" ht="15" customHeight="1" x14ac:dyDescent="0.2">
      <c r="A70" s="458"/>
      <c r="B70" s="1352">
        <v>34</v>
      </c>
      <c r="C70" s="550" t="s">
        <v>1067</v>
      </c>
      <c r="D70" s="552" t="s">
        <v>533</v>
      </c>
      <c r="E70" s="553" t="s">
        <v>143</v>
      </c>
      <c r="F70" s="535" t="b">
        <f>IF(総括表!$B$4=総括表!$Q$4,基礎データ貼付用シート!E2360+基礎データ貼付用シート!E2363)</f>
        <v>0</v>
      </c>
      <c r="G70" s="596" t="s">
        <v>117</v>
      </c>
      <c r="H70" s="1375">
        <v>0.45400000000000001</v>
      </c>
      <c r="I70" s="596" t="s">
        <v>119</v>
      </c>
      <c r="J70" s="598">
        <f t="shared" si="1"/>
        <v>0</v>
      </c>
      <c r="K70" s="340" t="s">
        <v>901</v>
      </c>
      <c r="L70" s="458"/>
    </row>
    <row r="71" spans="1:12" s="49" customFormat="1" ht="15" customHeight="1" x14ac:dyDescent="0.2">
      <c r="A71" s="458"/>
      <c r="B71" s="341"/>
      <c r="C71" s="1354" t="s">
        <v>453</v>
      </c>
      <c r="D71" s="552" t="s">
        <v>529</v>
      </c>
      <c r="E71" s="553" t="s">
        <v>142</v>
      </c>
      <c r="F71" s="535" t="b">
        <f>IF(総括表!$B$4=総括表!$Q$5,基礎データ貼付用シート!E2360+基礎データ貼付用シート!E2363)</f>
        <v>0</v>
      </c>
      <c r="G71" s="596" t="s">
        <v>117</v>
      </c>
      <c r="H71" s="1376">
        <v>0.442</v>
      </c>
      <c r="I71" s="601" t="s">
        <v>119</v>
      </c>
      <c r="J71" s="602">
        <f t="shared" si="1"/>
        <v>0</v>
      </c>
      <c r="K71" s="340" t="s">
        <v>902</v>
      </c>
      <c r="L71" s="458"/>
    </row>
    <row r="72" spans="1:12" s="49" customFormat="1" ht="15" customHeight="1" x14ac:dyDescent="0.2">
      <c r="A72" s="458"/>
      <c r="B72" s="549">
        <v>35</v>
      </c>
      <c r="C72" s="336" t="s">
        <v>1259</v>
      </c>
      <c r="D72" s="337" t="s">
        <v>533</v>
      </c>
      <c r="E72" s="338" t="s">
        <v>143</v>
      </c>
      <c r="F72" s="535" t="b">
        <f>IF(総括表!$B$4=総括表!$Q$4,基礎データ貼付用シート!E2364+基礎データ貼付用シート!E2367)</f>
        <v>0</v>
      </c>
      <c r="G72" s="353" t="s">
        <v>117</v>
      </c>
      <c r="H72" s="1267">
        <v>0.76300000000000001</v>
      </c>
      <c r="I72" s="353" t="s">
        <v>119</v>
      </c>
      <c r="J72" s="354">
        <f t="shared" si="1"/>
        <v>0</v>
      </c>
      <c r="K72" s="340" t="s">
        <v>903</v>
      </c>
      <c r="L72" s="458"/>
    </row>
    <row r="73" spans="1:12" s="49" customFormat="1" ht="15" customHeight="1" x14ac:dyDescent="0.2">
      <c r="A73" s="458"/>
      <c r="B73" s="341"/>
      <c r="C73" s="1354" t="s">
        <v>700</v>
      </c>
      <c r="D73" s="337" t="s">
        <v>529</v>
      </c>
      <c r="E73" s="338" t="s">
        <v>142</v>
      </c>
      <c r="F73" s="535" t="b">
        <f>IF(総括表!$B$4=総括表!$Q$5,基礎データ貼付用シート!E2364+基礎データ貼付用シート!E2367)</f>
        <v>0</v>
      </c>
      <c r="G73" s="353" t="s">
        <v>117</v>
      </c>
      <c r="H73" s="1373">
        <v>0.753</v>
      </c>
      <c r="I73" s="355" t="s">
        <v>119</v>
      </c>
      <c r="J73" s="683">
        <f t="shared" si="1"/>
        <v>0</v>
      </c>
      <c r="K73" s="340" t="s">
        <v>904</v>
      </c>
      <c r="L73" s="458"/>
    </row>
    <row r="74" spans="1:12" s="49" customFormat="1" ht="15" customHeight="1" x14ac:dyDescent="0.2">
      <c r="A74" s="458"/>
      <c r="B74" s="1352">
        <v>36</v>
      </c>
      <c r="C74" s="336" t="s">
        <v>1259</v>
      </c>
      <c r="D74" s="337" t="s">
        <v>533</v>
      </c>
      <c r="E74" s="338" t="s">
        <v>143</v>
      </c>
      <c r="F74" s="535" t="b">
        <f>IF(総括表!$B$4=総括表!$Q$4,基礎データ貼付用シート!E2365+基礎データ貼付用シート!E2368)</f>
        <v>0</v>
      </c>
      <c r="G74" s="353" t="s">
        <v>117</v>
      </c>
      <c r="H74" s="1267">
        <v>0.57199999999999995</v>
      </c>
      <c r="I74" s="353" t="s">
        <v>119</v>
      </c>
      <c r="J74" s="354">
        <f t="shared" si="1"/>
        <v>0</v>
      </c>
      <c r="K74" s="340" t="s">
        <v>893</v>
      </c>
      <c r="L74" s="458"/>
    </row>
    <row r="75" spans="1:12" s="49" customFormat="1" ht="15" customHeight="1" x14ac:dyDescent="0.2">
      <c r="A75" s="458"/>
      <c r="B75" s="341"/>
      <c r="C75" s="1354" t="s">
        <v>454</v>
      </c>
      <c r="D75" s="337" t="s">
        <v>529</v>
      </c>
      <c r="E75" s="338" t="s">
        <v>142</v>
      </c>
      <c r="F75" s="535" t="b">
        <f>IF(総括表!$B$4=総括表!$Q$5,基礎データ貼付用シート!E2365+基礎データ貼付用シート!E2368)</f>
        <v>0</v>
      </c>
      <c r="G75" s="353" t="s">
        <v>117</v>
      </c>
      <c r="H75" s="1373">
        <v>0.56499999999999995</v>
      </c>
      <c r="I75" s="355" t="s">
        <v>119</v>
      </c>
      <c r="J75" s="683">
        <f t="shared" si="1"/>
        <v>0</v>
      </c>
      <c r="K75" s="340" t="s">
        <v>894</v>
      </c>
      <c r="L75" s="458"/>
    </row>
    <row r="76" spans="1:12" s="49" customFormat="1" ht="15" customHeight="1" x14ac:dyDescent="0.2">
      <c r="A76" s="458"/>
      <c r="B76" s="549">
        <v>37</v>
      </c>
      <c r="C76" s="336" t="s">
        <v>1259</v>
      </c>
      <c r="D76" s="337" t="s">
        <v>533</v>
      </c>
      <c r="E76" s="338" t="s">
        <v>143</v>
      </c>
      <c r="F76" s="535" t="b">
        <f>IF(総括表!$B$4=総括表!$Q$4,基礎データ貼付用シート!E2366+基礎データ貼付用シート!E2369)</f>
        <v>0</v>
      </c>
      <c r="G76" s="353" t="s">
        <v>117</v>
      </c>
      <c r="H76" s="1267">
        <v>0.47699999999999998</v>
      </c>
      <c r="I76" s="353" t="s">
        <v>119</v>
      </c>
      <c r="J76" s="354">
        <f t="shared" si="1"/>
        <v>0</v>
      </c>
      <c r="K76" s="340" t="s">
        <v>895</v>
      </c>
      <c r="L76" s="458"/>
    </row>
    <row r="77" spans="1:12" s="49" customFormat="1" ht="15" customHeight="1" x14ac:dyDescent="0.2">
      <c r="A77" s="458"/>
      <c r="B77" s="341"/>
      <c r="C77" s="1354" t="s">
        <v>453</v>
      </c>
      <c r="D77" s="337" t="s">
        <v>529</v>
      </c>
      <c r="E77" s="338" t="s">
        <v>142</v>
      </c>
      <c r="F77" s="535" t="b">
        <f>IF(総括表!$B$4=総括表!$Q$5,基礎データ貼付用シート!E2366+基礎データ貼付用シート!E2369)</f>
        <v>0</v>
      </c>
      <c r="G77" s="353" t="s">
        <v>117</v>
      </c>
      <c r="H77" s="1373">
        <v>0.47099999999999997</v>
      </c>
      <c r="I77" s="355" t="s">
        <v>119</v>
      </c>
      <c r="J77" s="683">
        <f t="shared" si="1"/>
        <v>0</v>
      </c>
      <c r="K77" s="340" t="s">
        <v>896</v>
      </c>
      <c r="L77" s="458"/>
    </row>
    <row r="78" spans="1:12" s="49" customFormat="1" ht="15" customHeight="1" x14ac:dyDescent="0.2">
      <c r="A78" s="458"/>
      <c r="B78" s="1352">
        <v>38</v>
      </c>
      <c r="C78" s="336" t="s">
        <v>5216</v>
      </c>
      <c r="D78" s="337" t="s">
        <v>533</v>
      </c>
      <c r="E78" s="338" t="s">
        <v>143</v>
      </c>
      <c r="F78" s="535" t="b">
        <f>IF(総括表!$B$4=総括表!$Q$4,基礎データ貼付用シート!E2370+基礎データ貼付用シート!E2373)</f>
        <v>0</v>
      </c>
      <c r="G78" s="353" t="s">
        <v>117</v>
      </c>
      <c r="H78" s="1267">
        <v>0.8</v>
      </c>
      <c r="I78" s="353" t="s">
        <v>119</v>
      </c>
      <c r="J78" s="354">
        <f t="shared" si="1"/>
        <v>0</v>
      </c>
      <c r="K78" s="340" t="s">
        <v>1002</v>
      </c>
      <c r="L78" s="458"/>
    </row>
    <row r="79" spans="1:12" s="49" customFormat="1" ht="15" customHeight="1" x14ac:dyDescent="0.2">
      <c r="A79" s="458"/>
      <c r="B79" s="341"/>
      <c r="C79" s="1354" t="s">
        <v>700</v>
      </c>
      <c r="D79" s="337" t="s">
        <v>529</v>
      </c>
      <c r="E79" s="338" t="s">
        <v>142</v>
      </c>
      <c r="F79" s="535" t="b">
        <f>IF(総括表!$B$4=総括表!$Q$5,基礎データ貼付用シート!E2370+基礎データ貼付用シート!E2373)</f>
        <v>0</v>
      </c>
      <c r="G79" s="353" t="s">
        <v>117</v>
      </c>
      <c r="H79" s="1373">
        <v>0.8</v>
      </c>
      <c r="I79" s="355" t="s">
        <v>119</v>
      </c>
      <c r="J79" s="683">
        <f t="shared" si="1"/>
        <v>0</v>
      </c>
      <c r="K79" s="340" t="s">
        <v>1003</v>
      </c>
      <c r="L79" s="458"/>
    </row>
    <row r="80" spans="1:12" s="49" customFormat="1" ht="15" customHeight="1" x14ac:dyDescent="0.2">
      <c r="A80" s="458"/>
      <c r="B80" s="549">
        <v>39</v>
      </c>
      <c r="C80" s="336" t="s">
        <v>5216</v>
      </c>
      <c r="D80" s="337" t="s">
        <v>533</v>
      </c>
      <c r="E80" s="338" t="s">
        <v>143</v>
      </c>
      <c r="F80" s="535" t="b">
        <f>IF(総括表!$B$4=総括表!$Q$4,基礎データ貼付用シート!E2371+基礎データ貼付用シート!E2374)</f>
        <v>0</v>
      </c>
      <c r="G80" s="353" t="s">
        <v>117</v>
      </c>
      <c r="H80" s="1267">
        <v>0.6</v>
      </c>
      <c r="I80" s="353" t="s">
        <v>119</v>
      </c>
      <c r="J80" s="354">
        <f t="shared" si="1"/>
        <v>0</v>
      </c>
      <c r="K80" s="340" t="s">
        <v>1004</v>
      </c>
      <c r="L80" s="458"/>
    </row>
    <row r="81" spans="1:12" s="49" customFormat="1" ht="15" customHeight="1" x14ac:dyDescent="0.2">
      <c r="A81" s="458"/>
      <c r="B81" s="341"/>
      <c r="C81" s="1354" t="s">
        <v>454</v>
      </c>
      <c r="D81" s="337" t="s">
        <v>529</v>
      </c>
      <c r="E81" s="338" t="s">
        <v>142</v>
      </c>
      <c r="F81" s="535" t="b">
        <f>IF(総括表!$B$4=総括表!$Q$5,基礎データ貼付用シート!E2371+基礎データ貼付用シート!E2374)</f>
        <v>0</v>
      </c>
      <c r="G81" s="353" t="s">
        <v>117</v>
      </c>
      <c r="H81" s="1373">
        <v>0.6</v>
      </c>
      <c r="I81" s="355" t="s">
        <v>119</v>
      </c>
      <c r="J81" s="683">
        <f t="shared" si="1"/>
        <v>0</v>
      </c>
      <c r="K81" s="340" t="s">
        <v>1005</v>
      </c>
      <c r="L81" s="458"/>
    </row>
    <row r="82" spans="1:12" s="49" customFormat="1" ht="15" customHeight="1" x14ac:dyDescent="0.2">
      <c r="A82" s="458"/>
      <c r="B82" s="1352">
        <v>40</v>
      </c>
      <c r="C82" s="336" t="s">
        <v>5216</v>
      </c>
      <c r="D82" s="337" t="s">
        <v>533</v>
      </c>
      <c r="E82" s="338" t="s">
        <v>143</v>
      </c>
      <c r="F82" s="535" t="b">
        <f>IF(総括表!$B$4=総括表!$Q$4,基礎データ貼付用シート!E2372+基礎データ貼付用シート!E2375)</f>
        <v>0</v>
      </c>
      <c r="G82" s="353" t="s">
        <v>117</v>
      </c>
      <c r="H82" s="1267">
        <v>0.5</v>
      </c>
      <c r="I82" s="353" t="s">
        <v>119</v>
      </c>
      <c r="J82" s="354">
        <f t="shared" si="1"/>
        <v>0</v>
      </c>
      <c r="K82" s="340" t="s">
        <v>1006</v>
      </c>
      <c r="L82" s="458"/>
    </row>
    <row r="83" spans="1:12" s="49" customFormat="1" ht="15" customHeight="1" x14ac:dyDescent="0.2">
      <c r="A83" s="458"/>
      <c r="B83" s="341"/>
      <c r="C83" s="1354" t="s">
        <v>453</v>
      </c>
      <c r="D83" s="337" t="s">
        <v>529</v>
      </c>
      <c r="E83" s="338" t="s">
        <v>142</v>
      </c>
      <c r="F83" s="535" t="b">
        <f>IF(総括表!$B$4=総括表!$Q$5,基礎データ貼付用シート!E2372+基礎データ貼付用シート!E2375)</f>
        <v>0</v>
      </c>
      <c r="G83" s="353" t="s">
        <v>117</v>
      </c>
      <c r="H83" s="1373">
        <v>0.5</v>
      </c>
      <c r="I83" s="355" t="s">
        <v>119</v>
      </c>
      <c r="J83" s="683">
        <f t="shared" si="1"/>
        <v>0</v>
      </c>
      <c r="K83" s="340" t="s">
        <v>1007</v>
      </c>
      <c r="L83" s="458"/>
    </row>
    <row r="84" spans="1:12" s="49" customFormat="1" ht="15" customHeight="1" x14ac:dyDescent="0.2">
      <c r="A84" s="458"/>
      <c r="B84" s="549">
        <v>41</v>
      </c>
      <c r="C84" s="336" t="s">
        <v>5612</v>
      </c>
      <c r="D84" s="337" t="s">
        <v>533</v>
      </c>
      <c r="E84" s="338" t="s">
        <v>143</v>
      </c>
      <c r="F84" s="535" t="b">
        <f>IF(総括表!$B$4=総括表!$Q$4,基礎データ貼付用シート!E2376+基礎データ貼付用シート!E2379)</f>
        <v>0</v>
      </c>
      <c r="G84" s="353" t="s">
        <v>117</v>
      </c>
      <c r="H84" s="1267">
        <v>0.8</v>
      </c>
      <c r="I84" s="353" t="s">
        <v>119</v>
      </c>
      <c r="J84" s="354">
        <f t="shared" si="1"/>
        <v>0</v>
      </c>
      <c r="K84" s="340" t="s">
        <v>1008</v>
      </c>
      <c r="L84" s="458"/>
    </row>
    <row r="85" spans="1:12" s="49" customFormat="1" ht="15" customHeight="1" x14ac:dyDescent="0.2">
      <c r="A85" s="458"/>
      <c r="B85" s="341"/>
      <c r="C85" s="1354" t="s">
        <v>700</v>
      </c>
      <c r="D85" s="337" t="s">
        <v>529</v>
      </c>
      <c r="E85" s="338" t="s">
        <v>142</v>
      </c>
      <c r="F85" s="535" t="b">
        <f>IF(総括表!$B$4=総括表!$Q$5,基礎データ貼付用シート!E2376+基礎データ貼付用シート!E2379)</f>
        <v>0</v>
      </c>
      <c r="G85" s="353" t="s">
        <v>117</v>
      </c>
      <c r="H85" s="1373">
        <v>0.8</v>
      </c>
      <c r="I85" s="355" t="s">
        <v>119</v>
      </c>
      <c r="J85" s="683">
        <f t="shared" si="1"/>
        <v>0</v>
      </c>
      <c r="K85" s="340" t="s">
        <v>1009</v>
      </c>
      <c r="L85" s="458"/>
    </row>
    <row r="86" spans="1:12" s="49" customFormat="1" ht="15" customHeight="1" x14ac:dyDescent="0.2">
      <c r="A86" s="458"/>
      <c r="B86" s="1352">
        <v>42</v>
      </c>
      <c r="C86" s="336" t="s">
        <v>5612</v>
      </c>
      <c r="D86" s="337" t="s">
        <v>533</v>
      </c>
      <c r="E86" s="338" t="s">
        <v>143</v>
      </c>
      <c r="F86" s="535" t="b">
        <f>IF(総括表!$B$4=総括表!$Q$4,基礎データ貼付用シート!E2377+基礎データ貼付用シート!E2380)</f>
        <v>0</v>
      </c>
      <c r="G86" s="353" t="s">
        <v>117</v>
      </c>
      <c r="H86" s="1267">
        <v>0.6</v>
      </c>
      <c r="I86" s="353" t="s">
        <v>119</v>
      </c>
      <c r="J86" s="354">
        <f t="shared" si="1"/>
        <v>0</v>
      </c>
      <c r="K86" s="340" t="s">
        <v>1010</v>
      </c>
      <c r="L86" s="458"/>
    </row>
    <row r="87" spans="1:12" s="49" customFormat="1" ht="15" customHeight="1" x14ac:dyDescent="0.2">
      <c r="A87" s="458"/>
      <c r="B87" s="341"/>
      <c r="C87" s="1354" t="s">
        <v>454</v>
      </c>
      <c r="D87" s="337" t="s">
        <v>529</v>
      </c>
      <c r="E87" s="338" t="s">
        <v>142</v>
      </c>
      <c r="F87" s="535" t="b">
        <f>IF(総括表!$B$4=総括表!$Q$5,基礎データ貼付用シート!E2377+基礎データ貼付用シート!E2380)</f>
        <v>0</v>
      </c>
      <c r="G87" s="353" t="s">
        <v>117</v>
      </c>
      <c r="H87" s="1373">
        <v>0.6</v>
      </c>
      <c r="I87" s="355" t="s">
        <v>119</v>
      </c>
      <c r="J87" s="683">
        <f t="shared" si="1"/>
        <v>0</v>
      </c>
      <c r="K87" s="340" t="s">
        <v>1011</v>
      </c>
      <c r="L87" s="458"/>
    </row>
    <row r="88" spans="1:12" s="49" customFormat="1" ht="15" customHeight="1" x14ac:dyDescent="0.2">
      <c r="A88" s="458"/>
      <c r="B88" s="549">
        <v>43</v>
      </c>
      <c r="C88" s="336" t="s">
        <v>5612</v>
      </c>
      <c r="D88" s="337" t="s">
        <v>533</v>
      </c>
      <c r="E88" s="338" t="s">
        <v>143</v>
      </c>
      <c r="F88" s="535" t="b">
        <f>IF(総括表!$B$4=総括表!$Q$4,基礎データ貼付用シート!E2378+基礎データ貼付用シート!E2381)</f>
        <v>0</v>
      </c>
      <c r="G88" s="353" t="s">
        <v>117</v>
      </c>
      <c r="H88" s="1267">
        <v>0.5</v>
      </c>
      <c r="I88" s="353" t="s">
        <v>119</v>
      </c>
      <c r="J88" s="354">
        <f t="shared" si="1"/>
        <v>0</v>
      </c>
      <c r="K88" s="340" t="s">
        <v>1012</v>
      </c>
      <c r="L88" s="458"/>
    </row>
    <row r="89" spans="1:12" s="49" customFormat="1" ht="15" customHeight="1" x14ac:dyDescent="0.2">
      <c r="A89" s="458"/>
      <c r="B89" s="341"/>
      <c r="C89" s="1354" t="s">
        <v>453</v>
      </c>
      <c r="D89" s="337" t="s">
        <v>529</v>
      </c>
      <c r="E89" s="338" t="s">
        <v>142</v>
      </c>
      <c r="F89" s="535" t="b">
        <f>IF(総括表!$B$4=総括表!$Q$5,基礎データ貼付用シート!E2378+基礎データ貼付用シート!E2381)</f>
        <v>0</v>
      </c>
      <c r="G89" s="353" t="s">
        <v>117</v>
      </c>
      <c r="H89" s="1373">
        <v>0.5</v>
      </c>
      <c r="I89" s="355" t="s">
        <v>119</v>
      </c>
      <c r="J89" s="683">
        <f t="shared" si="1"/>
        <v>0</v>
      </c>
      <c r="K89" s="340" t="s">
        <v>1013</v>
      </c>
      <c r="L89" s="458"/>
    </row>
    <row r="90" spans="1:12" s="49" customFormat="1" ht="15" customHeight="1" x14ac:dyDescent="0.2">
      <c r="A90" s="458"/>
      <c r="B90" s="1353">
        <v>44</v>
      </c>
      <c r="C90" s="336" t="s">
        <v>6145</v>
      </c>
      <c r="D90" s="337" t="s">
        <v>533</v>
      </c>
      <c r="E90" s="338" t="s">
        <v>143</v>
      </c>
      <c r="F90" s="535" t="b">
        <f>IF(総括表!$B$4=総括表!$Q$4,基礎データ貼付用シート!E2382+基礎データ貼付用シート!E2384)</f>
        <v>0</v>
      </c>
      <c r="G90" s="353" t="s">
        <v>117</v>
      </c>
      <c r="H90" s="1267">
        <v>0.6</v>
      </c>
      <c r="I90" s="353" t="s">
        <v>119</v>
      </c>
      <c r="J90" s="354">
        <f t="shared" ref="J90:J97" si="2">ROUND(F90*H90,0)</f>
        <v>0</v>
      </c>
      <c r="K90" s="340" t="s">
        <v>1014</v>
      </c>
      <c r="L90" s="458"/>
    </row>
    <row r="91" spans="1:12" s="49" customFormat="1" ht="15" customHeight="1" x14ac:dyDescent="0.2">
      <c r="A91" s="458"/>
      <c r="B91" s="341"/>
      <c r="C91" s="1354" t="s">
        <v>454</v>
      </c>
      <c r="D91" s="337" t="s">
        <v>529</v>
      </c>
      <c r="E91" s="338" t="s">
        <v>142</v>
      </c>
      <c r="F91" s="535" t="b">
        <f>IF(総括表!$B$4=総括表!$Q$5,基礎データ貼付用シート!E2382+基礎データ貼付用シート!E2384)</f>
        <v>0</v>
      </c>
      <c r="G91" s="353" t="s">
        <v>117</v>
      </c>
      <c r="H91" s="1373">
        <v>0.6</v>
      </c>
      <c r="I91" s="355" t="s">
        <v>119</v>
      </c>
      <c r="J91" s="683">
        <f t="shared" si="2"/>
        <v>0</v>
      </c>
      <c r="K91" s="340" t="s">
        <v>1015</v>
      </c>
      <c r="L91" s="458"/>
    </row>
    <row r="92" spans="1:12" s="49" customFormat="1" ht="15" customHeight="1" x14ac:dyDescent="0.2">
      <c r="A92" s="458"/>
      <c r="B92" s="1353">
        <v>45</v>
      </c>
      <c r="C92" s="336" t="s">
        <v>6145</v>
      </c>
      <c r="D92" s="337" t="s">
        <v>533</v>
      </c>
      <c r="E92" s="338" t="s">
        <v>143</v>
      </c>
      <c r="F92" s="535" t="b">
        <f>IF(総括表!$B$4=総括表!$Q$4,基礎データ貼付用シート!E2383+基礎データ貼付用シート!E2385)</f>
        <v>0</v>
      </c>
      <c r="G92" s="353" t="s">
        <v>117</v>
      </c>
      <c r="H92" s="1267">
        <v>0.5</v>
      </c>
      <c r="I92" s="353" t="s">
        <v>119</v>
      </c>
      <c r="J92" s="354">
        <f t="shared" si="2"/>
        <v>0</v>
      </c>
      <c r="K92" s="340" t="s">
        <v>1016</v>
      </c>
      <c r="L92" s="458"/>
    </row>
    <row r="93" spans="1:12" s="49" customFormat="1" ht="15" customHeight="1" x14ac:dyDescent="0.2">
      <c r="A93" s="458"/>
      <c r="B93" s="341"/>
      <c r="C93" s="1354" t="s">
        <v>453</v>
      </c>
      <c r="D93" s="337" t="s">
        <v>529</v>
      </c>
      <c r="E93" s="338" t="s">
        <v>142</v>
      </c>
      <c r="F93" s="535" t="b">
        <f>IF(総括表!$B$4=総括表!$Q$5,基礎データ貼付用シート!E2383+基礎データ貼付用シート!E2385)</f>
        <v>0</v>
      </c>
      <c r="G93" s="353" t="s">
        <v>117</v>
      </c>
      <c r="H93" s="1373">
        <v>0.5</v>
      </c>
      <c r="I93" s="355" t="s">
        <v>119</v>
      </c>
      <c r="J93" s="683">
        <f t="shared" si="2"/>
        <v>0</v>
      </c>
      <c r="K93" s="340" t="s">
        <v>1017</v>
      </c>
      <c r="L93" s="458"/>
    </row>
    <row r="94" spans="1:12" s="49" customFormat="1" ht="15" customHeight="1" x14ac:dyDescent="0.2">
      <c r="A94" s="458"/>
      <c r="B94" s="1353">
        <v>44</v>
      </c>
      <c r="C94" s="1248" t="s">
        <v>6622</v>
      </c>
      <c r="D94" s="337" t="s">
        <v>533</v>
      </c>
      <c r="E94" s="338" t="s">
        <v>143</v>
      </c>
      <c r="F94" s="535" t="b">
        <f>IF(総括表!$B$4=総括表!$Q$4,基礎データ貼付用シート!E2386+基礎データ貼付用シート!E2388)</f>
        <v>0</v>
      </c>
      <c r="G94" s="353" t="s">
        <v>117</v>
      </c>
      <c r="H94" s="1267">
        <v>0.6</v>
      </c>
      <c r="I94" s="353" t="s">
        <v>119</v>
      </c>
      <c r="J94" s="354">
        <f t="shared" si="2"/>
        <v>0</v>
      </c>
      <c r="K94" s="340" t="s">
        <v>1018</v>
      </c>
      <c r="L94" s="458"/>
    </row>
    <row r="95" spans="1:12" s="49" customFormat="1" ht="15" customHeight="1" x14ac:dyDescent="0.2">
      <c r="A95" s="458"/>
      <c r="B95" s="341"/>
      <c r="C95" s="1354" t="s">
        <v>454</v>
      </c>
      <c r="D95" s="337" t="s">
        <v>529</v>
      </c>
      <c r="E95" s="338" t="s">
        <v>142</v>
      </c>
      <c r="F95" s="535" t="b">
        <f>IF(総括表!$B$4=総括表!$Q$5,基礎データ貼付用シート!E2386+基礎データ貼付用シート!E2388)</f>
        <v>0</v>
      </c>
      <c r="G95" s="353" t="s">
        <v>117</v>
      </c>
      <c r="H95" s="1373">
        <v>0.6</v>
      </c>
      <c r="I95" s="355" t="s">
        <v>119</v>
      </c>
      <c r="J95" s="683">
        <f t="shared" si="2"/>
        <v>0</v>
      </c>
      <c r="K95" s="340" t="s">
        <v>7105</v>
      </c>
      <c r="L95" s="458"/>
    </row>
    <row r="96" spans="1:12" s="49" customFormat="1" ht="15" customHeight="1" x14ac:dyDescent="0.2">
      <c r="A96" s="458"/>
      <c r="B96" s="1353">
        <v>45</v>
      </c>
      <c r="C96" s="1248" t="s">
        <v>6622</v>
      </c>
      <c r="D96" s="337" t="s">
        <v>533</v>
      </c>
      <c r="E96" s="338" t="s">
        <v>143</v>
      </c>
      <c r="F96" s="535" t="b">
        <f>IF(総括表!$B$4=総括表!$Q$4,基礎データ貼付用シート!E2387+基礎データ貼付用シート!E2389)</f>
        <v>0</v>
      </c>
      <c r="G96" s="353" t="s">
        <v>117</v>
      </c>
      <c r="H96" s="1267">
        <v>0.5</v>
      </c>
      <c r="I96" s="353" t="s">
        <v>119</v>
      </c>
      <c r="J96" s="354">
        <f t="shared" si="2"/>
        <v>0</v>
      </c>
      <c r="K96" s="340" t="s">
        <v>7106</v>
      </c>
      <c r="L96" s="458"/>
    </row>
    <row r="97" spans="1:12" s="49" customFormat="1" ht="15" customHeight="1" thickBot="1" x14ac:dyDescent="0.25">
      <c r="A97" s="458"/>
      <c r="B97" s="341"/>
      <c r="C97" s="1354" t="s">
        <v>453</v>
      </c>
      <c r="D97" s="337" t="s">
        <v>529</v>
      </c>
      <c r="E97" s="338" t="s">
        <v>142</v>
      </c>
      <c r="F97" s="535" t="b">
        <f>IF(総括表!$B$4=総括表!$Q$5,基礎データ貼付用シート!E2387+基礎データ貼付用シート!E2389)</f>
        <v>0</v>
      </c>
      <c r="G97" s="353" t="s">
        <v>117</v>
      </c>
      <c r="H97" s="1373">
        <v>0.5</v>
      </c>
      <c r="I97" s="355" t="s">
        <v>119</v>
      </c>
      <c r="J97" s="683">
        <f t="shared" si="2"/>
        <v>0</v>
      </c>
      <c r="K97" s="340" t="s">
        <v>7107</v>
      </c>
      <c r="L97" s="458"/>
    </row>
    <row r="98" spans="1:12" s="49" customFormat="1" ht="15" customHeight="1" x14ac:dyDescent="0.2">
      <c r="A98" s="458"/>
      <c r="B98" s="344"/>
      <c r="C98" s="345"/>
      <c r="D98" s="344"/>
      <c r="E98" s="344"/>
      <c r="F98" s="58"/>
      <c r="G98" s="494"/>
      <c r="H98" s="1683" t="s">
        <v>7108</v>
      </c>
      <c r="I98" s="1684"/>
      <c r="J98" s="346"/>
      <c r="K98" s="340"/>
      <c r="L98" s="458"/>
    </row>
    <row r="99" spans="1:12" s="49" customFormat="1" ht="15" customHeight="1" thickBot="1" x14ac:dyDescent="0.25">
      <c r="A99" s="458"/>
      <c r="B99" s="340"/>
      <c r="C99" s="340"/>
      <c r="D99" s="340"/>
      <c r="E99" s="340"/>
      <c r="F99" s="554"/>
      <c r="G99" s="340"/>
      <c r="H99" s="1727" t="s">
        <v>118</v>
      </c>
      <c r="I99" s="1728"/>
      <c r="J99" s="539">
        <f>SUM(J7:J97)</f>
        <v>0</v>
      </c>
      <c r="K99" s="340" t="s">
        <v>5389</v>
      </c>
      <c r="L99" s="458"/>
    </row>
    <row r="100" spans="1:12" s="49" customFormat="1" ht="18.75" customHeight="1" x14ac:dyDescent="0.2">
      <c r="A100" s="458"/>
      <c r="B100" s="340"/>
      <c r="C100" s="340"/>
      <c r="D100" s="340"/>
      <c r="E100" s="340"/>
      <c r="F100" s="554"/>
      <c r="G100" s="530"/>
      <c r="H100" s="532"/>
      <c r="I100" s="494"/>
      <c r="J100" s="58"/>
      <c r="K100" s="340"/>
      <c r="L100" s="458"/>
    </row>
    <row r="101" spans="1:12" s="49" customFormat="1" ht="18.75" customHeight="1" x14ac:dyDescent="0.2">
      <c r="B101" s="48"/>
      <c r="C101" s="48"/>
      <c r="D101" s="48"/>
      <c r="E101" s="48"/>
      <c r="F101" s="51"/>
      <c r="G101" s="9"/>
      <c r="H101" s="29"/>
      <c r="I101" s="92"/>
      <c r="J101" s="52"/>
      <c r="K101" s="48"/>
    </row>
    <row r="102" spans="1:12" s="49" customFormat="1" ht="18.75" customHeight="1" x14ac:dyDescent="0.2">
      <c r="B102" s="48"/>
      <c r="C102" s="48"/>
      <c r="D102" s="48"/>
      <c r="E102" s="48"/>
      <c r="F102" s="51"/>
      <c r="G102" s="9"/>
      <c r="H102" s="29"/>
      <c r="I102" s="92"/>
      <c r="J102" s="52"/>
      <c r="K102" s="48"/>
    </row>
    <row r="103" spans="1:12" s="49" customFormat="1" ht="18.75" customHeight="1" x14ac:dyDescent="0.2">
      <c r="B103" s="48"/>
      <c r="C103" s="48"/>
      <c r="D103" s="48"/>
      <c r="E103" s="48"/>
      <c r="F103" s="51"/>
      <c r="G103" s="9"/>
      <c r="H103" s="29"/>
      <c r="I103" s="92"/>
      <c r="J103" s="52"/>
      <c r="K103" s="48"/>
    </row>
  </sheetData>
  <sheetProtection autoFilter="0"/>
  <customSheetViews>
    <customSheetView guid="{A0BA9017-E5F3-4B91-9F5C-F0F36F625BCB}"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C8B40DBF-EDE0-406A-8960-74B2A681CE9F}"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3"/>
      <headerFooter alignWithMargins="0"/>
    </customSheetView>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4"/>
      <headerFooter alignWithMargins="0"/>
    </customSheetView>
    <customSheetView guid="{44914D11-FA26-4FFB-9D64-353FA38F5634}"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5"/>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6"/>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7"/>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8"/>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9"/>
      <headerFooter alignWithMargins="0"/>
    </customSheetView>
    <customSheetView guid="{0FF53720-42B0-4B1A-A491-0089CDA29CCF}"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0"/>
      <headerFooter alignWithMargins="0"/>
    </customSheetView>
  </customSheetViews>
  <mergeCells count="7">
    <mergeCell ref="H98:I98"/>
    <mergeCell ref="H99:I99"/>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62"/>
  <sheetViews>
    <sheetView workbookViewId="0">
      <selection activeCell="N10" sqref="N10"/>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963" t="s">
        <v>154</v>
      </c>
      <c r="B1" s="1964"/>
      <c r="C1" s="1965" t="s">
        <v>705</v>
      </c>
      <c r="D1" s="1966"/>
      <c r="E1" s="1967"/>
      <c r="F1" s="517"/>
      <c r="G1" s="467"/>
      <c r="H1" s="1166" t="s">
        <v>153</v>
      </c>
      <c r="I1" s="1785">
        <f>総括表!H4</f>
        <v>0</v>
      </c>
      <c r="J1" s="1785"/>
      <c r="K1" s="1785"/>
      <c r="L1" s="467"/>
    </row>
    <row r="2" spans="1:12" ht="18.75" customHeight="1" x14ac:dyDescent="0.2">
      <c r="A2" s="467"/>
      <c r="B2" s="467"/>
      <c r="C2" s="467"/>
      <c r="D2" s="467"/>
      <c r="E2" s="467"/>
      <c r="F2" s="517"/>
      <c r="G2" s="467"/>
      <c r="H2" s="471"/>
      <c r="I2" s="467"/>
      <c r="J2" s="664"/>
      <c r="K2" s="467"/>
      <c r="L2" s="467"/>
    </row>
    <row r="3" spans="1:12" ht="18.75" customHeight="1" x14ac:dyDescent="0.2">
      <c r="A3" s="468" t="s">
        <v>51</v>
      </c>
      <c r="B3" s="458" t="s">
        <v>706</v>
      </c>
      <c r="C3" s="467"/>
      <c r="D3" s="467"/>
      <c r="E3" s="467"/>
      <c r="F3" s="517"/>
      <c r="G3" s="467"/>
      <c r="H3" s="471"/>
      <c r="I3" s="467"/>
      <c r="J3" s="517"/>
      <c r="K3" s="467"/>
      <c r="L3" s="467"/>
    </row>
    <row r="4" spans="1:12" ht="11.25" customHeight="1" x14ac:dyDescent="0.2">
      <c r="A4" s="470"/>
      <c r="B4" s="467"/>
      <c r="C4" s="467"/>
      <c r="D4" s="467"/>
      <c r="E4" s="467"/>
      <c r="F4" s="517"/>
      <c r="G4" s="467"/>
      <c r="H4" s="471"/>
      <c r="I4" s="467"/>
      <c r="J4" s="517"/>
      <c r="K4" s="467"/>
      <c r="L4" s="467"/>
    </row>
    <row r="5" spans="1:12" ht="18.75" customHeight="1" x14ac:dyDescent="0.2">
      <c r="A5" s="470"/>
      <c r="B5" s="1729" t="s">
        <v>140</v>
      </c>
      <c r="C5" s="1730"/>
      <c r="D5" s="1729" t="s">
        <v>139</v>
      </c>
      <c r="E5" s="1730"/>
      <c r="F5" s="545" t="s">
        <v>138</v>
      </c>
      <c r="G5" s="546"/>
      <c r="H5" s="1167" t="s">
        <v>137</v>
      </c>
      <c r="I5" s="546"/>
      <c r="J5" s="545" t="s">
        <v>89</v>
      </c>
      <c r="K5" s="340"/>
      <c r="L5" s="467"/>
    </row>
    <row r="6" spans="1:12" ht="15" customHeight="1" x14ac:dyDescent="0.2">
      <c r="A6" s="470"/>
      <c r="B6" s="523"/>
      <c r="C6" s="479"/>
      <c r="D6" s="480"/>
      <c r="E6" s="342"/>
      <c r="F6" s="524"/>
      <c r="G6" s="482"/>
      <c r="H6" s="483"/>
      <c r="I6" s="482"/>
      <c r="J6" s="525" t="s">
        <v>136</v>
      </c>
      <c r="K6" s="340"/>
      <c r="L6" s="467"/>
    </row>
    <row r="7" spans="1:12" s="49" customFormat="1" ht="15" customHeight="1" x14ac:dyDescent="0.2">
      <c r="A7" s="458"/>
      <c r="B7" s="335">
        <v>1</v>
      </c>
      <c r="C7" s="336" t="s">
        <v>125</v>
      </c>
      <c r="D7" s="337"/>
      <c r="E7" s="338" t="s">
        <v>143</v>
      </c>
      <c r="F7" s="535" t="b">
        <f>IF(総括表!$B$4=総括表!$Q$4,基礎データ貼付用シート!E2390)</f>
        <v>0</v>
      </c>
      <c r="G7" s="596" t="s">
        <v>117</v>
      </c>
      <c r="H7" s="1268">
        <v>1.2999999999999999E-2</v>
      </c>
      <c r="I7" s="353" t="s">
        <v>5386</v>
      </c>
      <c r="J7" s="598">
        <f t="shared" ref="J7:J35" si="0">ROUND(F7*H7,0)</f>
        <v>0</v>
      </c>
      <c r="K7" s="340" t="s">
        <v>273</v>
      </c>
      <c r="L7" s="458"/>
    </row>
    <row r="8" spans="1:12" s="49" customFormat="1" ht="15" customHeight="1" x14ac:dyDescent="0.2">
      <c r="A8" s="458"/>
      <c r="B8" s="335">
        <v>2</v>
      </c>
      <c r="C8" s="336" t="s">
        <v>123</v>
      </c>
      <c r="D8" s="337"/>
      <c r="E8" s="338" t="s">
        <v>143</v>
      </c>
      <c r="F8" s="535" t="b">
        <f>IF(総括表!$B$4=総括表!$Q$4,基礎データ貼付用シート!E2391)</f>
        <v>0</v>
      </c>
      <c r="G8" s="596" t="s">
        <v>117</v>
      </c>
      <c r="H8" s="1377">
        <v>0.36199999999999999</v>
      </c>
      <c r="I8" s="355" t="s">
        <v>5386</v>
      </c>
      <c r="J8" s="602">
        <f t="shared" si="0"/>
        <v>0</v>
      </c>
      <c r="K8" s="340" t="s">
        <v>272</v>
      </c>
      <c r="L8" s="458"/>
    </row>
    <row r="9" spans="1:12" s="49" customFormat="1" ht="15" customHeight="1" x14ac:dyDescent="0.2">
      <c r="A9" s="458"/>
      <c r="B9" s="335">
        <v>3</v>
      </c>
      <c r="C9" s="336" t="s">
        <v>122</v>
      </c>
      <c r="D9" s="337"/>
      <c r="E9" s="338" t="s">
        <v>143</v>
      </c>
      <c r="F9" s="535" t="b">
        <f>IF(総括表!$B$4=総括表!$Q$4,基礎データ貼付用シート!E2392)</f>
        <v>0</v>
      </c>
      <c r="G9" s="596" t="s">
        <v>117</v>
      </c>
      <c r="H9" s="1268">
        <v>0.38900000000000001</v>
      </c>
      <c r="I9" s="353" t="s">
        <v>5386</v>
      </c>
      <c r="J9" s="598">
        <f t="shared" si="0"/>
        <v>0</v>
      </c>
      <c r="K9" s="340" t="s">
        <v>271</v>
      </c>
      <c r="L9" s="458"/>
    </row>
    <row r="10" spans="1:12" s="49" customFormat="1" ht="15" customHeight="1" x14ac:dyDescent="0.2">
      <c r="A10" s="458"/>
      <c r="B10" s="335">
        <v>4</v>
      </c>
      <c r="C10" s="336" t="s">
        <v>121</v>
      </c>
      <c r="D10" s="337"/>
      <c r="E10" s="338" t="s">
        <v>143</v>
      </c>
      <c r="F10" s="535" t="b">
        <f>IF(総括表!$B$4=総括表!$Q$4,基礎データ貼付用シート!E2393)</f>
        <v>0</v>
      </c>
      <c r="G10" s="596" t="s">
        <v>117</v>
      </c>
      <c r="H10" s="1268">
        <v>0.41699999999999998</v>
      </c>
      <c r="I10" s="353" t="s">
        <v>119</v>
      </c>
      <c r="J10" s="598">
        <f t="shared" si="0"/>
        <v>0</v>
      </c>
      <c r="K10" s="340" t="s">
        <v>6181</v>
      </c>
      <c r="L10" s="458"/>
    </row>
    <row r="11" spans="1:12" s="49" customFormat="1" ht="15" customHeight="1" x14ac:dyDescent="0.2">
      <c r="A11" s="458"/>
      <c r="B11" s="341"/>
      <c r="C11" s="1168"/>
      <c r="D11" s="337"/>
      <c r="E11" s="338" t="s">
        <v>142</v>
      </c>
      <c r="F11" s="535" t="b">
        <f>IF(総括表!$B$4=総括表!$Q$5,基礎データ貼付用シート!E2393)</f>
        <v>0</v>
      </c>
      <c r="G11" s="596" t="s">
        <v>117</v>
      </c>
      <c r="H11" s="1377">
        <v>0</v>
      </c>
      <c r="I11" s="355" t="s">
        <v>5386</v>
      </c>
      <c r="J11" s="602">
        <f t="shared" si="0"/>
        <v>0</v>
      </c>
      <c r="K11" s="340" t="s">
        <v>268</v>
      </c>
      <c r="L11" s="458"/>
    </row>
    <row r="12" spans="1:12" s="49" customFormat="1" ht="15" customHeight="1" x14ac:dyDescent="0.2">
      <c r="A12" s="458"/>
      <c r="B12" s="335">
        <v>5</v>
      </c>
      <c r="C12" s="336" t="s">
        <v>120</v>
      </c>
      <c r="D12" s="337" t="s">
        <v>533</v>
      </c>
      <c r="E12" s="338" t="s">
        <v>143</v>
      </c>
      <c r="F12" s="535" t="b">
        <f>IF(総括表!$B$4=総括表!$Q$4,基礎データ貼付用シート!E2394)</f>
        <v>0</v>
      </c>
      <c r="G12" s="596" t="s">
        <v>117</v>
      </c>
      <c r="H12" s="1268">
        <v>0.40899999999999997</v>
      </c>
      <c r="I12" s="353" t="s">
        <v>5386</v>
      </c>
      <c r="J12" s="598">
        <f t="shared" si="0"/>
        <v>0</v>
      </c>
      <c r="K12" s="340" t="s">
        <v>267</v>
      </c>
      <c r="L12" s="458"/>
    </row>
    <row r="13" spans="1:12" s="49" customFormat="1" ht="15" customHeight="1" x14ac:dyDescent="0.2">
      <c r="A13" s="458"/>
      <c r="B13" s="341"/>
      <c r="C13" s="1168"/>
      <c r="D13" s="337" t="s">
        <v>529</v>
      </c>
      <c r="E13" s="338" t="s">
        <v>142</v>
      </c>
      <c r="F13" s="535" t="b">
        <f>IF(総括表!$B$4=総括表!$Q$5,基礎データ貼付用シート!E2394)</f>
        <v>0</v>
      </c>
      <c r="G13" s="596" t="s">
        <v>117</v>
      </c>
      <c r="H13" s="1377">
        <v>0.26500000000000001</v>
      </c>
      <c r="I13" s="355" t="s">
        <v>5386</v>
      </c>
      <c r="J13" s="602">
        <f t="shared" si="0"/>
        <v>0</v>
      </c>
      <c r="K13" s="340" t="s">
        <v>269</v>
      </c>
      <c r="L13" s="458"/>
    </row>
    <row r="14" spans="1:12" s="49" customFormat="1" ht="15" customHeight="1" x14ac:dyDescent="0.2">
      <c r="A14" s="458"/>
      <c r="B14" s="335">
        <v>6</v>
      </c>
      <c r="C14" s="336" t="s">
        <v>475</v>
      </c>
      <c r="D14" s="337" t="s">
        <v>533</v>
      </c>
      <c r="E14" s="338" t="s">
        <v>143</v>
      </c>
      <c r="F14" s="535" t="b">
        <f>IF(総括表!$B$4=総括表!$Q$4,基礎データ貼付用シート!E2395)</f>
        <v>0</v>
      </c>
      <c r="G14" s="596" t="s">
        <v>117</v>
      </c>
      <c r="H14" s="1268">
        <v>0.44</v>
      </c>
      <c r="I14" s="353" t="s">
        <v>5386</v>
      </c>
      <c r="J14" s="598">
        <f t="shared" si="0"/>
        <v>0</v>
      </c>
      <c r="K14" s="340" t="s">
        <v>266</v>
      </c>
      <c r="L14" s="458"/>
    </row>
    <row r="15" spans="1:12" s="49" customFormat="1" ht="15" customHeight="1" x14ac:dyDescent="0.2">
      <c r="A15" s="458"/>
      <c r="B15" s="341"/>
      <c r="C15" s="1168"/>
      <c r="D15" s="337" t="s">
        <v>529</v>
      </c>
      <c r="E15" s="338" t="s">
        <v>142</v>
      </c>
      <c r="F15" s="535" t="b">
        <f>IF(総括表!$B$4=総括表!$Q$5,基礎データ貼付用シート!E2395)</f>
        <v>0</v>
      </c>
      <c r="G15" s="596" t="s">
        <v>117</v>
      </c>
      <c r="H15" s="1377">
        <v>0.309</v>
      </c>
      <c r="I15" s="355" t="s">
        <v>5386</v>
      </c>
      <c r="J15" s="602">
        <f t="shared" si="0"/>
        <v>0</v>
      </c>
      <c r="K15" s="340" t="s">
        <v>265</v>
      </c>
      <c r="L15" s="458"/>
    </row>
    <row r="16" spans="1:12" s="49" customFormat="1" ht="15" customHeight="1" x14ac:dyDescent="0.2">
      <c r="A16" s="458"/>
      <c r="B16" s="335">
        <v>7</v>
      </c>
      <c r="C16" s="336" t="s">
        <v>512</v>
      </c>
      <c r="D16" s="337" t="s">
        <v>533</v>
      </c>
      <c r="E16" s="338" t="s">
        <v>143</v>
      </c>
      <c r="F16" s="535" t="b">
        <f>IF(総括表!$B$4=総括表!$Q$4,基礎データ貼付用シート!E2396)</f>
        <v>0</v>
      </c>
      <c r="G16" s="596" t="s">
        <v>117</v>
      </c>
      <c r="H16" s="1268">
        <v>0.47099999999999997</v>
      </c>
      <c r="I16" s="353" t="s">
        <v>5386</v>
      </c>
      <c r="J16" s="598">
        <f>ROUND(F16*H16,0)</f>
        <v>0</v>
      </c>
      <c r="K16" s="340" t="s">
        <v>264</v>
      </c>
      <c r="L16" s="458"/>
    </row>
    <row r="17" spans="1:12" s="49" customFormat="1" ht="15" customHeight="1" x14ac:dyDescent="0.2">
      <c r="A17" s="458"/>
      <c r="B17" s="341"/>
      <c r="C17" s="1168"/>
      <c r="D17" s="337" t="s">
        <v>529</v>
      </c>
      <c r="E17" s="338" t="s">
        <v>142</v>
      </c>
      <c r="F17" s="535" t="b">
        <f>IF(総括表!$B$4=総括表!$Q$5,基礎データ貼付用シート!E2396)</f>
        <v>0</v>
      </c>
      <c r="G17" s="596" t="s">
        <v>117</v>
      </c>
      <c r="H17" s="1377">
        <v>0.35299999999999998</v>
      </c>
      <c r="I17" s="355" t="s">
        <v>5386</v>
      </c>
      <c r="J17" s="602">
        <f>ROUND(F17*H17,0)</f>
        <v>0</v>
      </c>
      <c r="K17" s="340" t="s">
        <v>263</v>
      </c>
      <c r="L17" s="458"/>
    </row>
    <row r="18" spans="1:12" s="49" customFormat="1" ht="15" customHeight="1" x14ac:dyDescent="0.2">
      <c r="A18" s="458"/>
      <c r="B18" s="335">
        <v>8</v>
      </c>
      <c r="C18" s="336" t="s">
        <v>619</v>
      </c>
      <c r="D18" s="337" t="s">
        <v>533</v>
      </c>
      <c r="E18" s="338" t="s">
        <v>143</v>
      </c>
      <c r="F18" s="535" t="b">
        <f>IF(総括表!$B$4=総括表!$Q$4,基礎データ貼付用シート!E2397)</f>
        <v>0</v>
      </c>
      <c r="G18" s="596" t="s">
        <v>117</v>
      </c>
      <c r="H18" s="1268">
        <v>0.502</v>
      </c>
      <c r="I18" s="353" t="s">
        <v>5386</v>
      </c>
      <c r="J18" s="598">
        <f t="shared" si="0"/>
        <v>0</v>
      </c>
      <c r="K18" s="340" t="s">
        <v>262</v>
      </c>
      <c r="L18" s="458"/>
    </row>
    <row r="19" spans="1:12" s="49" customFormat="1" ht="15" customHeight="1" x14ac:dyDescent="0.2">
      <c r="A19" s="458"/>
      <c r="B19" s="341"/>
      <c r="C19" s="1168"/>
      <c r="D19" s="337" t="s">
        <v>529</v>
      </c>
      <c r="E19" s="338" t="s">
        <v>142</v>
      </c>
      <c r="F19" s="535" t="b">
        <f>IF(総括表!$B$4=総括表!$Q$5,基礎データ貼付用シート!E2397)</f>
        <v>0</v>
      </c>
      <c r="G19" s="596" t="s">
        <v>117</v>
      </c>
      <c r="H19" s="1377">
        <v>0.39700000000000002</v>
      </c>
      <c r="I19" s="355" t="s">
        <v>5386</v>
      </c>
      <c r="J19" s="602">
        <f t="shared" si="0"/>
        <v>0</v>
      </c>
      <c r="K19" s="340" t="s">
        <v>261</v>
      </c>
      <c r="L19" s="458"/>
    </row>
    <row r="20" spans="1:12" s="49" customFormat="1" ht="15" customHeight="1" x14ac:dyDescent="0.2">
      <c r="A20" s="458"/>
      <c r="B20" s="335">
        <v>9</v>
      </c>
      <c r="C20" s="336" t="s">
        <v>710</v>
      </c>
      <c r="D20" s="337" t="s">
        <v>533</v>
      </c>
      <c r="E20" s="338" t="s">
        <v>143</v>
      </c>
      <c r="F20" s="535" t="b">
        <f>IF(総括表!$B$4=総括表!$Q$4,基礎データ貼付用シート!E2398)</f>
        <v>0</v>
      </c>
      <c r="G20" s="596" t="s">
        <v>117</v>
      </c>
      <c r="H20" s="1268">
        <v>0.53300000000000003</v>
      </c>
      <c r="I20" s="353" t="s">
        <v>119</v>
      </c>
      <c r="J20" s="598">
        <f t="shared" si="0"/>
        <v>0</v>
      </c>
      <c r="K20" s="340" t="s">
        <v>260</v>
      </c>
      <c r="L20" s="458"/>
    </row>
    <row r="21" spans="1:12" s="49" customFormat="1" ht="15" customHeight="1" x14ac:dyDescent="0.2">
      <c r="A21" s="458"/>
      <c r="B21" s="341"/>
      <c r="C21" s="1168"/>
      <c r="D21" s="337" t="s">
        <v>529</v>
      </c>
      <c r="E21" s="338" t="s">
        <v>142</v>
      </c>
      <c r="F21" s="535" t="b">
        <f>IF(総括表!$B$4=総括表!$Q$5,基礎データ貼付用シート!E2398)</f>
        <v>0</v>
      </c>
      <c r="G21" s="596" t="s">
        <v>117</v>
      </c>
      <c r="H21" s="1377">
        <v>0.441</v>
      </c>
      <c r="I21" s="355" t="s">
        <v>5386</v>
      </c>
      <c r="J21" s="602">
        <f t="shared" si="0"/>
        <v>0</v>
      </c>
      <c r="K21" s="340" t="s">
        <v>259</v>
      </c>
      <c r="L21" s="458"/>
    </row>
    <row r="22" spans="1:12" s="49" customFormat="1" ht="15" customHeight="1" x14ac:dyDescent="0.2">
      <c r="A22" s="458"/>
      <c r="B22" s="335">
        <v>10</v>
      </c>
      <c r="C22" s="336" t="s">
        <v>741</v>
      </c>
      <c r="D22" s="337" t="s">
        <v>533</v>
      </c>
      <c r="E22" s="338" t="s">
        <v>143</v>
      </c>
      <c r="F22" s="535" t="b">
        <f>IF(総括表!$B$4=総括表!$Q$4,基礎データ貼付用シート!E2399)</f>
        <v>0</v>
      </c>
      <c r="G22" s="596" t="s">
        <v>117</v>
      </c>
      <c r="H22" s="1268">
        <v>0.56399999999999995</v>
      </c>
      <c r="I22" s="353" t="s">
        <v>119</v>
      </c>
      <c r="J22" s="598">
        <f t="shared" si="0"/>
        <v>0</v>
      </c>
      <c r="K22" s="340" t="s">
        <v>258</v>
      </c>
      <c r="L22" s="458"/>
    </row>
    <row r="23" spans="1:12" s="49" customFormat="1" ht="15" customHeight="1" x14ac:dyDescent="0.2">
      <c r="A23" s="458"/>
      <c r="B23" s="341"/>
      <c r="C23" s="1168"/>
      <c r="D23" s="337" t="s">
        <v>529</v>
      </c>
      <c r="E23" s="338" t="s">
        <v>142</v>
      </c>
      <c r="F23" s="535" t="b">
        <f>IF(総括表!$B$4=総括表!$Q$5,基礎データ貼付用シート!E2399)</f>
        <v>0</v>
      </c>
      <c r="G23" s="596" t="s">
        <v>117</v>
      </c>
      <c r="H23" s="1377">
        <v>0.48499999999999999</v>
      </c>
      <c r="I23" s="355" t="s">
        <v>119</v>
      </c>
      <c r="J23" s="598">
        <f t="shared" si="0"/>
        <v>0</v>
      </c>
      <c r="K23" s="340" t="s">
        <v>257</v>
      </c>
      <c r="L23" s="458"/>
    </row>
    <row r="24" spans="1:12" s="49" customFormat="1" ht="15" customHeight="1" x14ac:dyDescent="0.2">
      <c r="A24" s="458"/>
      <c r="B24" s="335">
        <v>11</v>
      </c>
      <c r="C24" s="1176" t="s">
        <v>808</v>
      </c>
      <c r="D24" s="337" t="s">
        <v>897</v>
      </c>
      <c r="E24" s="338" t="s">
        <v>143</v>
      </c>
      <c r="F24" s="535" t="b">
        <f>IF(総括表!$B$4=総括表!$Q$4,基礎データ貼付用シート!E2400)</f>
        <v>0</v>
      </c>
      <c r="G24" s="596" t="s">
        <v>813</v>
      </c>
      <c r="H24" s="1377">
        <v>0.59499999999999997</v>
      </c>
      <c r="I24" s="355" t="s">
        <v>812</v>
      </c>
      <c r="J24" s="598">
        <f t="shared" si="0"/>
        <v>0</v>
      </c>
      <c r="K24" s="340" t="s">
        <v>256</v>
      </c>
      <c r="L24" s="458"/>
    </row>
    <row r="25" spans="1:12" s="49" customFormat="1" ht="15" customHeight="1" x14ac:dyDescent="0.2">
      <c r="A25" s="458"/>
      <c r="B25" s="341"/>
      <c r="C25" s="1177"/>
      <c r="D25" s="337" t="s">
        <v>898</v>
      </c>
      <c r="E25" s="338" t="s">
        <v>142</v>
      </c>
      <c r="F25" s="535" t="b">
        <f>IF(総括表!$B$4=総括表!$Q$5,基礎データ貼付用シート!E2400)</f>
        <v>0</v>
      </c>
      <c r="G25" s="596" t="s">
        <v>813</v>
      </c>
      <c r="H25" s="1377">
        <v>0.53</v>
      </c>
      <c r="I25" s="355" t="s">
        <v>812</v>
      </c>
      <c r="J25" s="598">
        <f t="shared" si="0"/>
        <v>0</v>
      </c>
      <c r="K25" s="340" t="s">
        <v>255</v>
      </c>
      <c r="L25" s="458"/>
    </row>
    <row r="26" spans="1:12" s="49" customFormat="1" ht="15" customHeight="1" x14ac:dyDescent="0.2">
      <c r="A26" s="458"/>
      <c r="B26" s="335">
        <v>12</v>
      </c>
      <c r="C26" s="336" t="s">
        <v>884</v>
      </c>
      <c r="D26" s="337" t="s">
        <v>533</v>
      </c>
      <c r="E26" s="338" t="s">
        <v>143</v>
      </c>
      <c r="F26" s="535" t="b">
        <f>IF(総括表!$B$4=総括表!$Q$4,基礎データ貼付用シート!E2401)</f>
        <v>0</v>
      </c>
      <c r="G26" s="596" t="s">
        <v>117</v>
      </c>
      <c r="H26" s="1268">
        <v>0.626</v>
      </c>
      <c r="I26" s="353" t="s">
        <v>119</v>
      </c>
      <c r="J26" s="598">
        <f t="shared" si="0"/>
        <v>0</v>
      </c>
      <c r="K26" s="340" t="s">
        <v>254</v>
      </c>
      <c r="L26" s="458"/>
    </row>
    <row r="27" spans="1:12" s="49" customFormat="1" ht="15" customHeight="1" x14ac:dyDescent="0.2">
      <c r="A27" s="458"/>
      <c r="B27" s="341"/>
      <c r="C27" s="1168"/>
      <c r="D27" s="337" t="s">
        <v>529</v>
      </c>
      <c r="E27" s="338" t="s">
        <v>142</v>
      </c>
      <c r="F27" s="535" t="b">
        <f>IF(総括表!$B$4=総括表!$Q$5,基礎データ貼付用シート!E2401)</f>
        <v>0</v>
      </c>
      <c r="G27" s="596" t="s">
        <v>117</v>
      </c>
      <c r="H27" s="1377">
        <v>0.57399999999999995</v>
      </c>
      <c r="I27" s="355" t="s">
        <v>119</v>
      </c>
      <c r="J27" s="602">
        <f t="shared" si="0"/>
        <v>0</v>
      </c>
      <c r="K27" s="340" t="s">
        <v>253</v>
      </c>
      <c r="L27" s="458"/>
    </row>
    <row r="28" spans="1:12" s="49" customFormat="1" ht="15" customHeight="1" x14ac:dyDescent="0.2">
      <c r="A28" s="458"/>
      <c r="B28" s="335">
        <v>13</v>
      </c>
      <c r="C28" s="336" t="s">
        <v>915</v>
      </c>
      <c r="D28" s="337" t="s">
        <v>533</v>
      </c>
      <c r="E28" s="338" t="s">
        <v>143</v>
      </c>
      <c r="F28" s="535" t="b">
        <f>IF(総括表!$B$4=総括表!$Q$4,基礎データ貼付用シート!E2402)</f>
        <v>0</v>
      </c>
      <c r="G28" s="596" t="s">
        <v>117</v>
      </c>
      <c r="H28" s="1268">
        <v>0.65700000000000003</v>
      </c>
      <c r="I28" s="353" t="s">
        <v>119</v>
      </c>
      <c r="J28" s="598">
        <f t="shared" si="0"/>
        <v>0</v>
      </c>
      <c r="K28" s="340" t="s">
        <v>252</v>
      </c>
      <c r="L28" s="458"/>
    </row>
    <row r="29" spans="1:12" s="49" customFormat="1" ht="15" customHeight="1" x14ac:dyDescent="0.2">
      <c r="A29" s="458"/>
      <c r="B29" s="341"/>
      <c r="C29" s="1168"/>
      <c r="D29" s="337" t="s">
        <v>529</v>
      </c>
      <c r="E29" s="338" t="s">
        <v>142</v>
      </c>
      <c r="F29" s="535" t="b">
        <f>IF(総括表!$B$4=総括表!$Q$5,基礎データ貼付用シート!E2402)</f>
        <v>0</v>
      </c>
      <c r="G29" s="596" t="s">
        <v>117</v>
      </c>
      <c r="H29" s="1377">
        <v>0.61799999999999999</v>
      </c>
      <c r="I29" s="355" t="s">
        <v>119</v>
      </c>
      <c r="J29" s="602">
        <f t="shared" si="0"/>
        <v>0</v>
      </c>
      <c r="K29" s="340" t="s">
        <v>321</v>
      </c>
      <c r="L29" s="458"/>
    </row>
    <row r="30" spans="1:12" s="49" customFormat="1" ht="15" customHeight="1" x14ac:dyDescent="0.2">
      <c r="A30" s="458"/>
      <c r="B30" s="335">
        <v>14</v>
      </c>
      <c r="C30" s="336" t="s">
        <v>1067</v>
      </c>
      <c r="D30" s="337" t="s">
        <v>533</v>
      </c>
      <c r="E30" s="338" t="s">
        <v>143</v>
      </c>
      <c r="F30" s="535" t="b">
        <f>IF(総括表!$B$4=総括表!$Q$4,基礎データ貼付用シート!E2403)</f>
        <v>0</v>
      </c>
      <c r="G30" s="596" t="s">
        <v>117</v>
      </c>
      <c r="H30" s="1268">
        <v>0.68799999999999994</v>
      </c>
      <c r="I30" s="353" t="s">
        <v>119</v>
      </c>
      <c r="J30" s="598">
        <f t="shared" si="0"/>
        <v>0</v>
      </c>
      <c r="K30" s="340" t="s">
        <v>320</v>
      </c>
      <c r="L30" s="458"/>
    </row>
    <row r="31" spans="1:12" s="49" customFormat="1" ht="15" customHeight="1" x14ac:dyDescent="0.2">
      <c r="A31" s="458"/>
      <c r="B31" s="341"/>
      <c r="C31" s="1168"/>
      <c r="D31" s="337" t="s">
        <v>529</v>
      </c>
      <c r="E31" s="338" t="s">
        <v>142</v>
      </c>
      <c r="F31" s="535" t="b">
        <f>IF(総括表!$B$4=総括表!$Q$5,基礎データ貼付用シート!E2403)</f>
        <v>0</v>
      </c>
      <c r="G31" s="596" t="s">
        <v>117</v>
      </c>
      <c r="H31" s="1377">
        <v>0.66200000000000003</v>
      </c>
      <c r="I31" s="355" t="s">
        <v>119</v>
      </c>
      <c r="J31" s="602">
        <f t="shared" si="0"/>
        <v>0</v>
      </c>
      <c r="K31" s="340" t="s">
        <v>319</v>
      </c>
      <c r="L31" s="458"/>
    </row>
    <row r="32" spans="1:12" s="49" customFormat="1" ht="15" customHeight="1" x14ac:dyDescent="0.2">
      <c r="A32" s="458"/>
      <c r="B32" s="335">
        <v>15</v>
      </c>
      <c r="C32" s="336" t="s">
        <v>1259</v>
      </c>
      <c r="D32" s="337" t="s">
        <v>533</v>
      </c>
      <c r="E32" s="338" t="s">
        <v>143</v>
      </c>
      <c r="F32" s="535" t="b">
        <f>IF(総括表!$B$4=総括表!$Q$4,基礎データ貼付用シート!E2404)</f>
        <v>0</v>
      </c>
      <c r="G32" s="353" t="s">
        <v>117</v>
      </c>
      <c r="H32" s="1268">
        <v>0.71899999999999997</v>
      </c>
      <c r="I32" s="353" t="s">
        <v>119</v>
      </c>
      <c r="J32" s="354">
        <f t="shared" si="0"/>
        <v>0</v>
      </c>
      <c r="K32" s="340" t="s">
        <v>318</v>
      </c>
      <c r="L32" s="458"/>
    </row>
    <row r="33" spans="1:12" s="49" customFormat="1" ht="15" customHeight="1" x14ac:dyDescent="0.2">
      <c r="A33" s="458"/>
      <c r="B33" s="341"/>
      <c r="C33" s="1168"/>
      <c r="D33" s="337" t="s">
        <v>529</v>
      </c>
      <c r="E33" s="338" t="s">
        <v>142</v>
      </c>
      <c r="F33" s="535" t="b">
        <f>IF(総括表!$B$4=総括表!$Q$5,基礎データ貼付用シート!E2404)</f>
        <v>0</v>
      </c>
      <c r="G33" s="353" t="s">
        <v>117</v>
      </c>
      <c r="H33" s="1377">
        <v>0.70599999999999996</v>
      </c>
      <c r="I33" s="355" t="s">
        <v>119</v>
      </c>
      <c r="J33" s="683">
        <f t="shared" si="0"/>
        <v>0</v>
      </c>
      <c r="K33" s="340" t="s">
        <v>317</v>
      </c>
      <c r="L33" s="458"/>
    </row>
    <row r="34" spans="1:12" s="49" customFormat="1" ht="15" customHeight="1" x14ac:dyDescent="0.2">
      <c r="A34" s="458"/>
      <c r="B34" s="335">
        <v>16</v>
      </c>
      <c r="C34" s="336" t="s">
        <v>5216</v>
      </c>
      <c r="D34" s="337" t="s">
        <v>533</v>
      </c>
      <c r="E34" s="338" t="s">
        <v>143</v>
      </c>
      <c r="F34" s="535" t="b">
        <f>IF(総括表!$B$4=総括表!$Q$4,基礎データ貼付用シート!E2405)</f>
        <v>0</v>
      </c>
      <c r="G34" s="353" t="s">
        <v>117</v>
      </c>
      <c r="H34" s="1268">
        <v>0.75</v>
      </c>
      <c r="I34" s="353" t="s">
        <v>119</v>
      </c>
      <c r="J34" s="354">
        <f t="shared" si="0"/>
        <v>0</v>
      </c>
      <c r="K34" s="340" t="s">
        <v>316</v>
      </c>
      <c r="L34" s="458"/>
    </row>
    <row r="35" spans="1:12" s="49" customFormat="1" ht="15" customHeight="1" x14ac:dyDescent="0.2">
      <c r="A35" s="458"/>
      <c r="B35" s="341"/>
      <c r="C35" s="1168"/>
      <c r="D35" s="337" t="s">
        <v>529</v>
      </c>
      <c r="E35" s="338" t="s">
        <v>142</v>
      </c>
      <c r="F35" s="535" t="b">
        <f>IF(総括表!$B$4=総括表!$Q$5,基礎データ貼付用シート!E2405)</f>
        <v>0</v>
      </c>
      <c r="G35" s="353" t="s">
        <v>117</v>
      </c>
      <c r="H35" s="1377">
        <v>0.75</v>
      </c>
      <c r="I35" s="355" t="s">
        <v>119</v>
      </c>
      <c r="J35" s="683">
        <f t="shared" si="0"/>
        <v>0</v>
      </c>
      <c r="K35" s="340" t="s">
        <v>315</v>
      </c>
      <c r="L35" s="458"/>
    </row>
    <row r="36" spans="1:12" s="49" customFormat="1" ht="15" customHeight="1" x14ac:dyDescent="0.2">
      <c r="A36" s="458"/>
      <c r="B36" s="335">
        <v>17</v>
      </c>
      <c r="C36" s="336" t="s">
        <v>5612</v>
      </c>
      <c r="D36" s="337" t="s">
        <v>533</v>
      </c>
      <c r="E36" s="338" t="s">
        <v>143</v>
      </c>
      <c r="F36" s="535" t="b">
        <f>IF(総括表!$B$4=総括表!$Q$4,基礎データ貼付用シート!E2406)</f>
        <v>0</v>
      </c>
      <c r="G36" s="353" t="s">
        <v>117</v>
      </c>
      <c r="H36" s="513">
        <v>0.75</v>
      </c>
      <c r="I36" s="353" t="s">
        <v>119</v>
      </c>
      <c r="J36" s="354">
        <f t="shared" ref="J36:J51" si="1">ROUND(F36*H36,0)</f>
        <v>0</v>
      </c>
      <c r="K36" s="340" t="s">
        <v>314</v>
      </c>
      <c r="L36" s="458"/>
    </row>
    <row r="37" spans="1:12" s="108" customFormat="1" ht="23.25" customHeight="1" x14ac:dyDescent="0.2">
      <c r="A37" s="1178"/>
      <c r="B37" s="2269" t="s">
        <v>6125</v>
      </c>
      <c r="C37" s="2270"/>
      <c r="D37" s="337" t="s">
        <v>529</v>
      </c>
      <c r="E37" s="338" t="s">
        <v>142</v>
      </c>
      <c r="F37" s="535" t="b">
        <f>IF(総括表!$B$4=総括表!$Q$5,基礎データ貼付用シート!E2406)</f>
        <v>0</v>
      </c>
      <c r="G37" s="353" t="s">
        <v>117</v>
      </c>
      <c r="H37" s="690">
        <v>0.75</v>
      </c>
      <c r="I37" s="355" t="s">
        <v>119</v>
      </c>
      <c r="J37" s="683">
        <f t="shared" si="1"/>
        <v>0</v>
      </c>
      <c r="K37" s="1178" t="s">
        <v>313</v>
      </c>
      <c r="L37" s="1178"/>
    </row>
    <row r="38" spans="1:12" s="49" customFormat="1" ht="15" customHeight="1" x14ac:dyDescent="0.2">
      <c r="A38" s="458"/>
      <c r="B38" s="335">
        <v>18</v>
      </c>
      <c r="C38" s="336" t="s">
        <v>5612</v>
      </c>
      <c r="D38" s="337" t="s">
        <v>533</v>
      </c>
      <c r="E38" s="338" t="s">
        <v>143</v>
      </c>
      <c r="F38" s="535" t="b">
        <f>IF(総括表!$B$4=総括表!$Q$4,基礎データ貼付用シート!E2407)</f>
        <v>0</v>
      </c>
      <c r="G38" s="353" t="s">
        <v>117</v>
      </c>
      <c r="H38" s="513">
        <v>0.75</v>
      </c>
      <c r="I38" s="353" t="s">
        <v>119</v>
      </c>
      <c r="J38" s="354">
        <f t="shared" si="1"/>
        <v>0</v>
      </c>
      <c r="K38" s="340" t="s">
        <v>312</v>
      </c>
      <c r="L38" s="458"/>
    </row>
    <row r="39" spans="1:12" s="108" customFormat="1" ht="23.25" customHeight="1" x14ac:dyDescent="0.2">
      <c r="A39" s="1178"/>
      <c r="B39" s="2269" t="s">
        <v>6126</v>
      </c>
      <c r="C39" s="2270"/>
      <c r="D39" s="337" t="s">
        <v>529</v>
      </c>
      <c r="E39" s="338" t="s">
        <v>142</v>
      </c>
      <c r="F39" s="535" t="b">
        <f>IF(総括表!$B$4=総括表!$Q$5,基礎データ貼付用シート!E2407)</f>
        <v>0</v>
      </c>
      <c r="G39" s="353" t="s">
        <v>117</v>
      </c>
      <c r="H39" s="690">
        <v>0.75</v>
      </c>
      <c r="I39" s="355" t="s">
        <v>119</v>
      </c>
      <c r="J39" s="683">
        <f t="shared" si="1"/>
        <v>0</v>
      </c>
      <c r="K39" s="1178" t="s">
        <v>311</v>
      </c>
      <c r="L39" s="1178"/>
    </row>
    <row r="40" spans="1:12" s="49" customFormat="1" ht="15" customHeight="1" x14ac:dyDescent="0.2">
      <c r="A40" s="458"/>
      <c r="B40" s="335">
        <v>19</v>
      </c>
      <c r="C40" s="336" t="s">
        <v>5612</v>
      </c>
      <c r="D40" s="337" t="s">
        <v>533</v>
      </c>
      <c r="E40" s="338" t="s">
        <v>143</v>
      </c>
      <c r="F40" s="535" t="b">
        <f>IF(総括表!$B$4=総括表!$Q$4,基礎データ貼付用シート!E2408)</f>
        <v>0</v>
      </c>
      <c r="G40" s="353" t="s">
        <v>117</v>
      </c>
      <c r="H40" s="513">
        <v>0.75</v>
      </c>
      <c r="I40" s="353" t="s">
        <v>119</v>
      </c>
      <c r="J40" s="354">
        <f t="shared" si="1"/>
        <v>0</v>
      </c>
      <c r="K40" s="340" t="s">
        <v>310</v>
      </c>
      <c r="L40" s="458"/>
    </row>
    <row r="41" spans="1:12" s="108" customFormat="1" ht="23.25" customHeight="1" x14ac:dyDescent="0.2">
      <c r="A41" s="1178"/>
      <c r="B41" s="2269" t="s">
        <v>6127</v>
      </c>
      <c r="C41" s="2270"/>
      <c r="D41" s="337" t="s">
        <v>529</v>
      </c>
      <c r="E41" s="338" t="s">
        <v>142</v>
      </c>
      <c r="F41" s="535" t="b">
        <f>IF(総括表!$B$4=総括表!$Q$5,基礎データ貼付用シート!E2408)</f>
        <v>0</v>
      </c>
      <c r="G41" s="353" t="s">
        <v>117</v>
      </c>
      <c r="H41" s="690">
        <v>0.75</v>
      </c>
      <c r="I41" s="355" t="s">
        <v>119</v>
      </c>
      <c r="J41" s="683">
        <f t="shared" si="1"/>
        <v>0</v>
      </c>
      <c r="K41" s="1178" t="s">
        <v>309</v>
      </c>
      <c r="L41" s="1178"/>
    </row>
    <row r="42" spans="1:12" s="49" customFormat="1" ht="15" customHeight="1" x14ac:dyDescent="0.2">
      <c r="A42" s="458"/>
      <c r="B42" s="335">
        <v>20</v>
      </c>
      <c r="C42" s="336" t="s">
        <v>5612</v>
      </c>
      <c r="D42" s="337" t="s">
        <v>533</v>
      </c>
      <c r="E42" s="338" t="s">
        <v>143</v>
      </c>
      <c r="F42" s="535" t="b">
        <f>IF(総括表!$B$4=総括表!$Q$4,基礎データ貼付用シート!E2409)</f>
        <v>0</v>
      </c>
      <c r="G42" s="353" t="s">
        <v>117</v>
      </c>
      <c r="H42" s="513">
        <v>0.75</v>
      </c>
      <c r="I42" s="353" t="s">
        <v>119</v>
      </c>
      <c r="J42" s="354">
        <f t="shared" si="1"/>
        <v>0</v>
      </c>
      <c r="K42" s="340" t="s">
        <v>308</v>
      </c>
      <c r="L42" s="458"/>
    </row>
    <row r="43" spans="1:12" s="108" customFormat="1" ht="23.25" customHeight="1" x14ac:dyDescent="0.2">
      <c r="A43" s="1178"/>
      <c r="B43" s="2269" t="s">
        <v>6128</v>
      </c>
      <c r="C43" s="2270"/>
      <c r="D43" s="337" t="s">
        <v>529</v>
      </c>
      <c r="E43" s="338" t="s">
        <v>142</v>
      </c>
      <c r="F43" s="535" t="b">
        <f>IF(総括表!$B$4=総括表!$Q$5,基礎データ貼付用シート!E2409)</f>
        <v>0</v>
      </c>
      <c r="G43" s="353" t="s">
        <v>117</v>
      </c>
      <c r="H43" s="690">
        <v>0.75</v>
      </c>
      <c r="I43" s="355" t="s">
        <v>119</v>
      </c>
      <c r="J43" s="683">
        <f t="shared" si="1"/>
        <v>0</v>
      </c>
      <c r="K43" s="1178" t="s">
        <v>307</v>
      </c>
      <c r="L43" s="1178"/>
    </row>
    <row r="44" spans="1:12" s="49" customFormat="1" ht="15" customHeight="1" x14ac:dyDescent="0.2">
      <c r="A44" s="458"/>
      <c r="B44" s="335">
        <v>21</v>
      </c>
      <c r="C44" s="336" t="s">
        <v>5612</v>
      </c>
      <c r="D44" s="337" t="s">
        <v>533</v>
      </c>
      <c r="E44" s="338" t="s">
        <v>143</v>
      </c>
      <c r="F44" s="535" t="b">
        <f>IF(総括表!$B$4=総括表!$Q$4,基礎データ貼付用シート!E2410)</f>
        <v>0</v>
      </c>
      <c r="G44" s="353" t="s">
        <v>117</v>
      </c>
      <c r="H44" s="513">
        <v>1</v>
      </c>
      <c r="I44" s="353" t="s">
        <v>119</v>
      </c>
      <c r="J44" s="354">
        <f t="shared" si="1"/>
        <v>0</v>
      </c>
      <c r="K44" s="340" t="s">
        <v>306</v>
      </c>
      <c r="L44" s="458"/>
    </row>
    <row r="45" spans="1:12" s="108" customFormat="1" ht="23.25" customHeight="1" x14ac:dyDescent="0.2">
      <c r="A45" s="1178"/>
      <c r="B45" s="2269" t="s">
        <v>6129</v>
      </c>
      <c r="C45" s="2270"/>
      <c r="D45" s="337" t="s">
        <v>529</v>
      </c>
      <c r="E45" s="338" t="s">
        <v>142</v>
      </c>
      <c r="F45" s="535" t="b">
        <f>IF(総括表!$B$4=総括表!$Q$5,基礎データ貼付用シート!E2410)</f>
        <v>0</v>
      </c>
      <c r="G45" s="353" t="s">
        <v>117</v>
      </c>
      <c r="H45" s="690">
        <v>1</v>
      </c>
      <c r="I45" s="355" t="s">
        <v>119</v>
      </c>
      <c r="J45" s="683">
        <f t="shared" si="1"/>
        <v>0</v>
      </c>
      <c r="K45" s="1178" t="s">
        <v>305</v>
      </c>
      <c r="L45" s="1178"/>
    </row>
    <row r="46" spans="1:12" s="49" customFormat="1" ht="15" customHeight="1" x14ac:dyDescent="0.2">
      <c r="A46" s="458"/>
      <c r="B46" s="335">
        <v>22</v>
      </c>
      <c r="C46" s="336" t="s">
        <v>5612</v>
      </c>
      <c r="D46" s="337" t="s">
        <v>533</v>
      </c>
      <c r="E46" s="338" t="s">
        <v>143</v>
      </c>
      <c r="F46" s="535" t="b">
        <f>IF(総括表!$B$4=総括表!$Q$4,基礎データ貼付用シート!E2411)</f>
        <v>0</v>
      </c>
      <c r="G46" s="353" t="s">
        <v>117</v>
      </c>
      <c r="H46" s="513">
        <v>1</v>
      </c>
      <c r="I46" s="353" t="s">
        <v>119</v>
      </c>
      <c r="J46" s="354">
        <f t="shared" si="1"/>
        <v>0</v>
      </c>
      <c r="K46" s="340" t="s">
        <v>304</v>
      </c>
      <c r="L46" s="458"/>
    </row>
    <row r="47" spans="1:12" s="108" customFormat="1" ht="23.25" customHeight="1" x14ac:dyDescent="0.2">
      <c r="A47" s="1178"/>
      <c r="B47" s="2269" t="s">
        <v>6182</v>
      </c>
      <c r="C47" s="2270"/>
      <c r="D47" s="337" t="s">
        <v>529</v>
      </c>
      <c r="E47" s="338" t="s">
        <v>142</v>
      </c>
      <c r="F47" s="535" t="b">
        <f>IF(総括表!$B$4=総括表!$Q$5,基礎データ貼付用シート!E2411)</f>
        <v>0</v>
      </c>
      <c r="G47" s="353" t="s">
        <v>117</v>
      </c>
      <c r="H47" s="513">
        <v>1</v>
      </c>
      <c r="I47" s="353" t="s">
        <v>119</v>
      </c>
      <c r="J47" s="354">
        <f t="shared" si="1"/>
        <v>0</v>
      </c>
      <c r="K47" s="1178" t="s">
        <v>303</v>
      </c>
      <c r="L47" s="1178"/>
    </row>
    <row r="48" spans="1:12" s="49" customFormat="1" ht="15" customHeight="1" x14ac:dyDescent="0.2">
      <c r="A48" s="458"/>
      <c r="B48" s="1353">
        <v>23</v>
      </c>
      <c r="C48" s="336" t="s">
        <v>6145</v>
      </c>
      <c r="D48" s="337" t="s">
        <v>533</v>
      </c>
      <c r="E48" s="338" t="s">
        <v>143</v>
      </c>
      <c r="F48" s="535" t="b">
        <f>IF(総括表!$B$4=総括表!$Q$4,基礎データ貼付用シート!E2412)</f>
        <v>0</v>
      </c>
      <c r="G48" s="353" t="s">
        <v>117</v>
      </c>
      <c r="H48" s="513">
        <v>0.75</v>
      </c>
      <c r="I48" s="353" t="s">
        <v>119</v>
      </c>
      <c r="J48" s="354">
        <f t="shared" ref="J48:J49" si="2">ROUND(F48*H48,0)</f>
        <v>0</v>
      </c>
      <c r="K48" s="340" t="s">
        <v>899</v>
      </c>
      <c r="L48" s="458"/>
    </row>
    <row r="49" spans="1:12" s="49" customFormat="1" ht="15" customHeight="1" x14ac:dyDescent="0.2">
      <c r="A49" s="458"/>
      <c r="B49" s="341"/>
      <c r="C49" s="1354"/>
      <c r="D49" s="337" t="s">
        <v>529</v>
      </c>
      <c r="E49" s="338" t="s">
        <v>142</v>
      </c>
      <c r="F49" s="535" t="b">
        <f>IF(総括表!$B$4=総括表!$Q$5,基礎データ貼付用シート!E2412)</f>
        <v>0</v>
      </c>
      <c r="G49" s="353" t="s">
        <v>117</v>
      </c>
      <c r="H49" s="690">
        <v>0.75</v>
      </c>
      <c r="I49" s="355" t="s">
        <v>119</v>
      </c>
      <c r="J49" s="683">
        <f t="shared" si="2"/>
        <v>0</v>
      </c>
      <c r="K49" s="340" t="s">
        <v>4700</v>
      </c>
      <c r="L49" s="458"/>
    </row>
    <row r="50" spans="1:12" s="49" customFormat="1" ht="15" customHeight="1" x14ac:dyDescent="0.2">
      <c r="A50" s="458"/>
      <c r="B50" s="335">
        <v>24</v>
      </c>
      <c r="C50" s="336" t="s">
        <v>6622</v>
      </c>
      <c r="D50" s="337" t="s">
        <v>533</v>
      </c>
      <c r="E50" s="338" t="s">
        <v>143</v>
      </c>
      <c r="F50" s="535" t="b">
        <f>IF(総括表!$B$4=総括表!$Q$4,基礎データ貼付用シート!E2413)</f>
        <v>0</v>
      </c>
      <c r="G50" s="353" t="s">
        <v>117</v>
      </c>
      <c r="H50" s="513">
        <v>0.75</v>
      </c>
      <c r="I50" s="353" t="s">
        <v>119</v>
      </c>
      <c r="J50" s="354">
        <f t="shared" si="1"/>
        <v>0</v>
      </c>
      <c r="K50" s="340" t="s">
        <v>7111</v>
      </c>
      <c r="L50" s="458"/>
    </row>
    <row r="51" spans="1:12" s="49" customFormat="1" ht="15" customHeight="1" thickBot="1" x14ac:dyDescent="0.25">
      <c r="A51" s="458"/>
      <c r="B51" s="341"/>
      <c r="C51" s="1168"/>
      <c r="D51" s="337" t="s">
        <v>529</v>
      </c>
      <c r="E51" s="338" t="s">
        <v>142</v>
      </c>
      <c r="F51" s="535" t="b">
        <f>IF(総括表!$B$4=総括表!$Q$5,基礎データ貼付用シート!E2413)</f>
        <v>0</v>
      </c>
      <c r="G51" s="353" t="s">
        <v>117</v>
      </c>
      <c r="H51" s="690">
        <v>0.75</v>
      </c>
      <c r="I51" s="355" t="s">
        <v>119</v>
      </c>
      <c r="J51" s="683">
        <f t="shared" si="1"/>
        <v>0</v>
      </c>
      <c r="K51" s="340" t="s">
        <v>5411</v>
      </c>
      <c r="L51" s="458"/>
    </row>
    <row r="52" spans="1:12" s="49" customFormat="1" ht="15" customHeight="1" thickBot="1" x14ac:dyDescent="0.25">
      <c r="A52" s="458"/>
      <c r="B52" s="340"/>
      <c r="C52" s="340"/>
      <c r="D52" s="340"/>
      <c r="E52" s="340"/>
      <c r="F52" s="554"/>
      <c r="G52" s="340"/>
      <c r="H52" s="1778" t="s">
        <v>118</v>
      </c>
      <c r="I52" s="2268"/>
      <c r="J52" s="1179">
        <f>SUM(J7:J51)</f>
        <v>0</v>
      </c>
      <c r="K52" s="340" t="s">
        <v>5390</v>
      </c>
      <c r="L52" s="458"/>
    </row>
    <row r="53" spans="1:12" s="49" customFormat="1" ht="18.75" customHeight="1" x14ac:dyDescent="0.2">
      <c r="B53" s="48"/>
      <c r="C53" s="48"/>
      <c r="D53" s="48"/>
      <c r="E53" s="48"/>
      <c r="F53" s="51"/>
      <c r="G53" s="9"/>
      <c r="H53" s="29"/>
      <c r="I53" s="92"/>
      <c r="J53" s="52"/>
    </row>
    <row r="54" spans="1:12" s="49" customFormat="1" ht="18.75" customHeight="1" x14ac:dyDescent="0.2">
      <c r="B54" s="48"/>
      <c r="C54" s="48"/>
      <c r="D54" s="48"/>
      <c r="E54" s="48"/>
      <c r="F54" s="51"/>
      <c r="G54" s="9"/>
      <c r="H54" s="29"/>
      <c r="I54" s="92"/>
      <c r="J54" s="52"/>
    </row>
    <row r="55" spans="1:12" s="49" customFormat="1" ht="18.75" customHeight="1" x14ac:dyDescent="0.2">
      <c r="B55" s="48"/>
      <c r="C55" s="48"/>
      <c r="D55" s="48"/>
      <c r="E55" s="48"/>
      <c r="F55" s="51"/>
      <c r="G55" s="9"/>
      <c r="H55" s="29"/>
      <c r="I55" s="92"/>
      <c r="J55" s="52"/>
      <c r="K55" s="48"/>
    </row>
    <row r="56" spans="1:12" s="49" customFormat="1" ht="18.75" customHeight="1" x14ac:dyDescent="0.2">
      <c r="B56" s="48"/>
      <c r="C56" s="48"/>
      <c r="D56" s="48"/>
      <c r="E56" s="48"/>
      <c r="F56" s="51"/>
      <c r="G56" s="9"/>
      <c r="H56" s="29"/>
      <c r="I56" s="92"/>
      <c r="J56" s="52"/>
      <c r="K56" s="48"/>
    </row>
    <row r="57" spans="1:12" s="49" customFormat="1" ht="18.75" customHeight="1" x14ac:dyDescent="0.2">
      <c r="B57" s="48"/>
      <c r="C57" s="48"/>
      <c r="D57" s="48"/>
      <c r="E57" s="48"/>
      <c r="F57" s="51"/>
      <c r="G57" s="9"/>
      <c r="H57" s="29"/>
      <c r="I57" s="92"/>
      <c r="J57" s="52"/>
      <c r="K57" s="48"/>
    </row>
    <row r="58" spans="1:12" s="49" customFormat="1" ht="18.75" customHeight="1" x14ac:dyDescent="0.2">
      <c r="B58" s="48"/>
      <c r="C58" s="48"/>
      <c r="D58" s="48"/>
      <c r="E58" s="48"/>
      <c r="F58" s="51"/>
      <c r="G58" s="9"/>
      <c r="H58" s="29"/>
      <c r="I58" s="92"/>
      <c r="J58" s="52"/>
      <c r="K58" s="48"/>
    </row>
    <row r="59" spans="1:12" s="49" customFormat="1" ht="18.75" customHeight="1" x14ac:dyDescent="0.2">
      <c r="B59" s="48"/>
      <c r="C59" s="48"/>
      <c r="D59" s="48"/>
      <c r="E59" s="48"/>
      <c r="F59" s="51"/>
      <c r="G59" s="9"/>
      <c r="H59" s="29"/>
      <c r="I59" s="92"/>
      <c r="J59" s="52"/>
      <c r="K59" s="48"/>
    </row>
    <row r="60" spans="1:12" s="49" customFormat="1" ht="18.75" customHeight="1" x14ac:dyDescent="0.2">
      <c r="B60" s="48"/>
      <c r="C60" s="48"/>
      <c r="D60" s="48"/>
      <c r="E60" s="48"/>
      <c r="F60" s="51"/>
      <c r="G60" s="9"/>
      <c r="H60" s="29"/>
      <c r="I60" s="92"/>
      <c r="J60" s="52"/>
      <c r="K60" s="48"/>
    </row>
    <row r="61" spans="1:12" ht="18.75" customHeight="1" x14ac:dyDescent="0.2">
      <c r="K61" s="48"/>
    </row>
    <row r="62" spans="1:12" ht="18.75" customHeight="1" x14ac:dyDescent="0.2">
      <c r="K62" s="48"/>
    </row>
  </sheetData>
  <sheetProtection autoFilter="0"/>
  <customSheetViews>
    <customSheetView guid="{A0BA9017-E5F3-4B91-9F5C-F0F36F625BCB}"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
      <headerFooter alignWithMargins="0"/>
    </customSheetView>
    <customSheetView guid="{C8B40DBF-EDE0-406A-8960-74B2A681CE9F}"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2"/>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5"/>
      <headerFooter alignWithMargins="0"/>
    </customSheetView>
    <customSheetView guid="{3DDC5261-2F80-4A3C-AB53-F803DE8B7615}"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6"/>
      <headerFooter alignWithMargins="0"/>
    </customSheetView>
    <customSheetView guid="{3B4A68D1-1B68-46E4-B8BF-4F65CEA2EB4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7"/>
      <headerFooter alignWithMargins="0"/>
    </customSheetView>
    <customSheetView guid="{87FB8462-6403-4F20-8080-1AF11B55B90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8"/>
      <headerFooter alignWithMargins="0"/>
    </customSheetView>
    <customSheetView guid="{1F81339A-CB4E-4CB3-ABCA-C25ADEC8B9A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9"/>
      <headerFooter alignWithMargins="0"/>
    </customSheetView>
    <customSheetView guid="{0FF53720-42B0-4B1A-A491-0089CDA29CCF}"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20"/>
      <headerFooter alignWithMargins="0"/>
    </customSheetView>
  </customSheetViews>
  <mergeCells count="12">
    <mergeCell ref="H52:I52"/>
    <mergeCell ref="A1:B1"/>
    <mergeCell ref="C1:E1"/>
    <mergeCell ref="I1:K1"/>
    <mergeCell ref="B5:C5"/>
    <mergeCell ref="D5:E5"/>
    <mergeCell ref="B37:C37"/>
    <mergeCell ref="B39:C39"/>
    <mergeCell ref="B41:C41"/>
    <mergeCell ref="B43:C43"/>
    <mergeCell ref="B45:C45"/>
    <mergeCell ref="B47:C47"/>
  </mergeCells>
  <phoneticPr fontId="3"/>
  <printOptions horizontalCentered="1"/>
  <pageMargins left="0.78740157480314965" right="0.78740157480314965" top="0.98425196850393704" bottom="0.98425196850393704" header="0.51181102362204722" footer="0.51181102362204722"/>
  <pageSetup paperSize="9" scale="92" orientation="portrait" r:id="rId2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27"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2275" t="s">
        <v>154</v>
      </c>
      <c r="B1" s="2276"/>
      <c r="C1" s="2277" t="s">
        <v>455</v>
      </c>
      <c r="D1" s="2278"/>
      <c r="E1" s="2279"/>
      <c r="H1" s="33" t="s">
        <v>153</v>
      </c>
      <c r="I1" s="2280">
        <f>総括表!H4</f>
        <v>0</v>
      </c>
      <c r="J1" s="2280"/>
      <c r="K1" s="2280"/>
    </row>
    <row r="2" spans="1:11" ht="18.75" customHeight="1" x14ac:dyDescent="0.2">
      <c r="J2" s="28"/>
    </row>
    <row r="3" spans="1:11" ht="18.75" customHeight="1" x14ac:dyDescent="0.2">
      <c r="A3" s="13" t="s">
        <v>51</v>
      </c>
      <c r="B3" s="3" t="s">
        <v>1</v>
      </c>
    </row>
    <row r="4" spans="1:11" ht="11.25" customHeight="1" x14ac:dyDescent="0.2">
      <c r="A4" s="14"/>
    </row>
    <row r="5" spans="1:11" ht="18.75" customHeight="1" x14ac:dyDescent="0.2">
      <c r="A5" s="14"/>
      <c r="B5" s="2281" t="s">
        <v>360</v>
      </c>
      <c r="C5" s="2282"/>
      <c r="D5" s="2281" t="s">
        <v>139</v>
      </c>
      <c r="E5" s="2282"/>
      <c r="F5" s="26" t="s">
        <v>190</v>
      </c>
      <c r="G5" s="19"/>
      <c r="H5" s="31" t="s">
        <v>137</v>
      </c>
      <c r="I5" s="19"/>
      <c r="J5" s="26" t="s">
        <v>89</v>
      </c>
      <c r="K5" s="2"/>
    </row>
    <row r="6" spans="1:11" ht="15" customHeight="1" x14ac:dyDescent="0.2">
      <c r="A6" s="14"/>
      <c r="B6" s="42"/>
      <c r="C6" s="25"/>
      <c r="D6" s="39"/>
      <c r="E6" s="40"/>
      <c r="F6" s="43"/>
      <c r="G6" s="41"/>
      <c r="H6" s="30"/>
      <c r="I6" s="41"/>
      <c r="J6" s="24" t="s">
        <v>136</v>
      </c>
      <c r="K6" s="2"/>
    </row>
    <row r="7" spans="1:11" s="3" customFormat="1" ht="15" customHeight="1" thickBot="1" x14ac:dyDescent="0.25">
      <c r="B7" s="23">
        <v>1</v>
      </c>
      <c r="C7" s="22" t="s">
        <v>144</v>
      </c>
      <c r="D7" s="2283"/>
      <c r="E7" s="2284"/>
      <c r="F7" s="21"/>
      <c r="G7" s="20" t="s">
        <v>117</v>
      </c>
      <c r="H7" s="34">
        <v>2.9000000000000001E-2</v>
      </c>
      <c r="I7" s="19" t="s">
        <v>531</v>
      </c>
      <c r="J7" s="18">
        <f>ROUND(F7*H7,0)</f>
        <v>0</v>
      </c>
      <c r="K7" s="2"/>
    </row>
    <row r="8" spans="1:11" s="3" customFormat="1" ht="15" customHeight="1" x14ac:dyDescent="0.2">
      <c r="B8" s="16"/>
      <c r="C8" s="17"/>
      <c r="D8" s="16"/>
      <c r="E8" s="16"/>
      <c r="F8" s="11"/>
      <c r="G8" s="12"/>
      <c r="H8" s="2271"/>
      <c r="I8" s="2272"/>
      <c r="J8" s="8"/>
      <c r="K8" s="2"/>
    </row>
    <row r="9" spans="1:11" s="3" customFormat="1" ht="15" customHeight="1" thickBot="1" x14ac:dyDescent="0.25">
      <c r="B9" s="2"/>
      <c r="C9" s="2"/>
      <c r="D9" s="2"/>
      <c r="E9" s="2"/>
      <c r="F9" s="10"/>
      <c r="G9" s="2"/>
      <c r="H9" s="2273" t="s">
        <v>118</v>
      </c>
      <c r="I9" s="2274"/>
      <c r="J9" s="7">
        <f>SUM(J7:J7)</f>
        <v>0</v>
      </c>
      <c r="K9" s="2" t="s">
        <v>1102</v>
      </c>
    </row>
    <row r="10" spans="1:11" s="3" customFormat="1" ht="18.75" customHeight="1" x14ac:dyDescent="0.2">
      <c r="F10" s="15"/>
      <c r="H10" s="32"/>
      <c r="J10" s="15"/>
    </row>
  </sheetData>
  <customSheetViews>
    <customSheetView guid="{A0BA9017-E5F3-4B91-9F5C-F0F36F625BC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26"/>
  <sheetViews>
    <sheetView workbookViewId="0">
      <selection activeCell="L121" sqref="L121"/>
    </sheetView>
  </sheetViews>
  <sheetFormatPr defaultColWidth="9" defaultRowHeight="18.75" customHeight="1" x14ac:dyDescent="0.2"/>
  <cols>
    <col min="1" max="1" width="3.90625" style="47" customWidth="1"/>
    <col min="2" max="2" width="4" style="47" customWidth="1"/>
    <col min="3" max="3" width="7.453125" style="47" bestFit="1" customWidth="1"/>
    <col min="4" max="5" width="12" style="47" customWidth="1"/>
    <col min="6" max="6" width="11.90625" style="50" customWidth="1"/>
    <col min="7" max="7" width="2" style="47" bestFit="1" customWidth="1"/>
    <col min="8" max="8" width="11.90625" style="36" customWidth="1"/>
    <col min="9" max="9" width="2" style="47" bestFit="1" customWidth="1"/>
    <col min="10" max="10" width="11.90625" style="50" customWidth="1"/>
    <col min="11" max="11" width="4.453125" style="47" bestFit="1" customWidth="1"/>
    <col min="12" max="16384" width="9" style="47"/>
  </cols>
  <sheetData>
    <row r="1" spans="1:13" ht="18.75" customHeight="1" x14ac:dyDescent="0.2">
      <c r="A1" s="1963" t="s">
        <v>154</v>
      </c>
      <c r="B1" s="1964"/>
      <c r="C1" s="1965" t="s">
        <v>463</v>
      </c>
      <c r="D1" s="1966"/>
      <c r="E1" s="1967"/>
      <c r="F1" s="517"/>
      <c r="G1" s="467"/>
      <c r="H1" s="1180" t="s">
        <v>153</v>
      </c>
      <c r="I1" s="1785">
        <f>総括表!H4</f>
        <v>0</v>
      </c>
      <c r="J1" s="1785"/>
      <c r="K1" s="1785"/>
    </row>
    <row r="2" spans="1:13" ht="18.75" customHeight="1" x14ac:dyDescent="0.2">
      <c r="A2" s="467"/>
      <c r="B2" s="467"/>
      <c r="C2" s="467"/>
      <c r="D2" s="467"/>
      <c r="E2" s="467"/>
      <c r="F2" s="517"/>
      <c r="G2" s="467"/>
      <c r="H2" s="474"/>
      <c r="I2" s="467"/>
      <c r="J2" s="664"/>
      <c r="K2" s="467"/>
    </row>
    <row r="3" spans="1:13" ht="18.75" customHeight="1" x14ac:dyDescent="0.2">
      <c r="A3" s="468" t="s">
        <v>51</v>
      </c>
      <c r="B3" s="458" t="s">
        <v>2</v>
      </c>
      <c r="C3" s="467"/>
      <c r="D3" s="467"/>
      <c r="E3" s="467"/>
      <c r="F3" s="517"/>
      <c r="G3" s="467"/>
      <c r="H3" s="474"/>
      <c r="I3" s="467"/>
      <c r="J3" s="517"/>
      <c r="K3" s="467"/>
    </row>
    <row r="4" spans="1:13" ht="11.25" customHeight="1" x14ac:dyDescent="0.2">
      <c r="A4" s="470"/>
      <c r="B4" s="467"/>
      <c r="C4" s="467"/>
      <c r="D4" s="467"/>
      <c r="E4" s="467"/>
      <c r="F4" s="517"/>
      <c r="G4" s="467"/>
      <c r="H4" s="474"/>
      <c r="I4" s="467"/>
      <c r="J4" s="517"/>
      <c r="K4" s="467"/>
    </row>
    <row r="5" spans="1:13" ht="18.75" customHeight="1" x14ac:dyDescent="0.2">
      <c r="A5" s="470"/>
      <c r="B5" s="1729" t="s">
        <v>140</v>
      </c>
      <c r="C5" s="1730"/>
      <c r="D5" s="1729" t="s">
        <v>139</v>
      </c>
      <c r="E5" s="1730"/>
      <c r="F5" s="545" t="s">
        <v>138</v>
      </c>
      <c r="G5" s="546"/>
      <c r="H5" s="1181" t="s">
        <v>137</v>
      </c>
      <c r="I5" s="546"/>
      <c r="J5" s="545" t="s">
        <v>89</v>
      </c>
      <c r="K5" s="340"/>
    </row>
    <row r="6" spans="1:13" ht="15" customHeight="1" x14ac:dyDescent="0.2">
      <c r="A6" s="470"/>
      <c r="B6" s="478"/>
      <c r="C6" s="479"/>
      <c r="D6" s="480"/>
      <c r="E6" s="342"/>
      <c r="F6" s="524"/>
      <c r="G6" s="482"/>
      <c r="H6" s="1182"/>
      <c r="I6" s="482"/>
      <c r="J6" s="525" t="s">
        <v>136</v>
      </c>
      <c r="K6" s="340"/>
    </row>
    <row r="7" spans="1:13" s="49" customFormat="1" ht="15" customHeight="1" x14ac:dyDescent="0.2">
      <c r="A7" s="458"/>
      <c r="B7" s="335">
        <v>1</v>
      </c>
      <c r="C7" s="336" t="s">
        <v>127</v>
      </c>
      <c r="D7" s="1183" t="s">
        <v>460</v>
      </c>
      <c r="E7" s="1184"/>
      <c r="F7" s="595">
        <f>+基礎データ貼付用シート!E2454+基礎データ貼付用シート!E2455</f>
        <v>0</v>
      </c>
      <c r="G7" s="596" t="s">
        <v>117</v>
      </c>
      <c r="H7" s="1373">
        <v>0.214</v>
      </c>
      <c r="I7" s="601" t="s">
        <v>119</v>
      </c>
      <c r="J7" s="602">
        <f t="shared" ref="J7:J16" si="0">ROUND(F7*H7,0)</f>
        <v>0</v>
      </c>
      <c r="K7" s="340" t="s">
        <v>1315</v>
      </c>
      <c r="M7" s="48"/>
    </row>
    <row r="8" spans="1:13" s="49" customFormat="1" ht="15" customHeight="1" x14ac:dyDescent="0.2">
      <c r="A8" s="458"/>
      <c r="B8" s="335">
        <v>2</v>
      </c>
      <c r="C8" s="336" t="s">
        <v>126</v>
      </c>
      <c r="D8" s="1183" t="s">
        <v>460</v>
      </c>
      <c r="E8" s="1184"/>
      <c r="F8" s="595">
        <f>+基礎データ貼付用シート!E2456+基礎データ貼付用シート!E2457</f>
        <v>0</v>
      </c>
      <c r="G8" s="596" t="s">
        <v>117</v>
      </c>
      <c r="H8" s="1267">
        <v>0.123</v>
      </c>
      <c r="I8" s="596" t="s">
        <v>119</v>
      </c>
      <c r="J8" s="598">
        <f>ROUND(F8*H8,0)</f>
        <v>0</v>
      </c>
      <c r="K8" s="340" t="s">
        <v>1316</v>
      </c>
      <c r="M8" s="48"/>
    </row>
    <row r="9" spans="1:13" s="49" customFormat="1" ht="15" customHeight="1" x14ac:dyDescent="0.2">
      <c r="A9" s="458"/>
      <c r="B9" s="335">
        <v>3</v>
      </c>
      <c r="C9" s="336" t="s">
        <v>125</v>
      </c>
      <c r="D9" s="1188" t="s">
        <v>461</v>
      </c>
      <c r="E9" s="1184"/>
      <c r="F9" s="595">
        <f>+基礎データ貼付用シート!E2414+基礎データ貼付用シート!E2415</f>
        <v>0</v>
      </c>
      <c r="G9" s="596" t="s">
        <v>117</v>
      </c>
      <c r="H9" s="1373">
        <v>3.3000000000000002E-2</v>
      </c>
      <c r="I9" s="601" t="s">
        <v>119</v>
      </c>
      <c r="J9" s="602">
        <f t="shared" si="0"/>
        <v>0</v>
      </c>
      <c r="K9" s="340" t="s">
        <v>7006</v>
      </c>
      <c r="M9" s="48"/>
    </row>
    <row r="10" spans="1:13" s="49" customFormat="1" ht="15" customHeight="1" x14ac:dyDescent="0.2">
      <c r="A10" s="458"/>
      <c r="B10" s="804"/>
      <c r="C10" s="587"/>
      <c r="D10" s="1183" t="s">
        <v>460</v>
      </c>
      <c r="E10" s="1184"/>
      <c r="F10" s="595">
        <f>+基礎データ貼付用シート!E2458+基礎データ貼付用シート!E2459</f>
        <v>0</v>
      </c>
      <c r="G10" s="596" t="s">
        <v>117</v>
      </c>
      <c r="H10" s="1267">
        <v>0.111</v>
      </c>
      <c r="I10" s="596" t="s">
        <v>119</v>
      </c>
      <c r="J10" s="598">
        <f t="shared" si="0"/>
        <v>0</v>
      </c>
      <c r="K10" s="340" t="s">
        <v>7007</v>
      </c>
      <c r="M10" s="48"/>
    </row>
    <row r="11" spans="1:13" s="49" customFormat="1" ht="15" customHeight="1" x14ac:dyDescent="0.2">
      <c r="A11" s="458"/>
      <c r="B11" s="335">
        <v>4</v>
      </c>
      <c r="C11" s="336" t="s">
        <v>124</v>
      </c>
      <c r="D11" s="1188" t="s">
        <v>461</v>
      </c>
      <c r="E11" s="1184"/>
      <c r="F11" s="595">
        <f>+基礎データ貼付用シート!E2416+基礎データ貼付用シート!E2417</f>
        <v>0</v>
      </c>
      <c r="G11" s="596" t="s">
        <v>117</v>
      </c>
      <c r="H11" s="1267">
        <v>6.4000000000000001E-2</v>
      </c>
      <c r="I11" s="596" t="s">
        <v>119</v>
      </c>
      <c r="J11" s="598">
        <f t="shared" si="0"/>
        <v>0</v>
      </c>
      <c r="K11" s="340" t="s">
        <v>7008</v>
      </c>
      <c r="M11" s="48"/>
    </row>
    <row r="12" spans="1:13" s="49" customFormat="1" ht="15" customHeight="1" x14ac:dyDescent="0.2">
      <c r="A12" s="458"/>
      <c r="B12" s="804"/>
      <c r="C12" s="587"/>
      <c r="D12" s="1183" t="s">
        <v>460</v>
      </c>
      <c r="E12" s="1184"/>
      <c r="F12" s="595">
        <f>+基礎データ貼付用シート!E2460+基礎データ貼付用シート!E2461</f>
        <v>0</v>
      </c>
      <c r="G12" s="596" t="s">
        <v>117</v>
      </c>
      <c r="H12" s="1373">
        <v>8.5999999999999993E-2</v>
      </c>
      <c r="I12" s="601" t="s">
        <v>119</v>
      </c>
      <c r="J12" s="602">
        <f t="shared" si="0"/>
        <v>0</v>
      </c>
      <c r="K12" s="340" t="s">
        <v>7009</v>
      </c>
      <c r="M12" s="48"/>
    </row>
    <row r="13" spans="1:13" s="49" customFormat="1" ht="15" customHeight="1" x14ac:dyDescent="0.2">
      <c r="A13" s="458"/>
      <c r="B13" s="335">
        <v>5</v>
      </c>
      <c r="C13" s="336" t="s">
        <v>123</v>
      </c>
      <c r="D13" s="1185" t="s">
        <v>459</v>
      </c>
      <c r="E13" s="1186" t="s">
        <v>143</v>
      </c>
      <c r="F13" s="535" t="b">
        <f>IF(総括表!$B$4=総括表!$Q$4,基礎データ貼付用シート!E2418+基礎データ貼付用シート!E2419)</f>
        <v>0</v>
      </c>
      <c r="G13" s="596" t="s">
        <v>117</v>
      </c>
      <c r="H13" s="1373">
        <v>0.158</v>
      </c>
      <c r="I13" s="601" t="s">
        <v>119</v>
      </c>
      <c r="J13" s="602">
        <f t="shared" si="0"/>
        <v>0</v>
      </c>
      <c r="K13" s="340" t="s">
        <v>269</v>
      </c>
      <c r="M13" s="48"/>
    </row>
    <row r="14" spans="1:13" s="49" customFormat="1" ht="15" customHeight="1" x14ac:dyDescent="0.2">
      <c r="A14" s="458"/>
      <c r="B14" s="804"/>
      <c r="C14" s="587"/>
      <c r="D14" s="1187" t="s">
        <v>457</v>
      </c>
      <c r="E14" s="1186" t="s">
        <v>142</v>
      </c>
      <c r="F14" s="535" t="b">
        <f>IF(総括表!$B$4=総括表!$Q$5,基礎データ貼付用シート!E2418+基礎データ貼付用シート!E2419)</f>
        <v>0</v>
      </c>
      <c r="G14" s="596" t="s">
        <v>117</v>
      </c>
      <c r="H14" s="1267">
        <v>0.06</v>
      </c>
      <c r="I14" s="596" t="s">
        <v>119</v>
      </c>
      <c r="J14" s="598">
        <f t="shared" si="0"/>
        <v>0</v>
      </c>
      <c r="K14" s="340" t="s">
        <v>266</v>
      </c>
      <c r="M14" s="48"/>
    </row>
    <row r="15" spans="1:13" s="49" customFormat="1" ht="15" customHeight="1" x14ac:dyDescent="0.2">
      <c r="A15" s="458"/>
      <c r="B15" s="804"/>
      <c r="C15" s="587"/>
      <c r="D15" s="1185" t="s">
        <v>458</v>
      </c>
      <c r="E15" s="1186" t="s">
        <v>143</v>
      </c>
      <c r="F15" s="535" t="b">
        <f>IF(総括表!$B$4=総括表!$Q$4,基礎データ貼付用シート!E2462+基礎データ貼付用シート!E2463)</f>
        <v>0</v>
      </c>
      <c r="G15" s="596" t="s">
        <v>117</v>
      </c>
      <c r="H15" s="1373">
        <v>0.22700000000000001</v>
      </c>
      <c r="I15" s="601" t="s">
        <v>119</v>
      </c>
      <c r="J15" s="602">
        <f t="shared" si="0"/>
        <v>0</v>
      </c>
      <c r="K15" s="340" t="s">
        <v>265</v>
      </c>
      <c r="M15" s="48"/>
    </row>
    <row r="16" spans="1:13" s="49" customFormat="1" ht="15" customHeight="1" x14ac:dyDescent="0.2">
      <c r="A16" s="458"/>
      <c r="B16" s="804"/>
      <c r="C16" s="587"/>
      <c r="D16" s="1187" t="s">
        <v>457</v>
      </c>
      <c r="E16" s="1186" t="s">
        <v>142</v>
      </c>
      <c r="F16" s="535" t="b">
        <f>IF(総括表!$B$4=総括表!$Q$5,基礎データ貼付用シート!E2462+基礎データ貼付用シート!E2463)</f>
        <v>0</v>
      </c>
      <c r="G16" s="596" t="s">
        <v>117</v>
      </c>
      <c r="H16" s="1267">
        <v>9.2999999999999999E-2</v>
      </c>
      <c r="I16" s="596" t="s">
        <v>119</v>
      </c>
      <c r="J16" s="598">
        <f t="shared" si="0"/>
        <v>0</v>
      </c>
      <c r="K16" s="340" t="s">
        <v>264</v>
      </c>
      <c r="M16" s="48"/>
    </row>
    <row r="17" spans="1:13" s="49" customFormat="1" ht="15" customHeight="1" x14ac:dyDescent="0.2">
      <c r="A17" s="458"/>
      <c r="B17" s="335">
        <v>6</v>
      </c>
      <c r="C17" s="336" t="s">
        <v>122</v>
      </c>
      <c r="D17" s="1185" t="s">
        <v>459</v>
      </c>
      <c r="E17" s="1186" t="s">
        <v>143</v>
      </c>
      <c r="F17" s="535" t="b">
        <f>IF(総括表!$B$4=総括表!$Q$4,基礎データ貼付用シート!E2420+基礎データ貼付用シート!E2421)</f>
        <v>0</v>
      </c>
      <c r="G17" s="596" t="s">
        <v>117</v>
      </c>
      <c r="H17" s="1267">
        <v>0.20799999999999999</v>
      </c>
      <c r="I17" s="596" t="s">
        <v>119</v>
      </c>
      <c r="J17" s="598">
        <f>ROUND(F17*H17,0)</f>
        <v>0</v>
      </c>
      <c r="K17" s="340" t="s">
        <v>263</v>
      </c>
      <c r="M17" s="48"/>
    </row>
    <row r="18" spans="1:13" s="49" customFormat="1" ht="15" customHeight="1" x14ac:dyDescent="0.2">
      <c r="A18" s="458"/>
      <c r="B18" s="804"/>
      <c r="C18" s="587"/>
      <c r="D18" s="1187" t="s">
        <v>457</v>
      </c>
      <c r="E18" s="1186" t="s">
        <v>142</v>
      </c>
      <c r="F18" s="535" t="b">
        <f>IF(総括表!$B$4=総括表!$Q$5,基礎データ貼付用シート!E2420+基礎データ貼付用シート!E2421)</f>
        <v>0</v>
      </c>
      <c r="G18" s="596" t="s">
        <v>117</v>
      </c>
      <c r="H18" s="1373">
        <v>5.3999999999999999E-2</v>
      </c>
      <c r="I18" s="601" t="s">
        <v>119</v>
      </c>
      <c r="J18" s="602">
        <f>ROUND(F18*H18,0)</f>
        <v>0</v>
      </c>
      <c r="K18" s="340" t="s">
        <v>262</v>
      </c>
      <c r="M18" s="48"/>
    </row>
    <row r="19" spans="1:13" s="49" customFormat="1" ht="15" customHeight="1" x14ac:dyDescent="0.2">
      <c r="A19" s="458"/>
      <c r="B19" s="804"/>
      <c r="C19" s="587"/>
      <c r="D19" s="1185" t="s">
        <v>809</v>
      </c>
      <c r="E19" s="1186" t="s">
        <v>143</v>
      </c>
      <c r="F19" s="535" t="b">
        <f>IF(総括表!$B$4=総括表!$Q$4,基礎データ貼付用シート!E2464+基礎データ貼付用シート!E2465)</f>
        <v>0</v>
      </c>
      <c r="G19" s="596" t="s">
        <v>117</v>
      </c>
      <c r="H19" s="1267">
        <v>0.245</v>
      </c>
      <c r="I19" s="596" t="s">
        <v>119</v>
      </c>
      <c r="J19" s="598">
        <f>ROUND(F19*H19,0)</f>
        <v>0</v>
      </c>
      <c r="K19" s="340" t="s">
        <v>261</v>
      </c>
      <c r="M19" s="48"/>
    </row>
    <row r="20" spans="1:13" s="49" customFormat="1" ht="15" customHeight="1" x14ac:dyDescent="0.2">
      <c r="A20" s="458"/>
      <c r="B20" s="804"/>
      <c r="C20" s="587"/>
      <c r="D20" s="1187" t="s">
        <v>457</v>
      </c>
      <c r="E20" s="1186" t="s">
        <v>142</v>
      </c>
      <c r="F20" s="535" t="b">
        <f>IF(総括表!$B$4=総括表!$Q$5,基礎データ貼付用シート!E2464+基礎データ貼付用シート!E2465)</f>
        <v>0</v>
      </c>
      <c r="G20" s="596" t="s">
        <v>117</v>
      </c>
      <c r="H20" s="1373">
        <v>0.122</v>
      </c>
      <c r="I20" s="601" t="s">
        <v>119</v>
      </c>
      <c r="J20" s="602">
        <f>ROUND(F20*H20,0)</f>
        <v>0</v>
      </c>
      <c r="K20" s="340" t="s">
        <v>260</v>
      </c>
      <c r="M20" s="48"/>
    </row>
    <row r="21" spans="1:13" s="49" customFormat="1" ht="15" customHeight="1" x14ac:dyDescent="0.2">
      <c r="A21" s="458"/>
      <c r="B21" s="804"/>
      <c r="C21" s="587"/>
      <c r="D21" s="1185" t="s">
        <v>456</v>
      </c>
      <c r="E21" s="1186" t="s">
        <v>143</v>
      </c>
      <c r="F21" s="535" t="b">
        <f>IF(総括表!$B$4=総括表!$Q$4,基礎データ貼付用シート!E2498+基礎データ貼付用シート!E2499)</f>
        <v>0</v>
      </c>
      <c r="G21" s="596" t="s">
        <v>117</v>
      </c>
      <c r="H21" s="1267">
        <v>5.8000000000000003E-2</v>
      </c>
      <c r="I21" s="596" t="s">
        <v>119</v>
      </c>
      <c r="J21" s="598">
        <f>ROUND(F21*H21,0)</f>
        <v>0</v>
      </c>
      <c r="K21" s="340" t="s">
        <v>259</v>
      </c>
      <c r="M21" s="48"/>
    </row>
    <row r="22" spans="1:13" s="49" customFormat="1" ht="15" customHeight="1" x14ac:dyDescent="0.2">
      <c r="A22" s="458"/>
      <c r="B22" s="335">
        <v>7</v>
      </c>
      <c r="C22" s="336" t="s">
        <v>121</v>
      </c>
      <c r="D22" s="1185" t="s">
        <v>459</v>
      </c>
      <c r="E22" s="1186" t="s">
        <v>143</v>
      </c>
      <c r="F22" s="535" t="b">
        <f>IF(総括表!$B$4=総括表!$Q$4,基礎データ貼付用シート!E2422+基礎データ貼付用シート!E2423)</f>
        <v>0</v>
      </c>
      <c r="G22" s="596" t="s">
        <v>117</v>
      </c>
      <c r="H22" s="1267">
        <v>0.23100000000000001</v>
      </c>
      <c r="I22" s="596" t="s">
        <v>119</v>
      </c>
      <c r="J22" s="598">
        <f t="shared" ref="J22:J32" si="1">ROUND(F22*H22,0)</f>
        <v>0</v>
      </c>
      <c r="K22" s="340" t="s">
        <v>258</v>
      </c>
      <c r="M22" s="48"/>
    </row>
    <row r="23" spans="1:13" s="49" customFormat="1" ht="15" customHeight="1" x14ac:dyDescent="0.2">
      <c r="A23" s="458"/>
      <c r="B23" s="804"/>
      <c r="C23" s="587"/>
      <c r="D23" s="1187" t="s">
        <v>457</v>
      </c>
      <c r="E23" s="1186" t="s">
        <v>142</v>
      </c>
      <c r="F23" s="535" t="b">
        <f>IF(総括表!$B$4=総括表!$Q$5,基礎データ貼付用シート!E2422+基礎データ貼付用シート!E2423)</f>
        <v>0</v>
      </c>
      <c r="G23" s="596" t="s">
        <v>117</v>
      </c>
      <c r="H23" s="1373">
        <v>6.8000000000000005E-2</v>
      </c>
      <c r="I23" s="601" t="s">
        <v>119</v>
      </c>
      <c r="J23" s="602">
        <f t="shared" si="1"/>
        <v>0</v>
      </c>
      <c r="K23" s="340" t="s">
        <v>257</v>
      </c>
      <c r="M23" s="48"/>
    </row>
    <row r="24" spans="1:13" s="49" customFormat="1" ht="15" customHeight="1" x14ac:dyDescent="0.2">
      <c r="A24" s="458"/>
      <c r="B24" s="804"/>
      <c r="C24" s="587"/>
      <c r="D24" s="1185" t="s">
        <v>809</v>
      </c>
      <c r="E24" s="1186" t="s">
        <v>143</v>
      </c>
      <c r="F24" s="535" t="b">
        <f>IF(総括表!$B$4=総括表!$Q$4,基礎データ貼付用シート!E2466+基礎データ貼付用シート!E2467)</f>
        <v>0</v>
      </c>
      <c r="G24" s="596" t="s">
        <v>117</v>
      </c>
      <c r="H24" s="1267">
        <v>0.26700000000000002</v>
      </c>
      <c r="I24" s="596" t="s">
        <v>119</v>
      </c>
      <c r="J24" s="598">
        <f t="shared" si="1"/>
        <v>0</v>
      </c>
      <c r="K24" s="340" t="s">
        <v>256</v>
      </c>
      <c r="M24" s="48"/>
    </row>
    <row r="25" spans="1:13" s="49" customFormat="1" ht="15" customHeight="1" x14ac:dyDescent="0.2">
      <c r="A25" s="458"/>
      <c r="B25" s="804"/>
      <c r="C25" s="587"/>
      <c r="D25" s="1187" t="s">
        <v>457</v>
      </c>
      <c r="E25" s="1186" t="s">
        <v>142</v>
      </c>
      <c r="F25" s="535" t="b">
        <f>IF(総括表!$B$4=総括表!$Q$5,基礎データ貼付用シート!E2466+基礎データ貼付用シート!E2467)</f>
        <v>0</v>
      </c>
      <c r="G25" s="596" t="s">
        <v>117</v>
      </c>
      <c r="H25" s="1373">
        <v>0.13400000000000001</v>
      </c>
      <c r="I25" s="601" t="s">
        <v>119</v>
      </c>
      <c r="J25" s="602">
        <f t="shared" si="1"/>
        <v>0</v>
      </c>
      <c r="K25" s="340" t="s">
        <v>255</v>
      </c>
      <c r="M25" s="48"/>
    </row>
    <row r="26" spans="1:13" s="49" customFormat="1" ht="15" customHeight="1" x14ac:dyDescent="0.2">
      <c r="A26" s="458"/>
      <c r="B26" s="804"/>
      <c r="C26" s="587"/>
      <c r="D26" s="1185" t="s">
        <v>456</v>
      </c>
      <c r="E26" s="1186" t="s">
        <v>143</v>
      </c>
      <c r="F26" s="535" t="b">
        <f>IF(総括表!$B$4=総括表!$Q$4,基礎データ貼付用シート!E2500+基礎データ貼付用シート!E2501)</f>
        <v>0</v>
      </c>
      <c r="G26" s="596" t="s">
        <v>117</v>
      </c>
      <c r="H26" s="1267">
        <v>4.3999999999999997E-2</v>
      </c>
      <c r="I26" s="596" t="s">
        <v>119</v>
      </c>
      <c r="J26" s="598">
        <f t="shared" si="1"/>
        <v>0</v>
      </c>
      <c r="K26" s="340" t="s">
        <v>254</v>
      </c>
      <c r="M26" s="48"/>
    </row>
    <row r="27" spans="1:13" s="49" customFormat="1" ht="15" customHeight="1" x14ac:dyDescent="0.2">
      <c r="A27" s="458"/>
      <c r="B27" s="335">
        <v>8</v>
      </c>
      <c r="C27" s="336" t="s">
        <v>120</v>
      </c>
      <c r="D27" s="1185" t="s">
        <v>459</v>
      </c>
      <c r="E27" s="1186" t="s">
        <v>143</v>
      </c>
      <c r="F27" s="535" t="b">
        <f>IF(総括表!$B$4=総括表!$Q$4,基礎データ貼付用シート!E2424+基礎データ貼付用シート!E2425)</f>
        <v>0</v>
      </c>
      <c r="G27" s="596" t="s">
        <v>117</v>
      </c>
      <c r="H27" s="1267">
        <v>0.24099999999999999</v>
      </c>
      <c r="I27" s="596" t="s">
        <v>119</v>
      </c>
      <c r="J27" s="598">
        <f t="shared" si="1"/>
        <v>0</v>
      </c>
      <c r="K27" s="340" t="s">
        <v>253</v>
      </c>
      <c r="M27" s="48"/>
    </row>
    <row r="28" spans="1:13" s="49" customFormat="1" ht="15" customHeight="1" x14ac:dyDescent="0.2">
      <c r="A28" s="458"/>
      <c r="B28" s="804"/>
      <c r="C28" s="587"/>
      <c r="D28" s="1187" t="s">
        <v>457</v>
      </c>
      <c r="E28" s="1186" t="s">
        <v>142</v>
      </c>
      <c r="F28" s="535" t="b">
        <f>IF(総括表!$B$4=総括表!$Q$5,基礎データ貼付用シート!E2424+基礎データ貼付用シート!E2425)</f>
        <v>0</v>
      </c>
      <c r="G28" s="596" t="s">
        <v>117</v>
      </c>
      <c r="H28" s="1373">
        <v>0.184</v>
      </c>
      <c r="I28" s="601" t="s">
        <v>119</v>
      </c>
      <c r="J28" s="602">
        <f t="shared" si="1"/>
        <v>0</v>
      </c>
      <c r="K28" s="340" t="s">
        <v>252</v>
      </c>
      <c r="M28" s="48"/>
    </row>
    <row r="29" spans="1:13" s="49" customFormat="1" ht="15" customHeight="1" x14ac:dyDescent="0.2">
      <c r="A29" s="458"/>
      <c r="B29" s="804"/>
      <c r="C29" s="587"/>
      <c r="D29" s="1185" t="s">
        <v>809</v>
      </c>
      <c r="E29" s="1186" t="s">
        <v>143</v>
      </c>
      <c r="F29" s="535" t="b">
        <f>IF(総括表!$B$4=総括表!$Q$4,基礎データ貼付用シート!E2468+基礎データ貼付用シート!E2469)</f>
        <v>0</v>
      </c>
      <c r="G29" s="596" t="s">
        <v>117</v>
      </c>
      <c r="H29" s="1267">
        <v>0.27500000000000002</v>
      </c>
      <c r="I29" s="596" t="s">
        <v>119</v>
      </c>
      <c r="J29" s="598">
        <f t="shared" si="1"/>
        <v>0</v>
      </c>
      <c r="K29" s="340" t="s">
        <v>321</v>
      </c>
      <c r="M29" s="48"/>
    </row>
    <row r="30" spans="1:13" s="49" customFormat="1" ht="15" customHeight="1" x14ac:dyDescent="0.2">
      <c r="A30" s="458"/>
      <c r="B30" s="804"/>
      <c r="C30" s="587"/>
      <c r="D30" s="1187" t="s">
        <v>457</v>
      </c>
      <c r="E30" s="1186" t="s">
        <v>142</v>
      </c>
      <c r="F30" s="535" t="b">
        <f>IF(総括表!$B$4=総括表!$Q$5,基礎データ貼付用シート!E2468+基礎データ貼付用シート!E2469)</f>
        <v>0</v>
      </c>
      <c r="G30" s="596" t="s">
        <v>117</v>
      </c>
      <c r="H30" s="1373">
        <v>0.224</v>
      </c>
      <c r="I30" s="601" t="s">
        <v>119</v>
      </c>
      <c r="J30" s="602">
        <f t="shared" si="1"/>
        <v>0</v>
      </c>
      <c r="K30" s="340" t="s">
        <v>320</v>
      </c>
      <c r="M30" s="48"/>
    </row>
    <row r="31" spans="1:13" s="49" customFormat="1" ht="15" customHeight="1" x14ac:dyDescent="0.2">
      <c r="A31" s="458"/>
      <c r="B31" s="804"/>
      <c r="C31" s="587"/>
      <c r="D31" s="1185" t="s">
        <v>456</v>
      </c>
      <c r="E31" s="1186" t="s">
        <v>143</v>
      </c>
      <c r="F31" s="535" t="b">
        <f>IF(総括表!$B$4=総括表!$Q$4,基礎データ貼付用シート!E2502+基礎データ貼付用シート!E2503)</f>
        <v>0</v>
      </c>
      <c r="G31" s="596" t="s">
        <v>117</v>
      </c>
      <c r="H31" s="1267">
        <v>8.1000000000000003E-2</v>
      </c>
      <c r="I31" s="596" t="s">
        <v>119</v>
      </c>
      <c r="J31" s="598">
        <f t="shared" si="1"/>
        <v>0</v>
      </c>
      <c r="K31" s="340" t="s">
        <v>7010</v>
      </c>
      <c r="M31" s="48"/>
    </row>
    <row r="32" spans="1:13" s="49" customFormat="1" ht="15" customHeight="1" x14ac:dyDescent="0.2">
      <c r="A32" s="458"/>
      <c r="B32" s="341"/>
      <c r="C32" s="1168"/>
      <c r="D32" s="1187"/>
      <c r="E32" s="1186" t="s">
        <v>142</v>
      </c>
      <c r="F32" s="535" t="b">
        <f>IF(総括表!$B$4=総括表!$Q$5,基礎データ貼付用シート!E2502+基礎データ貼付用シート!E2503)</f>
        <v>0</v>
      </c>
      <c r="G32" s="596" t="s">
        <v>117</v>
      </c>
      <c r="H32" s="1260">
        <v>6.6000000000000003E-2</v>
      </c>
      <c r="I32" s="685" t="s">
        <v>119</v>
      </c>
      <c r="J32" s="686">
        <f t="shared" si="1"/>
        <v>0</v>
      </c>
      <c r="K32" s="340" t="s">
        <v>7011</v>
      </c>
      <c r="M32" s="48"/>
    </row>
    <row r="33" spans="1:13" s="49" customFormat="1" ht="15" customHeight="1" x14ac:dyDescent="0.2">
      <c r="A33" s="468" t="s">
        <v>51</v>
      </c>
      <c r="B33" s="458" t="s">
        <v>462</v>
      </c>
      <c r="C33" s="467"/>
      <c r="D33" s="1189"/>
      <c r="E33" s="1189"/>
      <c r="F33" s="58"/>
      <c r="G33" s="494"/>
      <c r="H33" s="496"/>
      <c r="I33" s="494"/>
      <c r="J33" s="58"/>
      <c r="K33" s="344"/>
      <c r="M33" s="54"/>
    </row>
    <row r="34" spans="1:13" ht="18.75" customHeight="1" x14ac:dyDescent="0.2">
      <c r="A34" s="467"/>
      <c r="B34" s="467"/>
      <c r="C34" s="467"/>
      <c r="D34" s="467"/>
      <c r="E34" s="467"/>
      <c r="F34" s="517"/>
      <c r="G34" s="467"/>
      <c r="H34" s="474"/>
      <c r="I34" s="467"/>
      <c r="J34" s="517"/>
      <c r="K34" s="467"/>
    </row>
    <row r="35" spans="1:13" s="49" customFormat="1" ht="15" customHeight="1" x14ac:dyDescent="0.2">
      <c r="A35" s="458"/>
      <c r="B35" s="335">
        <v>9</v>
      </c>
      <c r="C35" s="336" t="s">
        <v>475</v>
      </c>
      <c r="D35" s="1185" t="s">
        <v>459</v>
      </c>
      <c r="E35" s="1186" t="s">
        <v>143</v>
      </c>
      <c r="F35" s="535" t="b">
        <f>IF(総括表!$B$4=総括表!$Q$4,基礎データ貼付用シート!E2426+基礎データ貼付用シート!E2427)</f>
        <v>0</v>
      </c>
      <c r="G35" s="596" t="s">
        <v>117</v>
      </c>
      <c r="H35" s="1267">
        <v>0.26200000000000001</v>
      </c>
      <c r="I35" s="596" t="s">
        <v>119</v>
      </c>
      <c r="J35" s="598">
        <f t="shared" ref="J35:J80" si="2">ROUND(F35*H35,0)</f>
        <v>0</v>
      </c>
      <c r="K35" s="340" t="s">
        <v>7012</v>
      </c>
      <c r="M35" s="48"/>
    </row>
    <row r="36" spans="1:13" s="49" customFormat="1" ht="15" customHeight="1" x14ac:dyDescent="0.2">
      <c r="A36" s="458"/>
      <c r="B36" s="804"/>
      <c r="C36" s="587"/>
      <c r="D36" s="1187" t="s">
        <v>457</v>
      </c>
      <c r="E36" s="1186" t="s">
        <v>142</v>
      </c>
      <c r="F36" s="535" t="b">
        <f>IF(総括表!$B$4=総括表!$Q$5,基礎データ貼付用シート!E2426+基礎データ貼付用シート!E2427)</f>
        <v>0</v>
      </c>
      <c r="G36" s="596" t="s">
        <v>117</v>
      </c>
      <c r="H36" s="1373">
        <v>0.214</v>
      </c>
      <c r="I36" s="601" t="s">
        <v>119</v>
      </c>
      <c r="J36" s="602">
        <f t="shared" si="2"/>
        <v>0</v>
      </c>
      <c r="K36" s="340" t="s">
        <v>7013</v>
      </c>
      <c r="M36" s="48"/>
    </row>
    <row r="37" spans="1:13" s="49" customFormat="1" ht="15" customHeight="1" x14ac:dyDescent="0.2">
      <c r="A37" s="458"/>
      <c r="B37" s="804"/>
      <c r="C37" s="587"/>
      <c r="D37" s="1185" t="s">
        <v>809</v>
      </c>
      <c r="E37" s="1186" t="s">
        <v>143</v>
      </c>
      <c r="F37" s="535" t="b">
        <f>IF(総括表!$B$4=総括表!$Q$4,基礎データ貼付用シート!E2470+基礎データ貼付用シート!E2471)</f>
        <v>0</v>
      </c>
      <c r="G37" s="596" t="s">
        <v>117</v>
      </c>
      <c r="H37" s="1267">
        <v>0.29599999999999999</v>
      </c>
      <c r="I37" s="596" t="s">
        <v>119</v>
      </c>
      <c r="J37" s="598">
        <f t="shared" si="2"/>
        <v>0</v>
      </c>
      <c r="K37" s="340" t="s">
        <v>7014</v>
      </c>
      <c r="M37" s="48"/>
    </row>
    <row r="38" spans="1:13" s="49" customFormat="1" ht="15" customHeight="1" x14ac:dyDescent="0.2">
      <c r="A38" s="458"/>
      <c r="B38" s="804"/>
      <c r="C38" s="587"/>
      <c r="D38" s="1187" t="s">
        <v>457</v>
      </c>
      <c r="E38" s="1186" t="s">
        <v>142</v>
      </c>
      <c r="F38" s="535" t="b">
        <f>IF(総括表!$B$4=総括表!$Q$5,基礎データ貼付用シート!E2470+基礎データ貼付用シート!E2471)</f>
        <v>0</v>
      </c>
      <c r="G38" s="596" t="s">
        <v>117</v>
      </c>
      <c r="H38" s="1373">
        <v>0.255</v>
      </c>
      <c r="I38" s="601" t="s">
        <v>119</v>
      </c>
      <c r="J38" s="602">
        <f t="shared" si="2"/>
        <v>0</v>
      </c>
      <c r="K38" s="340" t="s">
        <v>7015</v>
      </c>
      <c r="M38" s="48"/>
    </row>
    <row r="39" spans="1:13" s="49" customFormat="1" ht="15" customHeight="1" x14ac:dyDescent="0.2">
      <c r="A39" s="458"/>
      <c r="B39" s="804"/>
      <c r="C39" s="587"/>
      <c r="D39" s="1185" t="s">
        <v>456</v>
      </c>
      <c r="E39" s="1186" t="s">
        <v>143</v>
      </c>
      <c r="F39" s="535" t="b">
        <f>IF(総括表!$B$4=総括表!$Q$4,基礎データ貼付用シート!E2504+基礎データ貼付用シート!E2505)</f>
        <v>0</v>
      </c>
      <c r="G39" s="596" t="s">
        <v>117</v>
      </c>
      <c r="H39" s="1267">
        <v>0.122</v>
      </c>
      <c r="I39" s="596" t="s">
        <v>119</v>
      </c>
      <c r="J39" s="598">
        <f t="shared" si="2"/>
        <v>0</v>
      </c>
      <c r="K39" s="340" t="s">
        <v>7016</v>
      </c>
      <c r="M39" s="48"/>
    </row>
    <row r="40" spans="1:13" s="49" customFormat="1" ht="15" customHeight="1" x14ac:dyDescent="0.2">
      <c r="A40" s="458"/>
      <c r="B40" s="341"/>
      <c r="C40" s="1168"/>
      <c r="D40" s="1187"/>
      <c r="E40" s="1186" t="s">
        <v>142</v>
      </c>
      <c r="F40" s="535" t="b">
        <f>IF(総括表!$B$4=総括表!$Q$5,基礎データ貼付用シート!E2504+基礎データ貼付用シート!E2505)</f>
        <v>0</v>
      </c>
      <c r="G40" s="596" t="s">
        <v>117</v>
      </c>
      <c r="H40" s="1373">
        <v>0.108</v>
      </c>
      <c r="I40" s="601" t="s">
        <v>119</v>
      </c>
      <c r="J40" s="602">
        <f t="shared" si="2"/>
        <v>0</v>
      </c>
      <c r="K40" s="340" t="s">
        <v>312</v>
      </c>
      <c r="M40" s="48"/>
    </row>
    <row r="41" spans="1:13" s="49" customFormat="1" ht="15" customHeight="1" x14ac:dyDescent="0.2">
      <c r="A41" s="458"/>
      <c r="B41" s="335">
        <v>10</v>
      </c>
      <c r="C41" s="336" t="s">
        <v>512</v>
      </c>
      <c r="D41" s="1185" t="s">
        <v>459</v>
      </c>
      <c r="E41" s="1186" t="s">
        <v>143</v>
      </c>
      <c r="F41" s="535" t="b">
        <f>IF(総括表!$B$4=総括表!$Q$4,基礎データ貼付用シート!E2428+基礎データ貼付用シート!E2429)</f>
        <v>0</v>
      </c>
      <c r="G41" s="596" t="s">
        <v>117</v>
      </c>
      <c r="H41" s="1267">
        <v>0.28399999999999997</v>
      </c>
      <c r="I41" s="596" t="s">
        <v>119</v>
      </c>
      <c r="J41" s="598">
        <f t="shared" si="2"/>
        <v>0</v>
      </c>
      <c r="K41" s="340" t="s">
        <v>311</v>
      </c>
      <c r="M41" s="48"/>
    </row>
    <row r="42" spans="1:13" s="49" customFormat="1" ht="15" customHeight="1" x14ac:dyDescent="0.2">
      <c r="A42" s="458"/>
      <c r="B42" s="804"/>
      <c r="C42" s="587"/>
      <c r="D42" s="1187" t="s">
        <v>457</v>
      </c>
      <c r="E42" s="1186" t="s">
        <v>142</v>
      </c>
      <c r="F42" s="535" t="b">
        <f>IF(総括表!$B$4=総括表!$Q$5,基礎データ貼付用シート!E2428+基礎データ貼付用シート!E2429)</f>
        <v>0</v>
      </c>
      <c r="G42" s="596" t="s">
        <v>117</v>
      </c>
      <c r="H42" s="1373">
        <v>0.24299999999999999</v>
      </c>
      <c r="I42" s="601" t="s">
        <v>119</v>
      </c>
      <c r="J42" s="602">
        <f t="shared" si="2"/>
        <v>0</v>
      </c>
      <c r="K42" s="340" t="s">
        <v>310</v>
      </c>
      <c r="M42" s="48"/>
    </row>
    <row r="43" spans="1:13" s="49" customFormat="1" ht="15" customHeight="1" x14ac:dyDescent="0.2">
      <c r="A43" s="458"/>
      <c r="B43" s="804"/>
      <c r="C43" s="587"/>
      <c r="D43" s="1185" t="s">
        <v>809</v>
      </c>
      <c r="E43" s="1186" t="s">
        <v>143</v>
      </c>
      <c r="F43" s="535" t="b">
        <f>IF(総括表!$B$4=総括表!$Q$4,基礎データ貼付用シート!E2472+基礎データ貼付用シート!E2473)</f>
        <v>0</v>
      </c>
      <c r="G43" s="596" t="s">
        <v>117</v>
      </c>
      <c r="H43" s="1267">
        <v>0.316</v>
      </c>
      <c r="I43" s="596" t="s">
        <v>119</v>
      </c>
      <c r="J43" s="598">
        <f t="shared" si="2"/>
        <v>0</v>
      </c>
      <c r="K43" s="340" t="s">
        <v>309</v>
      </c>
      <c r="M43" s="48"/>
    </row>
    <row r="44" spans="1:13" s="49" customFormat="1" ht="15" customHeight="1" x14ac:dyDescent="0.2">
      <c r="A44" s="458"/>
      <c r="B44" s="804"/>
      <c r="C44" s="587"/>
      <c r="D44" s="1187" t="s">
        <v>457</v>
      </c>
      <c r="E44" s="1186" t="s">
        <v>142</v>
      </c>
      <c r="F44" s="535" t="b">
        <f>IF(総括表!$B$4=総括表!$Q$5,基礎データ貼付用シート!E2472+基礎データ貼付用シート!E2473)</f>
        <v>0</v>
      </c>
      <c r="G44" s="596" t="s">
        <v>117</v>
      </c>
      <c r="H44" s="1373">
        <v>0.27800000000000002</v>
      </c>
      <c r="I44" s="601" t="s">
        <v>119</v>
      </c>
      <c r="J44" s="602">
        <f t="shared" si="2"/>
        <v>0</v>
      </c>
      <c r="K44" s="340" t="s">
        <v>308</v>
      </c>
      <c r="M44" s="48"/>
    </row>
    <row r="45" spans="1:13" s="49" customFormat="1" ht="15" customHeight="1" x14ac:dyDescent="0.2">
      <c r="A45" s="458"/>
      <c r="B45" s="804"/>
      <c r="C45" s="587"/>
      <c r="D45" s="1185" t="s">
        <v>456</v>
      </c>
      <c r="E45" s="1186" t="s">
        <v>143</v>
      </c>
      <c r="F45" s="535" t="b">
        <f>IF(総括表!$B$4=総括表!$Q$4,基礎データ貼付用シート!E2506+基礎データ貼付用シート!E2507)</f>
        <v>0</v>
      </c>
      <c r="G45" s="596" t="s">
        <v>117</v>
      </c>
      <c r="H45" s="1267">
        <v>0.161</v>
      </c>
      <c r="I45" s="596" t="s">
        <v>119</v>
      </c>
      <c r="J45" s="598">
        <f t="shared" si="2"/>
        <v>0</v>
      </c>
      <c r="K45" s="340" t="s">
        <v>307</v>
      </c>
      <c r="M45" s="48"/>
    </row>
    <row r="46" spans="1:13" s="49" customFormat="1" ht="15" customHeight="1" x14ac:dyDescent="0.2">
      <c r="A46" s="458"/>
      <c r="B46" s="341"/>
      <c r="C46" s="1168"/>
      <c r="D46" s="1187"/>
      <c r="E46" s="1186" t="s">
        <v>142</v>
      </c>
      <c r="F46" s="535" t="b">
        <f>IF(総括表!$B$4=総括表!$Q$5,基礎データ貼付用シート!E2506+基礎データ貼付用シート!E2507)</f>
        <v>0</v>
      </c>
      <c r="G46" s="596" t="s">
        <v>117</v>
      </c>
      <c r="H46" s="1373">
        <v>0.14899999999999999</v>
      </c>
      <c r="I46" s="601" t="s">
        <v>119</v>
      </c>
      <c r="J46" s="602">
        <f t="shared" si="2"/>
        <v>0</v>
      </c>
      <c r="K46" s="340" t="s">
        <v>306</v>
      </c>
      <c r="M46" s="48"/>
    </row>
    <row r="47" spans="1:13" s="49" customFormat="1" ht="15" customHeight="1" x14ac:dyDescent="0.2">
      <c r="A47" s="458"/>
      <c r="B47" s="335">
        <v>11</v>
      </c>
      <c r="C47" s="336" t="s">
        <v>619</v>
      </c>
      <c r="D47" s="1185" t="s">
        <v>707</v>
      </c>
      <c r="E47" s="1186" t="s">
        <v>143</v>
      </c>
      <c r="F47" s="535" t="b">
        <f>IF(総括表!$B$4=総括表!$Q$4,基礎データ貼付用シート!E2430+基礎データ貼付用シート!E2431)</f>
        <v>0</v>
      </c>
      <c r="G47" s="596" t="s">
        <v>117</v>
      </c>
      <c r="H47" s="1267">
        <v>0.313</v>
      </c>
      <c r="I47" s="596" t="s">
        <v>119</v>
      </c>
      <c r="J47" s="598">
        <f t="shared" si="2"/>
        <v>0</v>
      </c>
      <c r="K47" s="340" t="s">
        <v>305</v>
      </c>
      <c r="M47" s="48"/>
    </row>
    <row r="48" spans="1:13" s="49" customFormat="1" ht="15" customHeight="1" x14ac:dyDescent="0.2">
      <c r="A48" s="458"/>
      <c r="B48" s="804"/>
      <c r="C48" s="587"/>
      <c r="D48" s="1187"/>
      <c r="E48" s="1186" t="s">
        <v>142</v>
      </c>
      <c r="F48" s="535" t="b">
        <f>IF(総括表!$B$4=総括表!$Q$5,基礎データ貼付用シート!E2430+基礎データ貼付用シート!E2431)</f>
        <v>0</v>
      </c>
      <c r="G48" s="596" t="s">
        <v>117</v>
      </c>
      <c r="H48" s="1373">
        <v>0.27</v>
      </c>
      <c r="I48" s="601" t="s">
        <v>119</v>
      </c>
      <c r="J48" s="602">
        <f t="shared" si="2"/>
        <v>0</v>
      </c>
      <c r="K48" s="340" t="s">
        <v>304</v>
      </c>
      <c r="M48" s="48"/>
    </row>
    <row r="49" spans="1:13" s="49" customFormat="1" ht="15" customHeight="1" x14ac:dyDescent="0.2">
      <c r="A49" s="458"/>
      <c r="B49" s="804"/>
      <c r="C49" s="587"/>
      <c r="D49" s="1185" t="s">
        <v>809</v>
      </c>
      <c r="E49" s="1186" t="s">
        <v>143</v>
      </c>
      <c r="F49" s="535" t="b">
        <f>IF(総括表!$B$4=総括表!$Q$4,基礎データ貼付用シート!E2474+基礎データ貼付用シート!E2475)</f>
        <v>0</v>
      </c>
      <c r="G49" s="596" t="s">
        <v>117</v>
      </c>
      <c r="H49" s="1267">
        <v>0.33500000000000002</v>
      </c>
      <c r="I49" s="596" t="s">
        <v>119</v>
      </c>
      <c r="J49" s="598">
        <f t="shared" si="2"/>
        <v>0</v>
      </c>
      <c r="K49" s="340" t="s">
        <v>303</v>
      </c>
      <c r="M49" s="48"/>
    </row>
    <row r="50" spans="1:13" s="49" customFormat="1" ht="15" customHeight="1" x14ac:dyDescent="0.2">
      <c r="A50" s="458"/>
      <c r="B50" s="804"/>
      <c r="C50" s="587"/>
      <c r="D50" s="1187" t="s">
        <v>457</v>
      </c>
      <c r="E50" s="1186" t="s">
        <v>142</v>
      </c>
      <c r="F50" s="535" t="b">
        <f>IF(総括表!$B$4=総括表!$Q$5,基礎データ貼付用シート!E2474+基礎データ貼付用シート!E2475)</f>
        <v>0</v>
      </c>
      <c r="G50" s="596" t="s">
        <v>117</v>
      </c>
      <c r="H50" s="1373">
        <v>0.30199999999999999</v>
      </c>
      <c r="I50" s="601" t="s">
        <v>119</v>
      </c>
      <c r="J50" s="602">
        <f t="shared" si="2"/>
        <v>0</v>
      </c>
      <c r="K50" s="340" t="s">
        <v>899</v>
      </c>
      <c r="M50" s="48"/>
    </row>
    <row r="51" spans="1:13" s="49" customFormat="1" ht="15" customHeight="1" x14ac:dyDescent="0.2">
      <c r="A51" s="458"/>
      <c r="B51" s="804"/>
      <c r="C51" s="587"/>
      <c r="D51" s="1185" t="s">
        <v>456</v>
      </c>
      <c r="E51" s="1186" t="s">
        <v>143</v>
      </c>
      <c r="F51" s="535" t="b">
        <f>IF(総括表!$B$4=総括表!$Q$4,基礎データ貼付用シート!E2508+基礎データ貼付用シート!E2509)</f>
        <v>0</v>
      </c>
      <c r="G51" s="596" t="s">
        <v>117</v>
      </c>
      <c r="H51" s="1267">
        <v>0.19900000000000001</v>
      </c>
      <c r="I51" s="596" t="s">
        <v>119</v>
      </c>
      <c r="J51" s="598">
        <f t="shared" si="2"/>
        <v>0</v>
      </c>
      <c r="K51" s="340" t="s">
        <v>888</v>
      </c>
      <c r="M51" s="48"/>
    </row>
    <row r="52" spans="1:13" s="49" customFormat="1" ht="15" customHeight="1" x14ac:dyDescent="0.2">
      <c r="A52" s="458"/>
      <c r="B52" s="341"/>
      <c r="C52" s="1168"/>
      <c r="D52" s="1187"/>
      <c r="E52" s="1186" t="s">
        <v>142</v>
      </c>
      <c r="F52" s="535" t="b">
        <f>IF(総括表!$B$4=総括表!$Q$5,基礎データ貼付用シート!E2508+基礎データ貼付用シート!E2509)</f>
        <v>0</v>
      </c>
      <c r="G52" s="596" t="s">
        <v>117</v>
      </c>
      <c r="H52" s="1267">
        <v>0.188</v>
      </c>
      <c r="I52" s="596" t="s">
        <v>119</v>
      </c>
      <c r="J52" s="598">
        <f t="shared" si="2"/>
        <v>0</v>
      </c>
      <c r="K52" s="340" t="s">
        <v>889</v>
      </c>
      <c r="M52" s="48"/>
    </row>
    <row r="53" spans="1:13" s="49" customFormat="1" ht="15" customHeight="1" x14ac:dyDescent="0.2">
      <c r="A53" s="458"/>
      <c r="B53" s="335">
        <v>12</v>
      </c>
      <c r="C53" s="336" t="s">
        <v>710</v>
      </c>
      <c r="D53" s="1185" t="s">
        <v>707</v>
      </c>
      <c r="E53" s="1186" t="s">
        <v>143</v>
      </c>
      <c r="F53" s="535" t="b">
        <f>IF(総括表!$B$4=総括表!$Q$4,基礎データ貼付用シート!E2432+基礎データ貼付用シート!E2433)</f>
        <v>0</v>
      </c>
      <c r="G53" s="596" t="s">
        <v>117</v>
      </c>
      <c r="H53" s="1267">
        <v>0.33800000000000002</v>
      </c>
      <c r="I53" s="596" t="s">
        <v>119</v>
      </c>
      <c r="J53" s="598">
        <f t="shared" si="2"/>
        <v>0</v>
      </c>
      <c r="K53" s="340" t="s">
        <v>900</v>
      </c>
      <c r="M53" s="48"/>
    </row>
    <row r="54" spans="1:13" s="49" customFormat="1" ht="15" customHeight="1" x14ac:dyDescent="0.2">
      <c r="A54" s="458"/>
      <c r="B54" s="804"/>
      <c r="C54" s="587"/>
      <c r="D54" s="1187"/>
      <c r="E54" s="1186" t="s">
        <v>142</v>
      </c>
      <c r="F54" s="535" t="b">
        <f>IF(総括表!$B$4=総括表!$Q$5,基礎データ貼付用シート!E2432+基礎データ貼付用シート!E2433)</f>
        <v>0</v>
      </c>
      <c r="G54" s="596" t="s">
        <v>117</v>
      </c>
      <c r="H54" s="1373">
        <v>0.29799999999999999</v>
      </c>
      <c r="I54" s="601" t="s">
        <v>119</v>
      </c>
      <c r="J54" s="602">
        <f t="shared" si="2"/>
        <v>0</v>
      </c>
      <c r="K54" s="340" t="s">
        <v>302</v>
      </c>
      <c r="M54" s="48"/>
    </row>
    <row r="55" spans="1:13" s="49" customFormat="1" ht="15" customHeight="1" x14ac:dyDescent="0.2">
      <c r="A55" s="458"/>
      <c r="B55" s="804"/>
      <c r="C55" s="587"/>
      <c r="D55" s="1185" t="s">
        <v>809</v>
      </c>
      <c r="E55" s="1186" t="s">
        <v>143</v>
      </c>
      <c r="F55" s="535" t="b">
        <f>IF(総括表!$B$4=総括表!$Q$4,基礎データ貼付用シート!E2476+基礎データ貼付用シート!E2477)</f>
        <v>0</v>
      </c>
      <c r="G55" s="596" t="s">
        <v>117</v>
      </c>
      <c r="H55" s="1267">
        <v>0.35499999999999998</v>
      </c>
      <c r="I55" s="596" t="s">
        <v>119</v>
      </c>
      <c r="J55" s="598">
        <f t="shared" si="2"/>
        <v>0</v>
      </c>
      <c r="K55" s="340" t="s">
        <v>878</v>
      </c>
      <c r="M55" s="48"/>
    </row>
    <row r="56" spans="1:13" s="49" customFormat="1" ht="15" customHeight="1" x14ac:dyDescent="0.2">
      <c r="A56" s="458"/>
      <c r="B56" s="804"/>
      <c r="C56" s="587"/>
      <c r="D56" s="1187" t="s">
        <v>457</v>
      </c>
      <c r="E56" s="1186" t="s">
        <v>142</v>
      </c>
      <c r="F56" s="535" t="b">
        <f>IF(総括表!$B$4=総括表!$Q$5,基礎データ貼付用シート!E2476+基礎データ貼付用シート!E2477)</f>
        <v>0</v>
      </c>
      <c r="G56" s="596" t="s">
        <v>117</v>
      </c>
      <c r="H56" s="1373">
        <v>0.33700000000000002</v>
      </c>
      <c r="I56" s="601" t="s">
        <v>119</v>
      </c>
      <c r="J56" s="602">
        <f t="shared" si="2"/>
        <v>0</v>
      </c>
      <c r="K56" s="340" t="s">
        <v>877</v>
      </c>
      <c r="M56" s="48"/>
    </row>
    <row r="57" spans="1:13" s="49" customFormat="1" ht="15" customHeight="1" x14ac:dyDescent="0.2">
      <c r="A57" s="458"/>
      <c r="B57" s="804"/>
      <c r="C57" s="587"/>
      <c r="D57" s="1185" t="s">
        <v>456</v>
      </c>
      <c r="E57" s="1186" t="s">
        <v>143</v>
      </c>
      <c r="F57" s="535" t="b">
        <f>IF(総括表!$B$4=総括表!$Q$4,基礎データ貼付用シート!E2510+基礎データ貼付用シート!E2511)</f>
        <v>0</v>
      </c>
      <c r="G57" s="596" t="s">
        <v>117</v>
      </c>
      <c r="H57" s="1267">
        <v>0.23599999999999999</v>
      </c>
      <c r="I57" s="596" t="s">
        <v>119</v>
      </c>
      <c r="J57" s="598">
        <f t="shared" si="2"/>
        <v>0</v>
      </c>
      <c r="K57" s="340" t="s">
        <v>876</v>
      </c>
      <c r="M57" s="48"/>
    </row>
    <row r="58" spans="1:13" s="49" customFormat="1" ht="15" customHeight="1" x14ac:dyDescent="0.2">
      <c r="A58" s="458"/>
      <c r="B58" s="341"/>
      <c r="C58" s="1168"/>
      <c r="D58" s="1187"/>
      <c r="E58" s="1186" t="s">
        <v>142</v>
      </c>
      <c r="F58" s="535" t="b">
        <f>IF(総括表!$B$4=総括表!$Q$5,基礎データ貼付用シート!E2510+基礎データ貼付用シート!E2511)</f>
        <v>0</v>
      </c>
      <c r="G58" s="596" t="s">
        <v>117</v>
      </c>
      <c r="H58" s="1373">
        <v>0.22600000000000001</v>
      </c>
      <c r="I58" s="601" t="s">
        <v>119</v>
      </c>
      <c r="J58" s="602">
        <f t="shared" si="2"/>
        <v>0</v>
      </c>
      <c r="K58" s="340" t="s">
        <v>875</v>
      </c>
      <c r="M58" s="48"/>
    </row>
    <row r="59" spans="1:13" s="49" customFormat="1" ht="15" customHeight="1" x14ac:dyDescent="0.2">
      <c r="A59" s="458"/>
      <c r="B59" s="335">
        <v>13</v>
      </c>
      <c r="C59" s="336" t="s">
        <v>741</v>
      </c>
      <c r="D59" s="1185" t="s">
        <v>707</v>
      </c>
      <c r="E59" s="1186" t="s">
        <v>143</v>
      </c>
      <c r="F59" s="535" t="b">
        <f>IF(総括表!$B$4=総括表!$Q$4,基礎データ貼付用シート!E2434+基礎データ貼付用シート!E2435)</f>
        <v>0</v>
      </c>
      <c r="G59" s="596" t="s">
        <v>117</v>
      </c>
      <c r="H59" s="1267">
        <v>0.36099999999999999</v>
      </c>
      <c r="I59" s="596" t="s">
        <v>119</v>
      </c>
      <c r="J59" s="598">
        <f t="shared" si="2"/>
        <v>0</v>
      </c>
      <c r="K59" s="340" t="s">
        <v>874</v>
      </c>
      <c r="M59" s="48"/>
    </row>
    <row r="60" spans="1:13" s="49" customFormat="1" ht="15" customHeight="1" x14ac:dyDescent="0.2">
      <c r="A60" s="458"/>
      <c r="B60" s="804"/>
      <c r="C60" s="587"/>
      <c r="D60" s="1187"/>
      <c r="E60" s="1186" t="s">
        <v>142</v>
      </c>
      <c r="F60" s="535" t="b">
        <f>IF(総括表!$B$4=総括表!$Q$5,基礎データ貼付用シート!E2434+基礎データ貼付用シート!E2435)</f>
        <v>0</v>
      </c>
      <c r="G60" s="596" t="s">
        <v>117</v>
      </c>
      <c r="H60" s="1373">
        <v>0.32700000000000001</v>
      </c>
      <c r="I60" s="601" t="s">
        <v>119</v>
      </c>
      <c r="J60" s="602">
        <f t="shared" si="2"/>
        <v>0</v>
      </c>
      <c r="K60" s="340" t="s">
        <v>300</v>
      </c>
      <c r="M60" s="48"/>
    </row>
    <row r="61" spans="1:13" s="49" customFormat="1" ht="15" customHeight="1" x14ac:dyDescent="0.2">
      <c r="A61" s="458"/>
      <c r="B61" s="804"/>
      <c r="C61" s="587"/>
      <c r="D61" s="1185" t="s">
        <v>809</v>
      </c>
      <c r="E61" s="1186" t="s">
        <v>143</v>
      </c>
      <c r="F61" s="535" t="b">
        <f>IF(総括表!$B$4=総括表!$Q$4,基礎データ貼付用シート!E2478+基礎データ貼付用シート!E2479)</f>
        <v>0</v>
      </c>
      <c r="G61" s="596" t="s">
        <v>117</v>
      </c>
      <c r="H61" s="1267">
        <v>0.376</v>
      </c>
      <c r="I61" s="596" t="s">
        <v>119</v>
      </c>
      <c r="J61" s="598">
        <f t="shared" si="2"/>
        <v>0</v>
      </c>
      <c r="K61" s="340" t="s">
        <v>299</v>
      </c>
      <c r="M61" s="48"/>
    </row>
    <row r="62" spans="1:13" s="49" customFormat="1" ht="15" customHeight="1" x14ac:dyDescent="0.2">
      <c r="A62" s="458"/>
      <c r="B62" s="804"/>
      <c r="C62" s="587"/>
      <c r="D62" s="1187" t="s">
        <v>457</v>
      </c>
      <c r="E62" s="1186" t="s">
        <v>142</v>
      </c>
      <c r="F62" s="535" t="b">
        <f>IF(総括表!$B$4=総括表!$Q$5,基礎データ貼付用シート!E2478+基礎データ貼付用シート!E2479)</f>
        <v>0</v>
      </c>
      <c r="G62" s="596" t="s">
        <v>117</v>
      </c>
      <c r="H62" s="1373">
        <v>0.36299999999999999</v>
      </c>
      <c r="I62" s="601" t="s">
        <v>119</v>
      </c>
      <c r="J62" s="602">
        <f t="shared" si="2"/>
        <v>0</v>
      </c>
      <c r="K62" s="340" t="s">
        <v>298</v>
      </c>
      <c r="M62" s="48"/>
    </row>
    <row r="63" spans="1:13" s="49" customFormat="1" ht="15" customHeight="1" x14ac:dyDescent="0.2">
      <c r="A63" s="458"/>
      <c r="B63" s="804"/>
      <c r="C63" s="587"/>
      <c r="D63" s="1185" t="s">
        <v>456</v>
      </c>
      <c r="E63" s="1186" t="s">
        <v>143</v>
      </c>
      <c r="F63" s="535" t="b">
        <f>IF(総括表!$B$4=総括表!$Q$4,基礎データ貼付用シート!E2512+基礎データ貼付用シート!E2513)</f>
        <v>0</v>
      </c>
      <c r="G63" s="596" t="s">
        <v>117</v>
      </c>
      <c r="H63" s="1267">
        <v>0.27400000000000002</v>
      </c>
      <c r="I63" s="596" t="s">
        <v>119</v>
      </c>
      <c r="J63" s="598">
        <f t="shared" si="2"/>
        <v>0</v>
      </c>
      <c r="K63" s="340" t="s">
        <v>295</v>
      </c>
      <c r="M63" s="48"/>
    </row>
    <row r="64" spans="1:13" s="49" customFormat="1" ht="15" customHeight="1" x14ac:dyDescent="0.2">
      <c r="A64" s="458"/>
      <c r="B64" s="341"/>
      <c r="C64" s="1168"/>
      <c r="D64" s="1187"/>
      <c r="E64" s="1186" t="s">
        <v>142</v>
      </c>
      <c r="F64" s="535" t="b">
        <f>IF(総括表!$B$4=総括表!$Q$5,基礎データ貼付用シート!E2512+基礎データ貼付用シート!E2513)</f>
        <v>0</v>
      </c>
      <c r="G64" s="596" t="s">
        <v>117</v>
      </c>
      <c r="H64" s="1267">
        <v>0.26600000000000001</v>
      </c>
      <c r="I64" s="596" t="s">
        <v>119</v>
      </c>
      <c r="J64" s="354">
        <f t="shared" ref="J64:J70" si="3">ROUND(F64*H64,0)</f>
        <v>0</v>
      </c>
      <c r="K64" s="340" t="s">
        <v>293</v>
      </c>
      <c r="M64" s="48"/>
    </row>
    <row r="65" spans="1:13" s="49" customFormat="1" ht="15" customHeight="1" x14ac:dyDescent="0.2">
      <c r="A65" s="458"/>
      <c r="B65" s="335">
        <v>14</v>
      </c>
      <c r="C65" s="336" t="s">
        <v>808</v>
      </c>
      <c r="D65" s="1185" t="s">
        <v>707</v>
      </c>
      <c r="E65" s="1186" t="s">
        <v>143</v>
      </c>
      <c r="F65" s="535" t="b">
        <f>IF(総括表!$B$4=総括表!$Q$4,基礎データ貼付用シート!E2436+基礎データ貼付用シート!E2437)</f>
        <v>0</v>
      </c>
      <c r="G65" s="596" t="s">
        <v>117</v>
      </c>
      <c r="H65" s="1267">
        <v>0.38400000000000001</v>
      </c>
      <c r="I65" s="353" t="s">
        <v>5386</v>
      </c>
      <c r="J65" s="598">
        <f t="shared" si="3"/>
        <v>0</v>
      </c>
      <c r="K65" s="340" t="s">
        <v>291</v>
      </c>
      <c r="M65" s="48"/>
    </row>
    <row r="66" spans="1:13" s="49" customFormat="1" ht="15" customHeight="1" x14ac:dyDescent="0.2">
      <c r="A66" s="458"/>
      <c r="B66" s="804"/>
      <c r="C66" s="587"/>
      <c r="D66" s="1187"/>
      <c r="E66" s="1186" t="s">
        <v>142</v>
      </c>
      <c r="F66" s="535" t="b">
        <f>IF(総括表!$B$4=総括表!$Q$5,基礎データ貼付用シート!E2436+基礎データ貼付用シート!E2437)</f>
        <v>0</v>
      </c>
      <c r="G66" s="596" t="s">
        <v>117</v>
      </c>
      <c r="H66" s="1373">
        <v>0.35499999999999998</v>
      </c>
      <c r="I66" s="355" t="s">
        <v>5386</v>
      </c>
      <c r="J66" s="602">
        <f t="shared" si="3"/>
        <v>0</v>
      </c>
      <c r="K66" s="340" t="s">
        <v>331</v>
      </c>
      <c r="M66" s="48"/>
    </row>
    <row r="67" spans="1:13" s="49" customFormat="1" ht="15" customHeight="1" x14ac:dyDescent="0.2">
      <c r="A67" s="458"/>
      <c r="B67" s="804"/>
      <c r="C67" s="587"/>
      <c r="D67" s="1185" t="s">
        <v>809</v>
      </c>
      <c r="E67" s="1186" t="s">
        <v>143</v>
      </c>
      <c r="F67" s="535" t="b">
        <f>IF(総括表!$B$4=総括表!$Q$4,基礎データ貼付用シート!E2480+基礎データ貼付用シート!E2481)</f>
        <v>0</v>
      </c>
      <c r="G67" s="596" t="s">
        <v>117</v>
      </c>
      <c r="H67" s="1267">
        <v>0.39600000000000002</v>
      </c>
      <c r="I67" s="353" t="s">
        <v>5386</v>
      </c>
      <c r="J67" s="598">
        <f t="shared" si="3"/>
        <v>0</v>
      </c>
      <c r="K67" s="340" t="s">
        <v>330</v>
      </c>
      <c r="M67" s="48"/>
    </row>
    <row r="68" spans="1:13" s="49" customFormat="1" ht="15" customHeight="1" x14ac:dyDescent="0.2">
      <c r="A68" s="458"/>
      <c r="B68" s="804"/>
      <c r="C68" s="587"/>
      <c r="D68" s="1187" t="s">
        <v>457</v>
      </c>
      <c r="E68" s="1186" t="s">
        <v>142</v>
      </c>
      <c r="F68" s="535" t="b">
        <f>IF(総括表!$B$4=総括表!$Q$5,基礎データ貼付用シート!E2480+基礎データ貼付用シート!E2481)</f>
        <v>0</v>
      </c>
      <c r="G68" s="596" t="s">
        <v>117</v>
      </c>
      <c r="H68" s="1373">
        <v>0.38700000000000001</v>
      </c>
      <c r="I68" s="355" t="s">
        <v>5386</v>
      </c>
      <c r="J68" s="602">
        <f t="shared" si="3"/>
        <v>0</v>
      </c>
      <c r="K68" s="340" t="s">
        <v>901</v>
      </c>
      <c r="M68" s="48"/>
    </row>
    <row r="69" spans="1:13" s="49" customFormat="1" ht="15" customHeight="1" x14ac:dyDescent="0.2">
      <c r="A69" s="458"/>
      <c r="B69" s="804"/>
      <c r="C69" s="587"/>
      <c r="D69" s="1185" t="s">
        <v>456</v>
      </c>
      <c r="E69" s="1186" t="s">
        <v>143</v>
      </c>
      <c r="F69" s="535" t="b">
        <f>IF(総括表!$B$4=総括表!$Q$4,基礎データ貼付用シート!E2514+基礎データ貼付用シート!E2515)</f>
        <v>0</v>
      </c>
      <c r="G69" s="596" t="s">
        <v>117</v>
      </c>
      <c r="H69" s="1267">
        <v>0.32300000000000001</v>
      </c>
      <c r="I69" s="353" t="s">
        <v>5386</v>
      </c>
      <c r="J69" s="598">
        <f t="shared" si="3"/>
        <v>0</v>
      </c>
      <c r="K69" s="340" t="s">
        <v>902</v>
      </c>
      <c r="M69" s="48"/>
    </row>
    <row r="70" spans="1:13" s="49" customFormat="1" ht="15" customHeight="1" x14ac:dyDescent="0.2">
      <c r="A70" s="458"/>
      <c r="B70" s="341"/>
      <c r="C70" s="1168"/>
      <c r="D70" s="1187"/>
      <c r="E70" s="1186" t="s">
        <v>142</v>
      </c>
      <c r="F70" s="535" t="b">
        <f>IF(総括表!$B$4=総括表!$Q$5,基礎データ貼付用シート!E2514+基礎データ貼付用シート!E2515)</f>
        <v>0</v>
      </c>
      <c r="G70" s="596" t="s">
        <v>117</v>
      </c>
      <c r="H70" s="1260">
        <v>0.311</v>
      </c>
      <c r="I70" s="685" t="s">
        <v>5386</v>
      </c>
      <c r="J70" s="686">
        <f t="shared" si="3"/>
        <v>0</v>
      </c>
      <c r="K70" s="340" t="s">
        <v>903</v>
      </c>
      <c r="M70" s="48"/>
    </row>
    <row r="71" spans="1:13" s="49" customFormat="1" ht="15" customHeight="1" x14ac:dyDescent="0.2">
      <c r="A71" s="468" t="s">
        <v>51</v>
      </c>
      <c r="B71" s="458" t="s">
        <v>462</v>
      </c>
      <c r="C71" s="467"/>
      <c r="D71" s="1189"/>
      <c r="E71" s="1189"/>
      <c r="F71" s="58"/>
      <c r="G71" s="494"/>
      <c r="H71" s="496"/>
      <c r="I71" s="494"/>
      <c r="J71" s="58"/>
      <c r="K71" s="344"/>
      <c r="M71" s="54"/>
    </row>
    <row r="72" spans="1:13" s="49" customFormat="1" ht="15" customHeight="1" x14ac:dyDescent="0.2">
      <c r="A72" s="470"/>
      <c r="B72" s="467"/>
      <c r="C72" s="467"/>
      <c r="D72" s="1189"/>
      <c r="E72" s="1190"/>
      <c r="F72" s="35"/>
      <c r="G72" s="820"/>
      <c r="H72" s="496"/>
      <c r="I72" s="494"/>
      <c r="J72" s="58"/>
      <c r="K72" s="340"/>
      <c r="M72" s="48"/>
    </row>
    <row r="73" spans="1:13" s="49" customFormat="1" ht="15" customHeight="1" x14ac:dyDescent="0.2">
      <c r="A73" s="458"/>
      <c r="B73" s="335">
        <v>15</v>
      </c>
      <c r="C73" s="336" t="s">
        <v>884</v>
      </c>
      <c r="D73" s="1185" t="s">
        <v>707</v>
      </c>
      <c r="E73" s="1186" t="s">
        <v>143</v>
      </c>
      <c r="F73" s="535" t="b">
        <f>IF(総括表!$B$4=総括表!$Q$4,基礎データ貼付用シート!E2438+基礎データ貼付用シート!E2439)</f>
        <v>0</v>
      </c>
      <c r="G73" s="596" t="s">
        <v>117</v>
      </c>
      <c r="H73" s="1267">
        <v>0.40600000000000003</v>
      </c>
      <c r="I73" s="353" t="s">
        <v>5386</v>
      </c>
      <c r="J73" s="598">
        <f t="shared" si="2"/>
        <v>0</v>
      </c>
      <c r="K73" s="340" t="s">
        <v>7017</v>
      </c>
      <c r="M73" s="48"/>
    </row>
    <row r="74" spans="1:13" s="49" customFormat="1" ht="15" customHeight="1" x14ac:dyDescent="0.2">
      <c r="A74" s="458"/>
      <c r="B74" s="804"/>
      <c r="C74" s="587"/>
      <c r="D74" s="1187"/>
      <c r="E74" s="1186" t="s">
        <v>142</v>
      </c>
      <c r="F74" s="535" t="b">
        <f>IF(総括表!$B$4=総括表!$Q$5,基礎データ貼付用シート!E2438+基礎データ貼付用シート!E2439)</f>
        <v>0</v>
      </c>
      <c r="G74" s="596" t="s">
        <v>117</v>
      </c>
      <c r="H74" s="1373">
        <v>0.38300000000000001</v>
      </c>
      <c r="I74" s="355" t="s">
        <v>5386</v>
      </c>
      <c r="J74" s="602">
        <f t="shared" si="2"/>
        <v>0</v>
      </c>
      <c r="K74" s="340" t="s">
        <v>7018</v>
      </c>
      <c r="M74" s="48"/>
    </row>
    <row r="75" spans="1:13" s="49" customFormat="1" ht="15" customHeight="1" x14ac:dyDescent="0.2">
      <c r="A75" s="458"/>
      <c r="B75" s="804"/>
      <c r="C75" s="587"/>
      <c r="D75" s="1185" t="s">
        <v>809</v>
      </c>
      <c r="E75" s="1186" t="s">
        <v>143</v>
      </c>
      <c r="F75" s="535" t="b">
        <f>IF(総括表!$B$4=総括表!$Q$4,基礎データ貼付用シート!E2482+基礎データ貼付用シート!E2483)</f>
        <v>0</v>
      </c>
      <c r="G75" s="596" t="s">
        <v>117</v>
      </c>
      <c r="H75" s="1267">
        <v>0.41399999999999998</v>
      </c>
      <c r="I75" s="353" t="s">
        <v>5386</v>
      </c>
      <c r="J75" s="598">
        <f t="shared" si="2"/>
        <v>0</v>
      </c>
      <c r="K75" s="340" t="s">
        <v>7019</v>
      </c>
      <c r="M75" s="48"/>
    </row>
    <row r="76" spans="1:13" s="49" customFormat="1" ht="15" customHeight="1" x14ac:dyDescent="0.2">
      <c r="A76" s="458"/>
      <c r="B76" s="804"/>
      <c r="C76" s="587"/>
      <c r="D76" s="1187" t="s">
        <v>457</v>
      </c>
      <c r="E76" s="1186" t="s">
        <v>142</v>
      </c>
      <c r="F76" s="535" t="b">
        <f>IF(総括表!$B$4=総括表!$Q$5,基礎データ貼付用シート!E2482+基礎データ貼付用シート!E2483)</f>
        <v>0</v>
      </c>
      <c r="G76" s="596" t="s">
        <v>117</v>
      </c>
      <c r="H76" s="1373">
        <v>0.4</v>
      </c>
      <c r="I76" s="355" t="s">
        <v>5386</v>
      </c>
      <c r="J76" s="602">
        <f t="shared" si="2"/>
        <v>0</v>
      </c>
      <c r="K76" s="340" t="s">
        <v>7020</v>
      </c>
      <c r="M76" s="48"/>
    </row>
    <row r="77" spans="1:13" s="49" customFormat="1" ht="15" customHeight="1" x14ac:dyDescent="0.2">
      <c r="A77" s="458"/>
      <c r="B77" s="804"/>
      <c r="C77" s="587"/>
      <c r="D77" s="1185" t="s">
        <v>456</v>
      </c>
      <c r="E77" s="1186" t="s">
        <v>143</v>
      </c>
      <c r="F77" s="535" t="b">
        <f>IF(総括表!$B$4=総括表!$Q$4,基礎データ貼付用シート!E2516+基礎データ貼付用シート!E2517)</f>
        <v>0</v>
      </c>
      <c r="G77" s="596" t="s">
        <v>117</v>
      </c>
      <c r="H77" s="1267">
        <v>0.34399999999999997</v>
      </c>
      <c r="I77" s="353" t="s">
        <v>5386</v>
      </c>
      <c r="J77" s="598">
        <f t="shared" si="2"/>
        <v>0</v>
      </c>
      <c r="K77" s="340" t="s">
        <v>7021</v>
      </c>
      <c r="M77" s="48"/>
    </row>
    <row r="78" spans="1:13" s="49" customFormat="1" ht="15" customHeight="1" x14ac:dyDescent="0.2">
      <c r="A78" s="458"/>
      <c r="B78" s="341"/>
      <c r="C78" s="1168"/>
      <c r="D78" s="1187"/>
      <c r="E78" s="1186" t="s">
        <v>142</v>
      </c>
      <c r="F78" s="535" t="b">
        <f>IF(総括表!$B$4=総括表!$Q$5,基礎データ貼付用シート!E2516+基礎データ貼付用シート!E2517)</f>
        <v>0</v>
      </c>
      <c r="G78" s="596" t="s">
        <v>117</v>
      </c>
      <c r="H78" s="1373">
        <v>0.34</v>
      </c>
      <c r="I78" s="355" t="s">
        <v>5386</v>
      </c>
      <c r="J78" s="602">
        <f t="shared" si="2"/>
        <v>0</v>
      </c>
      <c r="K78" s="340" t="s">
        <v>1002</v>
      </c>
      <c r="M78" s="48"/>
    </row>
    <row r="79" spans="1:13" s="49" customFormat="1" ht="15" customHeight="1" x14ac:dyDescent="0.2">
      <c r="A79" s="458"/>
      <c r="B79" s="335">
        <v>16</v>
      </c>
      <c r="C79" s="336" t="s">
        <v>915</v>
      </c>
      <c r="D79" s="1185" t="s">
        <v>707</v>
      </c>
      <c r="E79" s="1186" t="s">
        <v>143</v>
      </c>
      <c r="F79" s="535" t="b">
        <f>IF(総括表!$B$4=総括表!$Q$4,基礎データ貼付用シート!E2440+基礎データ貼付用シート!E2441)</f>
        <v>0</v>
      </c>
      <c r="G79" s="596" t="s">
        <v>117</v>
      </c>
      <c r="H79" s="1267">
        <v>0.43</v>
      </c>
      <c r="I79" s="353" t="s">
        <v>5386</v>
      </c>
      <c r="J79" s="598">
        <f t="shared" si="2"/>
        <v>0</v>
      </c>
      <c r="K79" s="340" t="s">
        <v>1003</v>
      </c>
      <c r="M79" s="48"/>
    </row>
    <row r="80" spans="1:13" s="49" customFormat="1" ht="15" customHeight="1" x14ac:dyDescent="0.2">
      <c r="A80" s="458"/>
      <c r="B80" s="804"/>
      <c r="C80" s="587"/>
      <c r="D80" s="1187"/>
      <c r="E80" s="1186" t="s">
        <v>142</v>
      </c>
      <c r="F80" s="535" t="b">
        <f>IF(総括表!$B$4=総括表!$Q$5,基礎データ貼付用シート!E2440+基礎データ貼付用シート!E2441)</f>
        <v>0</v>
      </c>
      <c r="G80" s="596" t="s">
        <v>117</v>
      </c>
      <c r="H80" s="1373">
        <v>0.41199999999999998</v>
      </c>
      <c r="I80" s="355" t="s">
        <v>5386</v>
      </c>
      <c r="J80" s="602">
        <f t="shared" si="2"/>
        <v>0</v>
      </c>
      <c r="K80" s="340" t="s">
        <v>1004</v>
      </c>
      <c r="M80" s="48"/>
    </row>
    <row r="81" spans="1:13" s="49" customFormat="1" ht="15" customHeight="1" x14ac:dyDescent="0.2">
      <c r="A81" s="458"/>
      <c r="B81" s="804"/>
      <c r="C81" s="587"/>
      <c r="D81" s="1185" t="s">
        <v>809</v>
      </c>
      <c r="E81" s="1186" t="s">
        <v>143</v>
      </c>
      <c r="F81" s="535" t="b">
        <f>IF(総括表!$B$4=総括表!$Q$4,基礎データ貼付用シート!E2484+基礎データ貼付用シート!E2485)</f>
        <v>0</v>
      </c>
      <c r="G81" s="596" t="s">
        <v>117</v>
      </c>
      <c r="H81" s="1267">
        <v>0.436</v>
      </c>
      <c r="I81" s="353" t="s">
        <v>5386</v>
      </c>
      <c r="J81" s="598">
        <f t="shared" ref="J81:J102" si="4">ROUND(F81*H81,0)</f>
        <v>0</v>
      </c>
      <c r="K81" s="340" t="s">
        <v>1005</v>
      </c>
      <c r="M81" s="48"/>
    </row>
    <row r="82" spans="1:13" s="49" customFormat="1" ht="15" customHeight="1" x14ac:dyDescent="0.2">
      <c r="A82" s="458"/>
      <c r="B82" s="804"/>
      <c r="C82" s="587"/>
      <c r="D82" s="1187" t="s">
        <v>457</v>
      </c>
      <c r="E82" s="1186" t="s">
        <v>142</v>
      </c>
      <c r="F82" s="535" t="b">
        <f>IF(総括表!$B$4=総括表!$Q$5,基礎データ貼付用シート!E2484+基礎データ貼付用シート!E2485)</f>
        <v>0</v>
      </c>
      <c r="G82" s="596" t="s">
        <v>117</v>
      </c>
      <c r="H82" s="1373">
        <v>0.42499999999999999</v>
      </c>
      <c r="I82" s="355" t="s">
        <v>5386</v>
      </c>
      <c r="J82" s="602">
        <f t="shared" si="4"/>
        <v>0</v>
      </c>
      <c r="K82" s="344" t="s">
        <v>1006</v>
      </c>
      <c r="M82" s="48"/>
    </row>
    <row r="83" spans="1:13" s="49" customFormat="1" ht="15" customHeight="1" x14ac:dyDescent="0.2">
      <c r="A83" s="458"/>
      <c r="B83" s="804"/>
      <c r="C83" s="587"/>
      <c r="D83" s="1185" t="s">
        <v>456</v>
      </c>
      <c r="E83" s="1186" t="s">
        <v>143</v>
      </c>
      <c r="F83" s="535" t="b">
        <f>IF(総括表!$B$4=総括表!$Q$4,基礎データ貼付用シート!E2518+基礎データ貼付用シート!E2519)</f>
        <v>0</v>
      </c>
      <c r="G83" s="596" t="s">
        <v>117</v>
      </c>
      <c r="H83" s="1267">
        <v>0.38500000000000001</v>
      </c>
      <c r="I83" s="353" t="s">
        <v>5386</v>
      </c>
      <c r="J83" s="598">
        <f t="shared" si="4"/>
        <v>0</v>
      </c>
      <c r="K83" s="484" t="s">
        <v>1007</v>
      </c>
      <c r="M83" s="48"/>
    </row>
    <row r="84" spans="1:13" s="49" customFormat="1" ht="15" customHeight="1" x14ac:dyDescent="0.2">
      <c r="A84" s="458"/>
      <c r="B84" s="341"/>
      <c r="C84" s="1168"/>
      <c r="D84" s="1187"/>
      <c r="E84" s="1186" t="s">
        <v>142</v>
      </c>
      <c r="F84" s="535" t="b">
        <f>IF(総括表!$B$4=総括表!$Q$5,基礎データ貼付用シート!E2518+基礎データ貼付用シート!E2519)</f>
        <v>0</v>
      </c>
      <c r="G84" s="596" t="s">
        <v>117</v>
      </c>
      <c r="H84" s="1373">
        <v>0.38100000000000001</v>
      </c>
      <c r="I84" s="355" t="s">
        <v>5386</v>
      </c>
      <c r="J84" s="602">
        <f t="shared" si="4"/>
        <v>0</v>
      </c>
      <c r="K84" s="340" t="s">
        <v>1008</v>
      </c>
      <c r="M84" s="48"/>
    </row>
    <row r="85" spans="1:13" s="49" customFormat="1" ht="15" customHeight="1" x14ac:dyDescent="0.2">
      <c r="A85" s="458"/>
      <c r="B85" s="335">
        <v>17</v>
      </c>
      <c r="C85" s="336" t="s">
        <v>1067</v>
      </c>
      <c r="D85" s="1185" t="s">
        <v>707</v>
      </c>
      <c r="E85" s="1186" t="s">
        <v>143</v>
      </c>
      <c r="F85" s="535" t="b">
        <f>IF(総括表!$B$4=総括表!$Q$4,基礎データ貼付用シート!E2442+基礎データ貼付用シート!E2443)</f>
        <v>0</v>
      </c>
      <c r="G85" s="596" t="s">
        <v>117</v>
      </c>
      <c r="H85" s="1267">
        <v>0.45400000000000001</v>
      </c>
      <c r="I85" s="353" t="s">
        <v>5386</v>
      </c>
      <c r="J85" s="598">
        <f t="shared" si="4"/>
        <v>0</v>
      </c>
      <c r="K85" s="340" t="s">
        <v>1009</v>
      </c>
      <c r="M85" s="48"/>
    </row>
    <row r="86" spans="1:13" s="49" customFormat="1" ht="15" customHeight="1" x14ac:dyDescent="0.2">
      <c r="A86" s="458"/>
      <c r="B86" s="804"/>
      <c r="C86" s="587"/>
      <c r="D86" s="1187"/>
      <c r="E86" s="1186" t="s">
        <v>142</v>
      </c>
      <c r="F86" s="535" t="b">
        <f>IF(総括表!$B$4=総括表!$Q$5,基礎データ貼付用シート!E2442+基礎データ貼付用シート!E2443)</f>
        <v>0</v>
      </c>
      <c r="G86" s="596" t="s">
        <v>117</v>
      </c>
      <c r="H86" s="1373">
        <v>0.441</v>
      </c>
      <c r="I86" s="355" t="s">
        <v>5386</v>
      </c>
      <c r="J86" s="602">
        <f t="shared" si="4"/>
        <v>0</v>
      </c>
      <c r="K86" s="340" t="s">
        <v>1010</v>
      </c>
      <c r="M86" s="48"/>
    </row>
    <row r="87" spans="1:13" s="49" customFormat="1" ht="15" customHeight="1" x14ac:dyDescent="0.2">
      <c r="A87" s="458"/>
      <c r="B87" s="804"/>
      <c r="C87" s="587"/>
      <c r="D87" s="1185" t="s">
        <v>809</v>
      </c>
      <c r="E87" s="1186" t="s">
        <v>143</v>
      </c>
      <c r="F87" s="535" t="b">
        <f>IF(総括表!$B$4=総括表!$Q$4,基礎データ貼付用シート!E2486+基礎データ貼付用シート!E2487)</f>
        <v>0</v>
      </c>
      <c r="G87" s="596" t="s">
        <v>117</v>
      </c>
      <c r="H87" s="1267">
        <v>0.45700000000000002</v>
      </c>
      <c r="I87" s="353" t="s">
        <v>5386</v>
      </c>
      <c r="J87" s="598">
        <f t="shared" si="4"/>
        <v>0</v>
      </c>
      <c r="K87" s="340" t="s">
        <v>1011</v>
      </c>
      <c r="M87" s="48"/>
    </row>
    <row r="88" spans="1:13" s="49" customFormat="1" ht="15" customHeight="1" x14ac:dyDescent="0.2">
      <c r="A88" s="458"/>
      <c r="B88" s="804"/>
      <c r="C88" s="587"/>
      <c r="D88" s="1187" t="s">
        <v>457</v>
      </c>
      <c r="E88" s="1186" t="s">
        <v>142</v>
      </c>
      <c r="F88" s="535" t="b">
        <f>IF(総括表!$B$4=総括表!$Q$5,基礎データ貼付用シート!E2486+基礎データ貼付用シート!E2487)</f>
        <v>0</v>
      </c>
      <c r="G88" s="596" t="s">
        <v>117</v>
      </c>
      <c r="H88" s="1373">
        <v>0.44900000000000001</v>
      </c>
      <c r="I88" s="355" t="s">
        <v>5386</v>
      </c>
      <c r="J88" s="602">
        <f t="shared" si="4"/>
        <v>0</v>
      </c>
      <c r="K88" s="340" t="s">
        <v>1012</v>
      </c>
      <c r="M88" s="48"/>
    </row>
    <row r="89" spans="1:13" s="49" customFormat="1" ht="15" customHeight="1" x14ac:dyDescent="0.2">
      <c r="A89" s="458"/>
      <c r="B89" s="804"/>
      <c r="C89" s="587"/>
      <c r="D89" s="1185" t="s">
        <v>456</v>
      </c>
      <c r="E89" s="1186" t="s">
        <v>143</v>
      </c>
      <c r="F89" s="535" t="b">
        <f>IF(総括表!$B$4=総括表!$Q$4,基礎データ貼付用シート!E2520+基礎データ貼付用シート!E2521)</f>
        <v>0</v>
      </c>
      <c r="G89" s="596" t="s">
        <v>117</v>
      </c>
      <c r="H89" s="1267">
        <v>0.42499999999999999</v>
      </c>
      <c r="I89" s="353" t="s">
        <v>5386</v>
      </c>
      <c r="J89" s="598">
        <f t="shared" si="4"/>
        <v>0</v>
      </c>
      <c r="K89" s="340" t="s">
        <v>1013</v>
      </c>
      <c r="M89" s="48"/>
    </row>
    <row r="90" spans="1:13" s="49" customFormat="1" ht="15" customHeight="1" x14ac:dyDescent="0.2">
      <c r="A90" s="458"/>
      <c r="B90" s="341"/>
      <c r="C90" s="1168"/>
      <c r="D90" s="1187"/>
      <c r="E90" s="1186" t="s">
        <v>142</v>
      </c>
      <c r="F90" s="535" t="b">
        <f>IF(総括表!$B$4=総括表!$Q$5,基礎データ貼付用シート!E2520+基礎データ貼付用シート!E2521)</f>
        <v>0</v>
      </c>
      <c r="G90" s="596" t="s">
        <v>117</v>
      </c>
      <c r="H90" s="1373">
        <v>0.42199999999999999</v>
      </c>
      <c r="I90" s="355" t="s">
        <v>5386</v>
      </c>
      <c r="J90" s="602">
        <f t="shared" si="4"/>
        <v>0</v>
      </c>
      <c r="K90" s="340" t="s">
        <v>1014</v>
      </c>
      <c r="M90" s="48"/>
    </row>
    <row r="91" spans="1:13" s="49" customFormat="1" ht="15" customHeight="1" x14ac:dyDescent="0.2">
      <c r="A91" s="458"/>
      <c r="B91" s="335">
        <v>18</v>
      </c>
      <c r="C91" s="336" t="s">
        <v>1259</v>
      </c>
      <c r="D91" s="1185" t="s">
        <v>707</v>
      </c>
      <c r="E91" s="1186" t="s">
        <v>143</v>
      </c>
      <c r="F91" s="535" t="b">
        <f>IF(総括表!$B$4=総括表!$Q$4,基礎データ貼付用シート!E2444+基礎データ貼付用シート!E2445)</f>
        <v>0</v>
      </c>
      <c r="G91" s="353" t="s">
        <v>5033</v>
      </c>
      <c r="H91" s="1267">
        <v>0.47699999999999998</v>
      </c>
      <c r="I91" s="353" t="s">
        <v>5386</v>
      </c>
      <c r="J91" s="354">
        <f t="shared" si="4"/>
        <v>0</v>
      </c>
      <c r="K91" s="340" t="s">
        <v>1015</v>
      </c>
      <c r="M91" s="48"/>
    </row>
    <row r="92" spans="1:13" s="49" customFormat="1" ht="15" customHeight="1" x14ac:dyDescent="0.2">
      <c r="A92" s="458"/>
      <c r="B92" s="804"/>
      <c r="C92" s="587"/>
      <c r="D92" s="1187"/>
      <c r="E92" s="1186" t="s">
        <v>142</v>
      </c>
      <c r="F92" s="535" t="b">
        <f>IF(総括表!$B$4=総括表!$Q$5,基礎データ貼付用シート!E2444+基礎データ貼付用シート!E2445)</f>
        <v>0</v>
      </c>
      <c r="G92" s="353" t="s">
        <v>5033</v>
      </c>
      <c r="H92" s="1373">
        <v>0.47099999999999997</v>
      </c>
      <c r="I92" s="355" t="s">
        <v>5386</v>
      </c>
      <c r="J92" s="683">
        <f t="shared" si="4"/>
        <v>0</v>
      </c>
      <c r="K92" s="340" t="s">
        <v>1016</v>
      </c>
      <c r="M92" s="48"/>
    </row>
    <row r="93" spans="1:13" s="49" customFormat="1" ht="15" customHeight="1" x14ac:dyDescent="0.2">
      <c r="A93" s="458"/>
      <c r="B93" s="804"/>
      <c r="C93" s="587"/>
      <c r="D93" s="1185" t="s">
        <v>809</v>
      </c>
      <c r="E93" s="1186" t="s">
        <v>143</v>
      </c>
      <c r="F93" s="535" t="b">
        <f>IF(総括表!$B$4=総括表!$Q$4,基礎データ貼付用シート!E2488+基礎データ貼付用シート!E2489)</f>
        <v>0</v>
      </c>
      <c r="G93" s="353" t="s">
        <v>5033</v>
      </c>
      <c r="H93" s="1267">
        <v>0.47899999999999998</v>
      </c>
      <c r="I93" s="353" t="s">
        <v>5386</v>
      </c>
      <c r="J93" s="354">
        <f t="shared" si="4"/>
        <v>0</v>
      </c>
      <c r="K93" s="340" t="s">
        <v>1017</v>
      </c>
      <c r="M93" s="48"/>
    </row>
    <row r="94" spans="1:13" s="49" customFormat="1" ht="15" customHeight="1" x14ac:dyDescent="0.2">
      <c r="A94" s="458"/>
      <c r="B94" s="804"/>
      <c r="C94" s="587"/>
      <c r="D94" s="1187" t="s">
        <v>457</v>
      </c>
      <c r="E94" s="1186" t="s">
        <v>142</v>
      </c>
      <c r="F94" s="535" t="b">
        <f>IF(総括表!$B$4=総括表!$Q$5,基礎データ貼付用シート!E2488+基礎データ貼付用シート!E2489)</f>
        <v>0</v>
      </c>
      <c r="G94" s="353" t="s">
        <v>5033</v>
      </c>
      <c r="H94" s="1373">
        <v>0.47399999999999998</v>
      </c>
      <c r="I94" s="355" t="s">
        <v>5386</v>
      </c>
      <c r="J94" s="683">
        <f t="shared" si="4"/>
        <v>0</v>
      </c>
      <c r="K94" s="340" t="s">
        <v>1018</v>
      </c>
      <c r="M94" s="48"/>
    </row>
    <row r="95" spans="1:13" s="49" customFormat="1" ht="15" customHeight="1" x14ac:dyDescent="0.2">
      <c r="A95" s="458"/>
      <c r="B95" s="804"/>
      <c r="C95" s="587"/>
      <c r="D95" s="1185" t="s">
        <v>456</v>
      </c>
      <c r="E95" s="1186" t="s">
        <v>143</v>
      </c>
      <c r="F95" s="535" t="b">
        <f>IF(総括表!$B$4=総括表!$Q$4,基礎データ貼付用シート!E2522+基礎データ貼付用シート!E2523)</f>
        <v>0</v>
      </c>
      <c r="G95" s="353" t="s">
        <v>5033</v>
      </c>
      <c r="H95" s="1267">
        <v>0.46300000000000002</v>
      </c>
      <c r="I95" s="353" t="s">
        <v>5386</v>
      </c>
      <c r="J95" s="354">
        <f t="shared" si="4"/>
        <v>0</v>
      </c>
      <c r="K95" s="340" t="s">
        <v>1019</v>
      </c>
      <c r="M95" s="48"/>
    </row>
    <row r="96" spans="1:13" s="49" customFormat="1" ht="15" customHeight="1" x14ac:dyDescent="0.2">
      <c r="A96" s="458"/>
      <c r="B96" s="341"/>
      <c r="C96" s="1168"/>
      <c r="D96" s="1187"/>
      <c r="E96" s="1186" t="s">
        <v>142</v>
      </c>
      <c r="F96" s="535" t="b">
        <f>IF(総括表!$B$4=総括表!$Q$5,基礎データ貼付用シート!E2522+基礎データ貼付用シート!E2523)</f>
        <v>0</v>
      </c>
      <c r="G96" s="353" t="s">
        <v>5033</v>
      </c>
      <c r="H96" s="1373">
        <v>0.46100000000000002</v>
      </c>
      <c r="I96" s="355" t="s">
        <v>5386</v>
      </c>
      <c r="J96" s="683">
        <f t="shared" si="4"/>
        <v>0</v>
      </c>
      <c r="K96" s="340" t="s">
        <v>1020</v>
      </c>
      <c r="M96" s="48"/>
    </row>
    <row r="97" spans="1:11" s="49" customFormat="1" ht="15" customHeight="1" x14ac:dyDescent="0.2">
      <c r="A97" s="458"/>
      <c r="B97" s="335">
        <v>19</v>
      </c>
      <c r="C97" s="336" t="s">
        <v>5216</v>
      </c>
      <c r="D97" s="1185" t="s">
        <v>707</v>
      </c>
      <c r="E97" s="1186" t="s">
        <v>143</v>
      </c>
      <c r="F97" s="535" t="b">
        <f>IF(総括表!$B$4=総括表!$Q$4,基礎データ貼付用シート!E2446+基礎データ貼付用シート!E2447)</f>
        <v>0</v>
      </c>
      <c r="G97" s="353" t="s">
        <v>5391</v>
      </c>
      <c r="H97" s="1267">
        <v>0.5</v>
      </c>
      <c r="I97" s="353" t="s">
        <v>119</v>
      </c>
      <c r="J97" s="354">
        <f t="shared" si="4"/>
        <v>0</v>
      </c>
      <c r="K97" s="340" t="s">
        <v>1021</v>
      </c>
    </row>
    <row r="98" spans="1:11" s="49" customFormat="1" ht="15" customHeight="1" x14ac:dyDescent="0.2">
      <c r="A98" s="458"/>
      <c r="B98" s="804"/>
      <c r="C98" s="587"/>
      <c r="D98" s="1187"/>
      <c r="E98" s="1186" t="s">
        <v>142</v>
      </c>
      <c r="F98" s="535" t="b">
        <f>IF(総括表!$B$4=総括表!$Q$5,基礎データ貼付用シート!E2446+基礎データ貼付用シート!E2447)</f>
        <v>0</v>
      </c>
      <c r="G98" s="353" t="s">
        <v>117</v>
      </c>
      <c r="H98" s="1373">
        <v>0.5</v>
      </c>
      <c r="I98" s="355" t="s">
        <v>119</v>
      </c>
      <c r="J98" s="683">
        <f t="shared" si="4"/>
        <v>0</v>
      </c>
      <c r="K98" s="340" t="s">
        <v>1022</v>
      </c>
    </row>
    <row r="99" spans="1:11" s="49" customFormat="1" ht="15" customHeight="1" x14ac:dyDescent="0.2">
      <c r="A99" s="458"/>
      <c r="B99" s="804"/>
      <c r="C99" s="587"/>
      <c r="D99" s="1185" t="s">
        <v>809</v>
      </c>
      <c r="E99" s="1186" t="s">
        <v>143</v>
      </c>
      <c r="F99" s="535" t="b">
        <f>IF(総括表!$B$4=総括表!$Q$4,基礎データ貼付用シート!E2490+基礎データ貼付用シート!E2491)</f>
        <v>0</v>
      </c>
      <c r="G99" s="353" t="s">
        <v>5391</v>
      </c>
      <c r="H99" s="1267">
        <v>0.5</v>
      </c>
      <c r="I99" s="353" t="s">
        <v>119</v>
      </c>
      <c r="J99" s="354">
        <f t="shared" si="4"/>
        <v>0</v>
      </c>
      <c r="K99" s="340" t="s">
        <v>1023</v>
      </c>
    </row>
    <row r="100" spans="1:11" s="49" customFormat="1" ht="15" customHeight="1" x14ac:dyDescent="0.2">
      <c r="A100" s="458"/>
      <c r="B100" s="804"/>
      <c r="C100" s="587"/>
      <c r="D100" s="1187" t="s">
        <v>457</v>
      </c>
      <c r="E100" s="1186" t="s">
        <v>142</v>
      </c>
      <c r="F100" s="535" t="b">
        <f>IF(総括表!$B$4=総括表!$Q$5,基礎データ貼付用シート!E2490+基礎データ貼付用シート!E2491)</f>
        <v>0</v>
      </c>
      <c r="G100" s="353" t="s">
        <v>5391</v>
      </c>
      <c r="H100" s="1373">
        <v>0.5</v>
      </c>
      <c r="I100" s="355" t="s">
        <v>119</v>
      </c>
      <c r="J100" s="683">
        <f t="shared" si="4"/>
        <v>0</v>
      </c>
      <c r="K100" s="340" t="s">
        <v>1024</v>
      </c>
    </row>
    <row r="101" spans="1:11" s="49" customFormat="1" ht="15" customHeight="1" x14ac:dyDescent="0.2">
      <c r="A101" s="458"/>
      <c r="B101" s="804"/>
      <c r="C101" s="587"/>
      <c r="D101" s="1185" t="s">
        <v>456</v>
      </c>
      <c r="E101" s="1186" t="s">
        <v>143</v>
      </c>
      <c r="F101" s="535" t="b">
        <f>IF(総括表!$B$4=総括表!$Q$4,基礎データ貼付用シート!E2524+基礎データ貼付用シート!E2525)</f>
        <v>0</v>
      </c>
      <c r="G101" s="353" t="s">
        <v>117</v>
      </c>
      <c r="H101" s="1267">
        <v>0.5</v>
      </c>
      <c r="I101" s="353" t="s">
        <v>5386</v>
      </c>
      <c r="J101" s="354">
        <f t="shared" si="4"/>
        <v>0</v>
      </c>
      <c r="K101" s="340" t="s">
        <v>1103</v>
      </c>
    </row>
    <row r="102" spans="1:11" s="49" customFormat="1" ht="15" customHeight="1" x14ac:dyDescent="0.2">
      <c r="A102" s="458"/>
      <c r="B102" s="341"/>
      <c r="C102" s="1168"/>
      <c r="D102" s="1187"/>
      <c r="E102" s="1186" t="s">
        <v>142</v>
      </c>
      <c r="F102" s="535" t="b">
        <f>IF(総括表!$B$4=総括表!$Q$5,基礎データ貼付用シート!E2524+基礎データ貼付用シート!E2525)</f>
        <v>0</v>
      </c>
      <c r="G102" s="353" t="s">
        <v>117</v>
      </c>
      <c r="H102" s="1373">
        <v>0.5</v>
      </c>
      <c r="I102" s="355" t="s">
        <v>5386</v>
      </c>
      <c r="J102" s="683">
        <f t="shared" si="4"/>
        <v>0</v>
      </c>
      <c r="K102" s="340" t="s">
        <v>1025</v>
      </c>
    </row>
    <row r="103" spans="1:11" s="49" customFormat="1" ht="15" customHeight="1" x14ac:dyDescent="0.2">
      <c r="A103" s="458"/>
      <c r="B103" s="335">
        <v>20</v>
      </c>
      <c r="C103" s="336" t="s">
        <v>5612</v>
      </c>
      <c r="D103" s="1185" t="s">
        <v>707</v>
      </c>
      <c r="E103" s="1186" t="s">
        <v>143</v>
      </c>
      <c r="F103" s="535" t="b">
        <f>IF(総括表!$B$4=総括表!$Q$4,基礎データ貼付用シート!E2448+基礎データ貼付用シート!E2449)</f>
        <v>0</v>
      </c>
      <c r="G103" s="353" t="s">
        <v>117</v>
      </c>
      <c r="H103" s="1267">
        <v>0.5</v>
      </c>
      <c r="I103" s="353" t="s">
        <v>119</v>
      </c>
      <c r="J103" s="354">
        <f t="shared" ref="J103:J114" si="5">ROUND(F103*H103,0)</f>
        <v>0</v>
      </c>
      <c r="K103" s="340" t="s">
        <v>1026</v>
      </c>
    </row>
    <row r="104" spans="1:11" s="49" customFormat="1" ht="15" customHeight="1" x14ac:dyDescent="0.2">
      <c r="A104" s="458"/>
      <c r="B104" s="804"/>
      <c r="C104" s="587"/>
      <c r="D104" s="1187"/>
      <c r="E104" s="1186" t="s">
        <v>142</v>
      </c>
      <c r="F104" s="535" t="b">
        <f>IF(総括表!$B$4=総括表!$Q$5,基礎データ貼付用シート!E2448+基礎データ貼付用シート!E2449)</f>
        <v>0</v>
      </c>
      <c r="G104" s="353" t="s">
        <v>117</v>
      </c>
      <c r="H104" s="1373">
        <v>0.5</v>
      </c>
      <c r="I104" s="355" t="s">
        <v>119</v>
      </c>
      <c r="J104" s="683">
        <f t="shared" si="5"/>
        <v>0</v>
      </c>
      <c r="K104" s="340" t="s">
        <v>1027</v>
      </c>
    </row>
    <row r="105" spans="1:11" s="49" customFormat="1" ht="15" customHeight="1" x14ac:dyDescent="0.2">
      <c r="A105" s="458"/>
      <c r="B105" s="804"/>
      <c r="C105" s="587"/>
      <c r="D105" s="1185" t="s">
        <v>809</v>
      </c>
      <c r="E105" s="1186" t="s">
        <v>143</v>
      </c>
      <c r="F105" s="535" t="b">
        <f>IF(総括表!$B$4=総括表!$Q$4,基礎データ貼付用シート!E2492+基礎データ貼付用シート!E2493)</f>
        <v>0</v>
      </c>
      <c r="G105" s="353" t="s">
        <v>117</v>
      </c>
      <c r="H105" s="1267">
        <v>0.5</v>
      </c>
      <c r="I105" s="353" t="s">
        <v>119</v>
      </c>
      <c r="J105" s="354">
        <f t="shared" si="5"/>
        <v>0</v>
      </c>
      <c r="K105" s="340" t="s">
        <v>1028</v>
      </c>
    </row>
    <row r="106" spans="1:11" s="49" customFormat="1" ht="15" customHeight="1" x14ac:dyDescent="0.2">
      <c r="A106" s="458"/>
      <c r="B106" s="804"/>
      <c r="C106" s="587"/>
      <c r="D106" s="1187" t="s">
        <v>457</v>
      </c>
      <c r="E106" s="1186" t="s">
        <v>142</v>
      </c>
      <c r="F106" s="535" t="b">
        <f>IF(総括表!$B$4=総括表!$Q$5,基礎データ貼付用シート!E2492+基礎データ貼付用シート!E2493)</f>
        <v>0</v>
      </c>
      <c r="G106" s="353" t="s">
        <v>117</v>
      </c>
      <c r="H106" s="1373">
        <v>0.5</v>
      </c>
      <c r="I106" s="355" t="s">
        <v>119</v>
      </c>
      <c r="J106" s="683">
        <f t="shared" si="5"/>
        <v>0</v>
      </c>
      <c r="K106" s="340" t="s">
        <v>1029</v>
      </c>
    </row>
    <row r="107" spans="1:11" s="49" customFormat="1" ht="15" customHeight="1" x14ac:dyDescent="0.2">
      <c r="A107" s="458"/>
      <c r="B107" s="804"/>
      <c r="C107" s="587"/>
      <c r="D107" s="1185" t="s">
        <v>456</v>
      </c>
      <c r="E107" s="1186" t="s">
        <v>143</v>
      </c>
      <c r="F107" s="535" t="b">
        <f>IF(総括表!$B$4=総括表!$Q$4,基礎データ貼付用シート!E2526+基礎データ貼付用シート!E2527)</f>
        <v>0</v>
      </c>
      <c r="G107" s="353" t="s">
        <v>117</v>
      </c>
      <c r="H107" s="1267">
        <v>0.5</v>
      </c>
      <c r="I107" s="353" t="s">
        <v>119</v>
      </c>
      <c r="J107" s="354">
        <f t="shared" si="5"/>
        <v>0</v>
      </c>
      <c r="K107" s="340" t="s">
        <v>1030</v>
      </c>
    </row>
    <row r="108" spans="1:11" s="49" customFormat="1" ht="15" customHeight="1" x14ac:dyDescent="0.2">
      <c r="A108" s="458"/>
      <c r="B108" s="341"/>
      <c r="C108" s="1168"/>
      <c r="D108" s="1187"/>
      <c r="E108" s="1186" t="s">
        <v>142</v>
      </c>
      <c r="F108" s="535" t="b">
        <f>IF(総括表!$B$4=総括表!$Q$5,基礎データ貼付用シート!E2526+基礎データ貼付用シート!E2527)</f>
        <v>0</v>
      </c>
      <c r="G108" s="353" t="s">
        <v>117</v>
      </c>
      <c r="H108" s="1373">
        <v>0.5</v>
      </c>
      <c r="I108" s="355" t="s">
        <v>119</v>
      </c>
      <c r="J108" s="683">
        <f t="shared" si="5"/>
        <v>0</v>
      </c>
      <c r="K108" s="340" t="s">
        <v>1031</v>
      </c>
    </row>
    <row r="109" spans="1:11" s="49" customFormat="1" ht="15" customHeight="1" x14ac:dyDescent="0.2">
      <c r="A109" s="458"/>
      <c r="B109" s="1362">
        <v>21</v>
      </c>
      <c r="C109" s="336" t="s">
        <v>6145</v>
      </c>
      <c r="D109" s="1185" t="s">
        <v>707</v>
      </c>
      <c r="E109" s="1186" t="s">
        <v>143</v>
      </c>
      <c r="F109" s="535" t="b">
        <f>IF(総括表!$B$4=総括表!$Q$4,基礎データ貼付用シート!E2450+基礎データ貼付用シート!E2451)</f>
        <v>0</v>
      </c>
      <c r="G109" s="353" t="s">
        <v>117</v>
      </c>
      <c r="H109" s="1267">
        <v>0.5</v>
      </c>
      <c r="I109" s="353" t="s">
        <v>119</v>
      </c>
      <c r="J109" s="354">
        <f t="shared" si="5"/>
        <v>0</v>
      </c>
      <c r="K109" s="340" t="s">
        <v>1032</v>
      </c>
    </row>
    <row r="110" spans="1:11" s="49" customFormat="1" ht="15" customHeight="1" x14ac:dyDescent="0.2">
      <c r="A110" s="458"/>
      <c r="B110" s="1363"/>
      <c r="C110" s="587"/>
      <c r="D110" s="1187"/>
      <c r="E110" s="1186" t="s">
        <v>142</v>
      </c>
      <c r="F110" s="535" t="b">
        <f>IF(総括表!$B$4=総括表!$Q$5,基礎データ貼付用シート!E2450+基礎データ貼付用シート!E2451)</f>
        <v>0</v>
      </c>
      <c r="G110" s="353" t="s">
        <v>117</v>
      </c>
      <c r="H110" s="1373">
        <v>0.5</v>
      </c>
      <c r="I110" s="355" t="s">
        <v>119</v>
      </c>
      <c r="J110" s="683">
        <f t="shared" si="5"/>
        <v>0</v>
      </c>
      <c r="K110" s="340" t="s">
        <v>1033</v>
      </c>
    </row>
    <row r="111" spans="1:11" s="49" customFormat="1" ht="15" customHeight="1" x14ac:dyDescent="0.2">
      <c r="A111" s="458"/>
      <c r="B111" s="1363"/>
      <c r="C111" s="587"/>
      <c r="D111" s="1185" t="s">
        <v>809</v>
      </c>
      <c r="E111" s="1186" t="s">
        <v>143</v>
      </c>
      <c r="F111" s="535" t="b">
        <f>IF(総括表!$B$4=総括表!$Q$4,基礎データ貼付用シート!E2494+基礎データ貼付用シート!E2495)</f>
        <v>0</v>
      </c>
      <c r="G111" s="353" t="s">
        <v>117</v>
      </c>
      <c r="H111" s="1267">
        <v>0.5</v>
      </c>
      <c r="I111" s="353" t="s">
        <v>119</v>
      </c>
      <c r="J111" s="354">
        <f t="shared" si="5"/>
        <v>0</v>
      </c>
      <c r="K111" s="340" t="s">
        <v>1034</v>
      </c>
    </row>
    <row r="112" spans="1:11" s="49" customFormat="1" ht="15" customHeight="1" x14ac:dyDescent="0.2">
      <c r="A112" s="458"/>
      <c r="B112" s="1363"/>
      <c r="C112" s="587"/>
      <c r="D112" s="1187" t="s">
        <v>457</v>
      </c>
      <c r="E112" s="1186" t="s">
        <v>142</v>
      </c>
      <c r="F112" s="535" t="b">
        <f>IF(総括表!$B$4=総括表!$Q$5,基礎データ貼付用シート!E2494+基礎データ貼付用シート!E2495)</f>
        <v>0</v>
      </c>
      <c r="G112" s="353" t="s">
        <v>117</v>
      </c>
      <c r="H112" s="1373">
        <v>0.5</v>
      </c>
      <c r="I112" s="355" t="s">
        <v>119</v>
      </c>
      <c r="J112" s="683">
        <f t="shared" si="5"/>
        <v>0</v>
      </c>
      <c r="K112" s="340" t="s">
        <v>1035</v>
      </c>
    </row>
    <row r="113" spans="1:11" s="49" customFormat="1" ht="13.5" customHeight="1" x14ac:dyDescent="0.2">
      <c r="A113" s="458"/>
      <c r="B113" s="1363"/>
      <c r="C113" s="587"/>
      <c r="D113" s="1185" t="s">
        <v>456</v>
      </c>
      <c r="E113" s="1186" t="s">
        <v>143</v>
      </c>
      <c r="F113" s="535" t="b">
        <f>IF(総括表!$B$4=総括表!$Q$4,基礎データ貼付用シート!E2528+基礎データ貼付用シート!E2529)</f>
        <v>0</v>
      </c>
      <c r="G113" s="353" t="s">
        <v>117</v>
      </c>
      <c r="H113" s="1267">
        <v>0.5</v>
      </c>
      <c r="I113" s="353" t="s">
        <v>119</v>
      </c>
      <c r="J113" s="354">
        <f t="shared" si="5"/>
        <v>0</v>
      </c>
      <c r="K113" s="340" t="s">
        <v>1036</v>
      </c>
    </row>
    <row r="114" spans="1:11" s="49" customFormat="1" ht="15" customHeight="1" x14ac:dyDescent="0.2">
      <c r="A114" s="458"/>
      <c r="B114" s="341"/>
      <c r="C114" s="1366"/>
      <c r="D114" s="1187"/>
      <c r="E114" s="1186" t="s">
        <v>142</v>
      </c>
      <c r="F114" s="535" t="b">
        <f>IF(総括表!$B$4=総括表!$Q$5,基礎データ貼付用シート!E2528+基礎データ貼付用シート!E2529)</f>
        <v>0</v>
      </c>
      <c r="G114" s="353" t="s">
        <v>117</v>
      </c>
      <c r="H114" s="1373">
        <v>0.5</v>
      </c>
      <c r="I114" s="355" t="s">
        <v>119</v>
      </c>
      <c r="J114" s="683">
        <f t="shared" si="5"/>
        <v>0</v>
      </c>
      <c r="K114" s="340" t="s">
        <v>1037</v>
      </c>
    </row>
    <row r="115" spans="1:11" s="49" customFormat="1" ht="15" customHeight="1" x14ac:dyDescent="0.2">
      <c r="A115" s="458"/>
      <c r="B115" s="335">
        <v>22</v>
      </c>
      <c r="C115" s="1248" t="s">
        <v>6622</v>
      </c>
      <c r="D115" s="1185" t="s">
        <v>707</v>
      </c>
      <c r="E115" s="1186" t="s">
        <v>143</v>
      </c>
      <c r="F115" s="535" t="b">
        <f>IF(総括表!$B$4=総括表!$Q$4,基礎データ貼付用シート!E2452+基礎データ貼付用シート!E2453)</f>
        <v>0</v>
      </c>
      <c r="G115" s="353" t="s">
        <v>117</v>
      </c>
      <c r="H115" s="1267">
        <v>0.5</v>
      </c>
      <c r="I115" s="353" t="s">
        <v>119</v>
      </c>
      <c r="J115" s="354">
        <f t="shared" ref="J115:J120" si="6">ROUND(F115*H115,0)</f>
        <v>0</v>
      </c>
      <c r="K115" s="340" t="s">
        <v>1038</v>
      </c>
    </row>
    <row r="116" spans="1:11" s="49" customFormat="1" ht="15" customHeight="1" x14ac:dyDescent="0.2">
      <c r="A116" s="458"/>
      <c r="B116" s="804"/>
      <c r="C116" s="587"/>
      <c r="D116" s="1187"/>
      <c r="E116" s="1186" t="s">
        <v>142</v>
      </c>
      <c r="F116" s="535" t="b">
        <f>IF(総括表!$B$4=総括表!$Q$5,基礎データ貼付用シート!E2452+基礎データ貼付用シート!E2453)</f>
        <v>0</v>
      </c>
      <c r="G116" s="353" t="s">
        <v>117</v>
      </c>
      <c r="H116" s="1373">
        <v>0.5</v>
      </c>
      <c r="I116" s="355" t="s">
        <v>119</v>
      </c>
      <c r="J116" s="683">
        <f t="shared" si="6"/>
        <v>0</v>
      </c>
      <c r="K116" s="340" t="s">
        <v>1039</v>
      </c>
    </row>
    <row r="117" spans="1:11" s="49" customFormat="1" ht="15" customHeight="1" x14ac:dyDescent="0.2">
      <c r="A117" s="458"/>
      <c r="B117" s="804"/>
      <c r="C117" s="587"/>
      <c r="D117" s="1185" t="s">
        <v>809</v>
      </c>
      <c r="E117" s="1186" t="s">
        <v>143</v>
      </c>
      <c r="F117" s="535" t="b">
        <f>IF(総括表!$B$4=総括表!$Q$4,基礎データ貼付用シート!E2496+基礎データ貼付用シート!E2497)</f>
        <v>0</v>
      </c>
      <c r="G117" s="353" t="s">
        <v>117</v>
      </c>
      <c r="H117" s="1267">
        <v>0.5</v>
      </c>
      <c r="I117" s="353" t="s">
        <v>119</v>
      </c>
      <c r="J117" s="354">
        <f t="shared" si="6"/>
        <v>0</v>
      </c>
      <c r="K117" s="340" t="s">
        <v>7022</v>
      </c>
    </row>
    <row r="118" spans="1:11" s="49" customFormat="1" ht="15" customHeight="1" x14ac:dyDescent="0.2">
      <c r="A118" s="458"/>
      <c r="B118" s="804"/>
      <c r="C118" s="587"/>
      <c r="D118" s="1187" t="s">
        <v>457</v>
      </c>
      <c r="E118" s="1186" t="s">
        <v>142</v>
      </c>
      <c r="F118" s="535" t="b">
        <f>IF(総括表!$B$4=総括表!$Q$5,基礎データ貼付用シート!E2496+基礎データ貼付用シート!E2497)</f>
        <v>0</v>
      </c>
      <c r="G118" s="353" t="s">
        <v>117</v>
      </c>
      <c r="H118" s="1373">
        <v>0.5</v>
      </c>
      <c r="I118" s="355" t="s">
        <v>119</v>
      </c>
      <c r="J118" s="683">
        <f t="shared" si="6"/>
        <v>0</v>
      </c>
      <c r="K118" s="340" t="s">
        <v>7023</v>
      </c>
    </row>
    <row r="119" spans="1:11" s="49" customFormat="1" ht="13.5" customHeight="1" x14ac:dyDescent="0.2">
      <c r="A119" s="458"/>
      <c r="B119" s="804"/>
      <c r="C119" s="587"/>
      <c r="D119" s="1185" t="s">
        <v>456</v>
      </c>
      <c r="E119" s="1186" t="s">
        <v>143</v>
      </c>
      <c r="F119" s="535" t="b">
        <f>IF(総括表!$B$4=総括表!$Q$4,基礎データ貼付用シート!E2530+基礎データ貼付用シート!E2531)</f>
        <v>0</v>
      </c>
      <c r="G119" s="353" t="s">
        <v>117</v>
      </c>
      <c r="H119" s="1267">
        <v>0.5</v>
      </c>
      <c r="I119" s="353" t="s">
        <v>119</v>
      </c>
      <c r="J119" s="354">
        <f t="shared" si="6"/>
        <v>0</v>
      </c>
      <c r="K119" s="340" t="s">
        <v>7024</v>
      </c>
    </row>
    <row r="120" spans="1:11" s="49" customFormat="1" ht="15" customHeight="1" thickBot="1" x14ac:dyDescent="0.25">
      <c r="A120" s="458"/>
      <c r="B120" s="341"/>
      <c r="C120" s="1168"/>
      <c r="D120" s="1187"/>
      <c r="E120" s="1186" t="s">
        <v>142</v>
      </c>
      <c r="F120" s="535" t="b">
        <f>IF(総括表!$B$4=総括表!$Q$5,基礎データ貼付用シート!E2530+基礎データ貼付用シート!E2531)</f>
        <v>0</v>
      </c>
      <c r="G120" s="353" t="s">
        <v>117</v>
      </c>
      <c r="H120" s="1373">
        <v>0.5</v>
      </c>
      <c r="I120" s="355" t="s">
        <v>119</v>
      </c>
      <c r="J120" s="683">
        <f t="shared" si="6"/>
        <v>0</v>
      </c>
      <c r="K120" s="340" t="s">
        <v>7025</v>
      </c>
    </row>
    <row r="121" spans="1:11" s="49" customFormat="1" ht="18.75" customHeight="1" x14ac:dyDescent="0.2">
      <c r="A121" s="458"/>
      <c r="B121" s="340"/>
      <c r="C121" s="340"/>
      <c r="D121" s="340"/>
      <c r="E121" s="340"/>
      <c r="F121" s="554"/>
      <c r="G121" s="530"/>
      <c r="H121" s="1683" t="s">
        <v>6609</v>
      </c>
      <c r="I121" s="1684"/>
      <c r="J121" s="346"/>
      <c r="K121" s="340"/>
    </row>
    <row r="122" spans="1:11" s="49" customFormat="1" ht="18.75" customHeight="1" thickBot="1" x14ac:dyDescent="0.25">
      <c r="A122" s="458"/>
      <c r="B122" s="340"/>
      <c r="C122" s="340"/>
      <c r="D122" s="340"/>
      <c r="E122" s="340"/>
      <c r="F122" s="554"/>
      <c r="G122" s="530"/>
      <c r="H122" s="1727" t="s">
        <v>118</v>
      </c>
      <c r="I122" s="1728"/>
      <c r="J122" s="539">
        <f>SUM(J7:J120)</f>
        <v>0</v>
      </c>
      <c r="K122" s="340" t="s">
        <v>1102</v>
      </c>
    </row>
    <row r="123" spans="1:11" ht="18.75" customHeight="1" x14ac:dyDescent="0.2">
      <c r="B123" s="48"/>
      <c r="K123" s="48"/>
    </row>
    <row r="124" spans="1:11" ht="18.75" customHeight="1" x14ac:dyDescent="0.2">
      <c r="B124" s="48"/>
      <c r="K124" s="48"/>
    </row>
    <row r="125" spans="1:11" ht="18.75" customHeight="1" x14ac:dyDescent="0.2">
      <c r="B125" s="48"/>
      <c r="K125" s="48"/>
    </row>
    <row r="126" spans="1:11" ht="18.75" customHeight="1" x14ac:dyDescent="0.2">
      <c r="B126" s="48"/>
      <c r="K126" s="48"/>
    </row>
  </sheetData>
  <sheetProtection autoFilter="0"/>
  <customSheetViews>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selection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21:I121"/>
    <mergeCell ref="H122:I12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rowBreaks count="2" manualBreakCount="2">
    <brk id="32" max="10" man="1"/>
    <brk id="70"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4"/>
  <sheetViews>
    <sheetView workbookViewId="0">
      <selection activeCell="M7" sqref="M7"/>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963" t="s">
        <v>154</v>
      </c>
      <c r="B1" s="1964"/>
      <c r="C1" s="1965" t="s">
        <v>708</v>
      </c>
      <c r="D1" s="1966"/>
      <c r="E1" s="1967"/>
      <c r="F1" s="517"/>
      <c r="G1" s="467"/>
      <c r="H1" s="1166" t="s">
        <v>153</v>
      </c>
      <c r="I1" s="1785">
        <f>総括表!H4</f>
        <v>0</v>
      </c>
      <c r="J1" s="1785"/>
      <c r="K1" s="1785"/>
    </row>
    <row r="2" spans="1:11" ht="18.75" customHeight="1" x14ac:dyDescent="0.2">
      <c r="A2" s="467"/>
      <c r="B2" s="467"/>
      <c r="C2" s="467"/>
      <c r="D2" s="467"/>
      <c r="E2" s="467"/>
      <c r="F2" s="517"/>
      <c r="G2" s="467"/>
      <c r="H2" s="471"/>
      <c r="I2" s="467"/>
      <c r="J2" s="664"/>
      <c r="K2" s="467"/>
    </row>
    <row r="3" spans="1:11" ht="18.75" customHeight="1" x14ac:dyDescent="0.2">
      <c r="A3" s="468" t="s">
        <v>1465</v>
      </c>
      <c r="B3" s="458" t="s">
        <v>699</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8.75" customHeight="1" x14ac:dyDescent="0.2">
      <c r="A5" s="470"/>
      <c r="B5" s="1729" t="s">
        <v>140</v>
      </c>
      <c r="C5" s="1730"/>
      <c r="D5" s="1729" t="s">
        <v>139</v>
      </c>
      <c r="E5" s="1730"/>
      <c r="F5" s="545" t="s">
        <v>465</v>
      </c>
      <c r="G5" s="546"/>
      <c r="H5" s="1167" t="s">
        <v>137</v>
      </c>
      <c r="I5" s="546"/>
      <c r="J5" s="545" t="s">
        <v>89</v>
      </c>
      <c r="K5" s="340"/>
    </row>
    <row r="6" spans="1:11" ht="15" customHeight="1" x14ac:dyDescent="0.2">
      <c r="A6" s="470"/>
      <c r="B6" s="478"/>
      <c r="C6" s="479"/>
      <c r="D6" s="480"/>
      <c r="E6" s="342"/>
      <c r="F6" s="524"/>
      <c r="G6" s="482"/>
      <c r="H6" s="483"/>
      <c r="I6" s="482"/>
      <c r="J6" s="525" t="s">
        <v>1499</v>
      </c>
      <c r="K6" s="340"/>
    </row>
    <row r="7" spans="1:11" s="49" customFormat="1" ht="15" customHeight="1" x14ac:dyDescent="0.2">
      <c r="A7" s="458"/>
      <c r="B7" s="335">
        <v>1</v>
      </c>
      <c r="C7" s="336" t="s">
        <v>148</v>
      </c>
      <c r="D7" s="337"/>
      <c r="E7" s="338" t="s">
        <v>143</v>
      </c>
      <c r="F7" s="535" t="b">
        <f>IF(総括表!$B$4=総括表!$Q$4,基礎データ貼付用シート!E2532)</f>
        <v>0</v>
      </c>
      <c r="G7" s="596" t="s">
        <v>117</v>
      </c>
      <c r="H7" s="1268">
        <v>0.1</v>
      </c>
      <c r="I7" s="353" t="s">
        <v>5386</v>
      </c>
      <c r="J7" s="598">
        <f>ROUND(F7*H7,0)</f>
        <v>0</v>
      </c>
      <c r="K7" s="340" t="s">
        <v>273</v>
      </c>
    </row>
    <row r="8" spans="1:11" s="49" customFormat="1" ht="15" customHeight="1" x14ac:dyDescent="0.2">
      <c r="A8" s="458"/>
      <c r="B8" s="335">
        <v>2</v>
      </c>
      <c r="C8" s="336" t="s">
        <v>135</v>
      </c>
      <c r="D8" s="337"/>
      <c r="E8" s="338" t="s">
        <v>143</v>
      </c>
      <c r="F8" s="535" t="b">
        <f>IF(総括表!$B$4=総括表!$Q$4,基礎データ貼付用シート!E2533)</f>
        <v>0</v>
      </c>
      <c r="G8" s="596" t="s">
        <v>117</v>
      </c>
      <c r="H8" s="1377">
        <v>0.1</v>
      </c>
      <c r="I8" s="355" t="s">
        <v>119</v>
      </c>
      <c r="J8" s="602">
        <f t="shared" ref="J8:J17" si="0">ROUND(F8*H8,0)</f>
        <v>0</v>
      </c>
      <c r="K8" s="340" t="s">
        <v>272</v>
      </c>
    </row>
    <row r="9" spans="1:11" s="49" customFormat="1" ht="15" customHeight="1" x14ac:dyDescent="0.2">
      <c r="A9" s="458"/>
      <c r="B9" s="335">
        <v>3</v>
      </c>
      <c r="C9" s="336" t="s">
        <v>144</v>
      </c>
      <c r="D9" s="337"/>
      <c r="E9" s="338" t="s">
        <v>143</v>
      </c>
      <c r="F9" s="535" t="b">
        <f>IF(総括表!$B$4=総括表!$Q$4,基礎データ貼付用シート!E2534)</f>
        <v>0</v>
      </c>
      <c r="G9" s="596" t="s">
        <v>117</v>
      </c>
      <c r="H9" s="1377">
        <v>0.2</v>
      </c>
      <c r="I9" s="355" t="s">
        <v>5386</v>
      </c>
      <c r="J9" s="602">
        <f t="shared" si="0"/>
        <v>0</v>
      </c>
      <c r="K9" s="340" t="s">
        <v>271</v>
      </c>
    </row>
    <row r="10" spans="1:11" s="49" customFormat="1" ht="15" customHeight="1" x14ac:dyDescent="0.2">
      <c r="A10" s="458"/>
      <c r="B10" s="335">
        <v>4</v>
      </c>
      <c r="C10" s="336" t="s">
        <v>125</v>
      </c>
      <c r="D10" s="337" t="s">
        <v>5046</v>
      </c>
      <c r="E10" s="338" t="s">
        <v>143</v>
      </c>
      <c r="F10" s="535" t="b">
        <f>IF(総括表!$B$4=総括表!$Q$4,基礎データ貼付用シート!E2535)</f>
        <v>0</v>
      </c>
      <c r="G10" s="596" t="s">
        <v>117</v>
      </c>
      <c r="H10" s="1377">
        <v>5.8999999999999997E-2</v>
      </c>
      <c r="I10" s="355" t="s">
        <v>5386</v>
      </c>
      <c r="J10" s="602">
        <f t="shared" si="0"/>
        <v>0</v>
      </c>
      <c r="K10" s="340" t="s">
        <v>7007</v>
      </c>
    </row>
    <row r="11" spans="1:11" s="49" customFormat="1" ht="15" customHeight="1" x14ac:dyDescent="0.2">
      <c r="A11" s="458"/>
      <c r="B11" s="341"/>
      <c r="C11" s="1168" t="s">
        <v>464</v>
      </c>
      <c r="D11" s="337" t="s">
        <v>5047</v>
      </c>
      <c r="E11" s="338" t="s">
        <v>142</v>
      </c>
      <c r="F11" s="535" t="b">
        <f>IF(総括表!$B$4=総括表!$Q$5,基礎データ貼付用シート!E2535)</f>
        <v>0</v>
      </c>
      <c r="G11" s="596" t="s">
        <v>117</v>
      </c>
      <c r="H11" s="1268">
        <v>6.6000000000000003E-2</v>
      </c>
      <c r="I11" s="353" t="s">
        <v>5386</v>
      </c>
      <c r="J11" s="598">
        <f t="shared" si="0"/>
        <v>0</v>
      </c>
      <c r="K11" s="340" t="s">
        <v>7008</v>
      </c>
    </row>
    <row r="12" spans="1:11" s="49" customFormat="1" ht="15" customHeight="1" x14ac:dyDescent="0.2">
      <c r="A12" s="458"/>
      <c r="B12" s="335">
        <v>5</v>
      </c>
      <c r="C12" s="336" t="s">
        <v>124</v>
      </c>
      <c r="D12" s="337" t="s">
        <v>5046</v>
      </c>
      <c r="E12" s="338" t="s">
        <v>143</v>
      </c>
      <c r="F12" s="535" t="b">
        <f>IF(総括表!$B$4=総括表!$Q$4,基礎データ貼付用シート!E2536)</f>
        <v>0</v>
      </c>
      <c r="G12" s="596" t="s">
        <v>117</v>
      </c>
      <c r="H12" s="1377">
        <v>0.11799999999999999</v>
      </c>
      <c r="I12" s="355" t="s">
        <v>119</v>
      </c>
      <c r="J12" s="602">
        <f t="shared" si="0"/>
        <v>0</v>
      </c>
      <c r="K12" s="340" t="s">
        <v>267</v>
      </c>
    </row>
    <row r="13" spans="1:11" s="49" customFormat="1" ht="15" customHeight="1" x14ac:dyDescent="0.2">
      <c r="A13" s="458"/>
      <c r="B13" s="341"/>
      <c r="C13" s="1168" t="s">
        <v>464</v>
      </c>
      <c r="D13" s="337" t="s">
        <v>5047</v>
      </c>
      <c r="E13" s="338" t="s">
        <v>142</v>
      </c>
      <c r="F13" s="535" t="b">
        <f>IF(総括表!$B$4=総括表!$Q$5,基礎データ貼付用シート!E2536)</f>
        <v>0</v>
      </c>
      <c r="G13" s="596" t="s">
        <v>117</v>
      </c>
      <c r="H13" s="1268">
        <v>0.129</v>
      </c>
      <c r="I13" s="353" t="s">
        <v>119</v>
      </c>
      <c r="J13" s="598">
        <f t="shared" si="0"/>
        <v>0</v>
      </c>
      <c r="K13" s="340" t="s">
        <v>269</v>
      </c>
    </row>
    <row r="14" spans="1:11" s="49" customFormat="1" ht="15" customHeight="1" x14ac:dyDescent="0.2">
      <c r="A14" s="458"/>
      <c r="B14" s="335">
        <v>6</v>
      </c>
      <c r="C14" s="336" t="s">
        <v>123</v>
      </c>
      <c r="D14" s="337" t="s">
        <v>5046</v>
      </c>
      <c r="E14" s="338" t="s">
        <v>143</v>
      </c>
      <c r="F14" s="535" t="b">
        <f>IF(総括表!$B$4=総括表!$Q$4,基礎データ貼付用シート!E2537)</f>
        <v>0</v>
      </c>
      <c r="G14" s="596" t="s">
        <v>117</v>
      </c>
      <c r="H14" s="1377">
        <v>0.48199999999999998</v>
      </c>
      <c r="I14" s="355" t="s">
        <v>5386</v>
      </c>
      <c r="J14" s="602">
        <f t="shared" si="0"/>
        <v>0</v>
      </c>
      <c r="K14" s="340" t="s">
        <v>266</v>
      </c>
    </row>
    <row r="15" spans="1:11" s="49" customFormat="1" ht="15" customHeight="1" x14ac:dyDescent="0.2">
      <c r="A15" s="458"/>
      <c r="B15" s="341"/>
      <c r="C15" s="1168" t="s">
        <v>464</v>
      </c>
      <c r="D15" s="337" t="s">
        <v>5047</v>
      </c>
      <c r="E15" s="338" t="s">
        <v>142</v>
      </c>
      <c r="F15" s="535" t="b">
        <f>IF(総括表!$B$4=総括表!$Q$5,基礎データ貼付用シート!E2537)</f>
        <v>0</v>
      </c>
      <c r="G15" s="596" t="s">
        <v>117</v>
      </c>
      <c r="H15" s="1268">
        <v>0.20200000000000001</v>
      </c>
      <c r="I15" s="353" t="s">
        <v>5386</v>
      </c>
      <c r="J15" s="598">
        <f t="shared" si="0"/>
        <v>0</v>
      </c>
      <c r="K15" s="340" t="s">
        <v>265</v>
      </c>
    </row>
    <row r="16" spans="1:11" s="49" customFormat="1" ht="15" customHeight="1" x14ac:dyDescent="0.2">
      <c r="A16" s="458"/>
      <c r="B16" s="335">
        <v>7</v>
      </c>
      <c r="C16" s="336" t="s">
        <v>122</v>
      </c>
      <c r="D16" s="337" t="s">
        <v>5046</v>
      </c>
      <c r="E16" s="338" t="s">
        <v>143</v>
      </c>
      <c r="F16" s="535" t="b">
        <f>IF(総括表!$B$4=総括表!$Q$4,基礎データ貼付用シート!E2538)</f>
        <v>0</v>
      </c>
      <c r="G16" s="596" t="s">
        <v>117</v>
      </c>
      <c r="H16" s="1268">
        <v>0.51900000000000002</v>
      </c>
      <c r="I16" s="353" t="s">
        <v>119</v>
      </c>
      <c r="J16" s="598">
        <f t="shared" si="0"/>
        <v>0</v>
      </c>
      <c r="K16" s="340" t="s">
        <v>264</v>
      </c>
    </row>
    <row r="17" spans="1:11" s="49" customFormat="1" ht="15" customHeight="1" thickBot="1" x14ac:dyDescent="0.25">
      <c r="A17" s="458"/>
      <c r="B17" s="341"/>
      <c r="C17" s="1168"/>
      <c r="D17" s="337" t="s">
        <v>5047</v>
      </c>
      <c r="E17" s="338" t="s">
        <v>142</v>
      </c>
      <c r="F17" s="535" t="b">
        <f>IF(総括表!$B$4=総括表!$Q$5,基礎データ貼付用シート!E2538)</f>
        <v>0</v>
      </c>
      <c r="G17" s="596" t="s">
        <v>117</v>
      </c>
      <c r="H17" s="1377">
        <v>0.26500000000000001</v>
      </c>
      <c r="I17" s="355" t="s">
        <v>119</v>
      </c>
      <c r="J17" s="602">
        <f t="shared" si="0"/>
        <v>0</v>
      </c>
      <c r="K17" s="340" t="s">
        <v>263</v>
      </c>
    </row>
    <row r="18" spans="1:11" s="49" customFormat="1" ht="15" customHeight="1" x14ac:dyDescent="0.2">
      <c r="A18" s="458"/>
      <c r="B18" s="344"/>
      <c r="C18" s="345"/>
      <c r="D18" s="344"/>
      <c r="E18" s="344"/>
      <c r="F18" s="58"/>
      <c r="G18" s="494"/>
      <c r="H18" s="1683" t="s">
        <v>6131</v>
      </c>
      <c r="I18" s="1684"/>
      <c r="J18" s="531"/>
      <c r="K18" s="340"/>
    </row>
    <row r="19" spans="1:11" s="49" customFormat="1" ht="15" customHeight="1" thickBot="1" x14ac:dyDescent="0.25">
      <c r="A19" s="458"/>
      <c r="B19" s="340"/>
      <c r="C19" s="340"/>
      <c r="D19" s="340"/>
      <c r="E19" s="340"/>
      <c r="F19" s="554"/>
      <c r="G19" s="340"/>
      <c r="H19" s="1727" t="s">
        <v>118</v>
      </c>
      <c r="I19" s="1728"/>
      <c r="J19" s="539">
        <f>SUM(J7:J17)</f>
        <v>0</v>
      </c>
      <c r="K19" s="340" t="s">
        <v>1581</v>
      </c>
    </row>
    <row r="20" spans="1:11" s="49" customFormat="1" ht="18.75" customHeight="1" x14ac:dyDescent="0.2">
      <c r="F20" s="53"/>
      <c r="H20" s="57"/>
      <c r="J20" s="53"/>
      <c r="K20" s="48"/>
    </row>
    <row r="21" spans="1:11" s="49" customFormat="1" ht="18.75" customHeight="1" x14ac:dyDescent="0.2">
      <c r="F21" s="53"/>
      <c r="H21" s="57"/>
      <c r="J21" s="53"/>
      <c r="K21" s="48"/>
    </row>
    <row r="22" spans="1:11" s="49" customFormat="1" ht="18.75" customHeight="1" x14ac:dyDescent="0.2">
      <c r="B22" s="48"/>
      <c r="C22" s="48"/>
      <c r="D22" s="48"/>
      <c r="E22" s="48"/>
      <c r="F22" s="51"/>
      <c r="G22" s="9"/>
      <c r="H22" s="29"/>
      <c r="I22" s="59"/>
      <c r="J22" s="52"/>
      <c r="K22" s="48"/>
    </row>
    <row r="23" spans="1:11" s="49" customFormat="1" ht="18.75" customHeight="1" x14ac:dyDescent="0.2">
      <c r="B23" s="48"/>
      <c r="C23" s="48"/>
      <c r="D23" s="48"/>
      <c r="E23" s="48"/>
      <c r="F23" s="51"/>
      <c r="G23" s="9"/>
      <c r="H23" s="29"/>
      <c r="I23" s="59"/>
      <c r="J23" s="52"/>
      <c r="K23" s="48"/>
    </row>
    <row r="24" spans="1:11" s="49" customFormat="1" ht="18.75" customHeight="1" x14ac:dyDescent="0.2">
      <c r="B24" s="48"/>
      <c r="C24" s="48"/>
      <c r="D24" s="48"/>
      <c r="E24" s="48"/>
      <c r="F24" s="51"/>
      <c r="G24" s="9"/>
      <c r="H24" s="29"/>
      <c r="I24" s="59"/>
      <c r="J24" s="52"/>
      <c r="K24" s="48"/>
    </row>
    <row r="25" spans="1:11" s="49" customFormat="1" ht="18.75" customHeight="1" x14ac:dyDescent="0.2">
      <c r="B25" s="48"/>
      <c r="C25" s="48"/>
      <c r="D25" s="48"/>
      <c r="E25" s="48"/>
      <c r="F25" s="51"/>
      <c r="G25" s="9"/>
      <c r="H25" s="29"/>
      <c r="I25" s="59"/>
      <c r="J25" s="52"/>
    </row>
    <row r="26" spans="1:11" s="49" customFormat="1" ht="18.75" customHeight="1" x14ac:dyDescent="0.2">
      <c r="B26" s="48"/>
      <c r="C26" s="48"/>
      <c r="D26" s="48"/>
      <c r="E26" s="48"/>
      <c r="F26" s="51"/>
      <c r="G26" s="9"/>
      <c r="H26" s="29"/>
      <c r="I26" s="59"/>
      <c r="J26" s="52"/>
    </row>
    <row r="27" spans="1:11" s="49" customFormat="1" ht="18.75" customHeight="1" x14ac:dyDescent="0.2">
      <c r="B27" s="48"/>
      <c r="C27" s="48"/>
      <c r="D27" s="48"/>
      <c r="E27" s="48"/>
      <c r="F27" s="51"/>
      <c r="G27" s="9"/>
      <c r="H27" s="29"/>
      <c r="I27" s="59"/>
      <c r="J27" s="52"/>
      <c r="K27" s="48"/>
    </row>
    <row r="28" spans="1:11" s="49" customFormat="1" ht="18.75" customHeight="1" x14ac:dyDescent="0.2">
      <c r="B28" s="48"/>
      <c r="C28" s="48"/>
      <c r="D28" s="48"/>
      <c r="E28" s="48"/>
      <c r="F28" s="51"/>
      <c r="G28" s="9"/>
      <c r="H28" s="29"/>
      <c r="I28" s="59"/>
      <c r="J28" s="52"/>
      <c r="K28" s="48"/>
    </row>
    <row r="29" spans="1:11" s="49" customFormat="1" ht="18.75" customHeight="1" x14ac:dyDescent="0.2">
      <c r="B29" s="48"/>
      <c r="C29" s="48"/>
      <c r="D29" s="48"/>
      <c r="E29" s="48"/>
      <c r="F29" s="51"/>
      <c r="G29" s="9"/>
      <c r="H29" s="29"/>
      <c r="I29" s="59"/>
      <c r="J29" s="52"/>
      <c r="K29" s="48"/>
    </row>
    <row r="30" spans="1:11" ht="18.75" customHeight="1" x14ac:dyDescent="0.2">
      <c r="K30" s="48"/>
    </row>
    <row r="31" spans="1:11" ht="18.75" customHeight="1" x14ac:dyDescent="0.2">
      <c r="K31" s="48"/>
    </row>
    <row r="32" spans="1:11" ht="18.75" customHeight="1" x14ac:dyDescent="0.2">
      <c r="K32" s="48"/>
    </row>
    <row r="33" spans="11:11" ht="18.75" customHeight="1" x14ac:dyDescent="0.2">
      <c r="K33" s="48"/>
    </row>
    <row r="34" spans="11:11" ht="18.75" customHeight="1" x14ac:dyDescent="0.2">
      <c r="K34" s="48"/>
    </row>
  </sheetData>
  <sheetProtection autoFilter="0"/>
  <customSheetViews>
    <customSheetView guid="{A0BA9017-E5F3-4B91-9F5C-F0F36F625BCB}"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9:I19"/>
    <mergeCell ref="A1:B1"/>
    <mergeCell ref="C1:E1"/>
    <mergeCell ref="I1:K1"/>
    <mergeCell ref="B5:C5"/>
    <mergeCell ref="D5:E5"/>
    <mergeCell ref="H18:I18"/>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workbookViewId="0">
      <selection activeCell="AA32" sqref="AA32"/>
    </sheetView>
  </sheetViews>
  <sheetFormatPr defaultColWidth="9" defaultRowHeight="13" x14ac:dyDescent="0.2"/>
  <cols>
    <col min="1" max="3" width="2.453125" style="94" customWidth="1"/>
    <col min="4" max="4" width="2.453125" style="68" customWidth="1"/>
    <col min="5" max="40" width="2.453125" style="94" customWidth="1"/>
    <col min="41" max="41" width="9" style="94" bestFit="1" customWidth="1"/>
    <col min="42" max="43" width="9.90625" style="94" bestFit="1" customWidth="1"/>
    <col min="44" max="44" width="9" style="94"/>
    <col min="45" max="45" width="9.90625" style="94" bestFit="1" customWidth="1"/>
    <col min="46" max="46" width="9" style="94"/>
    <col min="47" max="47" width="9.90625" style="94" bestFit="1" customWidth="1"/>
    <col min="48" max="16384" width="9" style="94"/>
  </cols>
  <sheetData>
    <row r="1" spans="1:44" x14ac:dyDescent="0.2">
      <c r="A1" s="277" t="s">
        <v>115</v>
      </c>
      <c r="B1" s="278"/>
      <c r="C1" s="278"/>
      <c r="D1" s="278"/>
      <c r="E1" s="278"/>
      <c r="F1" s="278"/>
      <c r="G1" s="278"/>
      <c r="H1" s="278"/>
      <c r="I1" s="278"/>
      <c r="J1" s="278"/>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44" x14ac:dyDescent="0.2">
      <c r="A2" s="277"/>
      <c r="B2" s="278"/>
      <c r="C2" s="278"/>
      <c r="D2" s="278"/>
      <c r="E2" s="278"/>
      <c r="F2" s="278"/>
      <c r="G2" s="278"/>
      <c r="H2" s="278"/>
      <c r="I2" s="278"/>
      <c r="J2" s="278"/>
      <c r="K2" s="277"/>
      <c r="L2" s="277"/>
      <c r="M2" s="277"/>
      <c r="N2" s="277"/>
      <c r="O2" s="277"/>
      <c r="P2" s="277"/>
      <c r="Q2" s="277"/>
      <c r="R2" s="277"/>
      <c r="S2" s="277"/>
      <c r="T2" s="277"/>
      <c r="U2" s="277"/>
      <c r="V2" s="277"/>
      <c r="W2" s="277"/>
      <c r="X2" s="277"/>
      <c r="Y2" s="277"/>
      <c r="Z2" s="277"/>
      <c r="AA2" s="1644" t="s">
        <v>114</v>
      </c>
      <c r="AB2" s="1644"/>
      <c r="AC2" s="1644"/>
      <c r="AD2" s="1644"/>
      <c r="AE2" s="1643">
        <f>総括表!H4</f>
        <v>0</v>
      </c>
      <c r="AF2" s="1643"/>
      <c r="AG2" s="1643"/>
      <c r="AH2" s="1643"/>
      <c r="AI2" s="1643"/>
      <c r="AJ2" s="1643"/>
      <c r="AK2" s="1643"/>
      <c r="AL2" s="277"/>
      <c r="AM2" s="277"/>
    </row>
    <row r="3" spans="1:44" x14ac:dyDescent="0.2">
      <c r="A3" s="278" t="s">
        <v>113</v>
      </c>
      <c r="B3" s="278"/>
      <c r="C3" s="278"/>
      <c r="D3" s="278"/>
      <c r="E3" s="278"/>
      <c r="F3" s="278"/>
      <c r="G3" s="278"/>
      <c r="H3" s="278"/>
      <c r="I3" s="278"/>
      <c r="J3" s="278"/>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row>
    <row r="4" spans="1:44" s="68" customFormat="1" x14ac:dyDescent="0.2">
      <c r="A4" s="278" t="s">
        <v>112</v>
      </c>
      <c r="B4" s="279"/>
      <c r="C4" s="279"/>
      <c r="D4" s="279"/>
      <c r="E4" s="280"/>
      <c r="F4" s="280"/>
      <c r="G4" s="281"/>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row>
    <row r="5" spans="1:44" s="68" customFormat="1" x14ac:dyDescent="0.2">
      <c r="A5" s="278"/>
      <c r="B5" s="282" t="s">
        <v>5872</v>
      </c>
      <c r="C5" s="282"/>
      <c r="D5" s="282"/>
      <c r="E5" s="282"/>
      <c r="F5" s="282"/>
      <c r="G5" s="282"/>
      <c r="H5" s="282"/>
      <c r="I5" s="1655">
        <f>+基礎データ貼付用シート!E5</f>
        <v>0</v>
      </c>
      <c r="J5" s="1655"/>
      <c r="K5" s="1655"/>
      <c r="L5" s="1655"/>
      <c r="M5" s="1655"/>
      <c r="N5" s="1655"/>
      <c r="O5" s="282" t="s">
        <v>95</v>
      </c>
      <c r="P5" s="282"/>
      <c r="Q5" s="1635" t="s">
        <v>593</v>
      </c>
      <c r="R5" s="1636" t="e">
        <f>ROUND(I5/I6,2)</f>
        <v>#DIV/0!</v>
      </c>
      <c r="S5" s="1636"/>
      <c r="T5" s="1636"/>
      <c r="U5" s="1636"/>
      <c r="V5" s="278"/>
      <c r="W5" s="278"/>
      <c r="X5" s="278"/>
      <c r="Y5" s="278"/>
      <c r="Z5" s="278"/>
      <c r="AA5" s="278"/>
      <c r="AB5" s="1635" t="s">
        <v>105</v>
      </c>
      <c r="AC5" s="1635"/>
      <c r="AD5" s="1635"/>
      <c r="AE5" s="1635"/>
      <c r="AF5" s="1635"/>
      <c r="AG5" s="278"/>
      <c r="AH5" s="278"/>
      <c r="AI5" s="278"/>
      <c r="AJ5" s="278"/>
      <c r="AK5" s="278"/>
      <c r="AL5" s="278"/>
      <c r="AM5" s="278"/>
    </row>
    <row r="6" spans="1:44" s="68" customFormat="1" x14ac:dyDescent="0.2">
      <c r="A6" s="278"/>
      <c r="B6" s="278" t="s">
        <v>5873</v>
      </c>
      <c r="C6" s="278"/>
      <c r="D6" s="278"/>
      <c r="E6" s="278"/>
      <c r="F6" s="283"/>
      <c r="G6" s="278"/>
      <c r="H6" s="278"/>
      <c r="I6" s="1656">
        <f>+基礎データ貼付用シート!E8</f>
        <v>0</v>
      </c>
      <c r="J6" s="1656"/>
      <c r="K6" s="1656"/>
      <c r="L6" s="1656"/>
      <c r="M6" s="1656"/>
      <c r="N6" s="1656"/>
      <c r="O6" s="284" t="s">
        <v>95</v>
      </c>
      <c r="P6" s="278"/>
      <c r="Q6" s="1635"/>
      <c r="R6" s="1636"/>
      <c r="S6" s="1636"/>
      <c r="T6" s="1636"/>
      <c r="U6" s="1636"/>
      <c r="V6" s="278" t="s">
        <v>1082</v>
      </c>
      <c r="W6" s="278"/>
      <c r="X6" s="278"/>
      <c r="Y6" s="278"/>
      <c r="Z6" s="278"/>
      <c r="AA6" s="278"/>
      <c r="AB6" s="1635"/>
      <c r="AC6" s="1635"/>
      <c r="AD6" s="1635"/>
      <c r="AE6" s="1635"/>
      <c r="AF6" s="1635"/>
      <c r="AG6" s="278"/>
      <c r="AH6" s="278"/>
      <c r="AI6" s="278"/>
      <c r="AJ6" s="278"/>
      <c r="AK6" s="278"/>
      <c r="AL6" s="278"/>
      <c r="AM6" s="278"/>
    </row>
    <row r="7" spans="1:44" s="68" customFormat="1" ht="14.5" x14ac:dyDescent="0.2">
      <c r="A7" s="278"/>
      <c r="B7" s="285"/>
      <c r="C7" s="278"/>
      <c r="D7" s="278"/>
      <c r="E7" s="278"/>
      <c r="F7" s="283"/>
      <c r="G7" s="278"/>
      <c r="H7" s="278"/>
      <c r="I7" s="286"/>
      <c r="J7" s="286"/>
      <c r="K7" s="286"/>
      <c r="L7" s="286"/>
      <c r="M7" s="286"/>
      <c r="N7" s="286"/>
      <c r="O7" s="278"/>
      <c r="P7" s="278"/>
      <c r="Q7" s="278"/>
      <c r="R7" s="278"/>
      <c r="S7" s="278"/>
      <c r="T7" s="278"/>
      <c r="U7" s="278"/>
      <c r="V7" s="278"/>
      <c r="W7" s="278"/>
      <c r="X7" s="278"/>
      <c r="Y7" s="278"/>
      <c r="Z7" s="278"/>
      <c r="AA7" s="278"/>
      <c r="AB7" s="278"/>
      <c r="AC7" s="278"/>
      <c r="AD7" s="287" t="s">
        <v>593</v>
      </c>
      <c r="AE7" s="278"/>
      <c r="AF7" s="278"/>
      <c r="AG7" s="278"/>
      <c r="AH7" s="278"/>
      <c r="AI7" s="278"/>
      <c r="AJ7" s="278"/>
      <c r="AK7" s="278"/>
      <c r="AL7" s="278"/>
      <c r="AM7" s="278"/>
    </row>
    <row r="8" spans="1:44" s="68" customFormat="1" x14ac:dyDescent="0.2">
      <c r="A8" s="278"/>
      <c r="B8" s="282" t="s">
        <v>6297</v>
      </c>
      <c r="C8" s="282"/>
      <c r="D8" s="282"/>
      <c r="E8" s="282"/>
      <c r="F8" s="282"/>
      <c r="G8" s="282"/>
      <c r="H8" s="282"/>
      <c r="I8" s="1655">
        <f>+基礎データ貼付用シート!E4</f>
        <v>0</v>
      </c>
      <c r="J8" s="1655"/>
      <c r="K8" s="1655"/>
      <c r="L8" s="1655"/>
      <c r="M8" s="1655"/>
      <c r="N8" s="1655"/>
      <c r="O8" s="282" t="s">
        <v>95</v>
      </c>
      <c r="P8" s="282"/>
      <c r="Q8" s="1635" t="s">
        <v>593</v>
      </c>
      <c r="R8" s="1636" t="e">
        <f>ROUND(I8/I9,2)</f>
        <v>#DIV/0!</v>
      </c>
      <c r="S8" s="1636"/>
      <c r="T8" s="1636"/>
      <c r="U8" s="1636"/>
      <c r="V8" s="278"/>
      <c r="W8" s="278"/>
      <c r="X8" s="278"/>
      <c r="Y8" s="278"/>
      <c r="Z8" s="278"/>
      <c r="AA8" s="1644" t="s">
        <v>1081</v>
      </c>
      <c r="AB8" s="1644"/>
      <c r="AC8" s="1644"/>
      <c r="AD8" s="1644"/>
      <c r="AE8" s="1644"/>
      <c r="AF8" s="1644"/>
      <c r="AG8" s="1644"/>
      <c r="AH8" s="278"/>
      <c r="AI8" s="278"/>
      <c r="AJ8" s="278"/>
      <c r="AK8" s="278"/>
      <c r="AL8" s="278"/>
      <c r="AM8" s="278"/>
    </row>
    <row r="9" spans="1:44" s="68" customFormat="1" x14ac:dyDescent="0.2">
      <c r="A9" s="278"/>
      <c r="B9" s="278" t="s">
        <v>6298</v>
      </c>
      <c r="C9" s="278"/>
      <c r="D9" s="278"/>
      <c r="E9" s="278"/>
      <c r="F9" s="283"/>
      <c r="G9" s="278"/>
      <c r="H9" s="278"/>
      <c r="I9" s="1656">
        <f>+基礎データ貼付用シート!E7</f>
        <v>0</v>
      </c>
      <c r="J9" s="1656"/>
      <c r="K9" s="1656"/>
      <c r="L9" s="1656"/>
      <c r="M9" s="1656"/>
      <c r="N9" s="1656"/>
      <c r="O9" s="284" t="s">
        <v>95</v>
      </c>
      <c r="P9" s="278"/>
      <c r="Q9" s="1635"/>
      <c r="R9" s="1636"/>
      <c r="S9" s="1636"/>
      <c r="T9" s="1636"/>
      <c r="U9" s="1636"/>
      <c r="V9" s="278" t="s">
        <v>1080</v>
      </c>
      <c r="W9" s="278"/>
      <c r="X9" s="278"/>
      <c r="Y9" s="278"/>
      <c r="Z9" s="278"/>
      <c r="AA9" s="1659">
        <v>3</v>
      </c>
      <c r="AB9" s="1659"/>
      <c r="AC9" s="1659"/>
      <c r="AD9" s="1659"/>
      <c r="AE9" s="1659"/>
      <c r="AF9" s="1659"/>
      <c r="AG9" s="1659"/>
      <c r="AH9" s="278"/>
      <c r="AI9" s="278"/>
      <c r="AJ9" s="278"/>
      <c r="AK9" s="278"/>
      <c r="AL9" s="278"/>
      <c r="AM9" s="278"/>
    </row>
    <row r="10" spans="1:44" s="68" customFormat="1" ht="14.5" x14ac:dyDescent="0.2">
      <c r="A10" s="278"/>
      <c r="B10" s="285"/>
      <c r="C10" s="285"/>
      <c r="D10" s="278"/>
      <c r="E10" s="278"/>
      <c r="F10" s="278"/>
      <c r="G10" s="278"/>
      <c r="H10" s="278"/>
      <c r="I10" s="286"/>
      <c r="J10" s="286"/>
      <c r="K10" s="286"/>
      <c r="L10" s="286"/>
      <c r="M10" s="286"/>
      <c r="N10" s="286"/>
      <c r="O10" s="278"/>
      <c r="P10" s="278"/>
      <c r="Q10" s="278"/>
      <c r="R10" s="278"/>
      <c r="S10" s="278"/>
      <c r="T10" s="278"/>
      <c r="U10" s="278"/>
      <c r="V10" s="278"/>
      <c r="W10" s="278"/>
      <c r="X10" s="278"/>
      <c r="Y10" s="278"/>
      <c r="Z10" s="278"/>
      <c r="AA10" s="278"/>
      <c r="AB10" s="278"/>
      <c r="AC10" s="278"/>
      <c r="AD10" s="287" t="s">
        <v>593</v>
      </c>
      <c r="AE10" s="278"/>
      <c r="AF10" s="278"/>
      <c r="AG10" s="278"/>
      <c r="AH10" s="278"/>
      <c r="AI10" s="278"/>
      <c r="AJ10" s="278"/>
      <c r="AK10" s="278"/>
      <c r="AL10" s="278"/>
      <c r="AM10" s="278"/>
    </row>
    <row r="11" spans="1:44" s="68" customFormat="1" x14ac:dyDescent="0.2">
      <c r="A11" s="278"/>
      <c r="B11" s="282" t="s">
        <v>6659</v>
      </c>
      <c r="C11" s="282"/>
      <c r="D11" s="282"/>
      <c r="E11" s="282"/>
      <c r="F11" s="282"/>
      <c r="G11" s="282"/>
      <c r="H11" s="282"/>
      <c r="I11" s="1655">
        <f>+基礎データ貼付用シート!E3</f>
        <v>0</v>
      </c>
      <c r="J11" s="1655"/>
      <c r="K11" s="1655"/>
      <c r="L11" s="1655"/>
      <c r="M11" s="1655"/>
      <c r="N11" s="1655"/>
      <c r="O11" s="282" t="s">
        <v>95</v>
      </c>
      <c r="P11" s="282"/>
      <c r="Q11" s="1635" t="s">
        <v>593</v>
      </c>
      <c r="R11" s="1636" t="e">
        <f>ROUND(I11/I12,2)</f>
        <v>#DIV/0!</v>
      </c>
      <c r="S11" s="1636"/>
      <c r="T11" s="1636"/>
      <c r="U11" s="1636"/>
      <c r="V11" s="278"/>
      <c r="W11" s="278"/>
      <c r="X11" s="278"/>
      <c r="Y11" s="278"/>
      <c r="Z11" s="278"/>
      <c r="AA11" s="278"/>
      <c r="AB11" s="278"/>
      <c r="AC11" s="1636" t="e">
        <f>ROUND((R5+R8+R11)/3,2)</f>
        <v>#DIV/0!</v>
      </c>
      <c r="AD11" s="1636"/>
      <c r="AE11" s="1636"/>
      <c r="AF11" s="1636"/>
      <c r="AG11" s="278"/>
      <c r="AH11" s="278"/>
      <c r="AI11" s="278"/>
      <c r="AJ11" s="278"/>
      <c r="AK11" s="278"/>
      <c r="AL11" s="278"/>
      <c r="AM11" s="278"/>
    </row>
    <row r="12" spans="1:44" s="68" customFormat="1" x14ac:dyDescent="0.2">
      <c r="A12" s="278"/>
      <c r="B12" s="278" t="s">
        <v>6660</v>
      </c>
      <c r="C12" s="278"/>
      <c r="D12" s="278"/>
      <c r="E12" s="278"/>
      <c r="F12" s="283"/>
      <c r="G12" s="278"/>
      <c r="H12" s="278"/>
      <c r="I12" s="1656">
        <f>+基礎データ貼付用シート!E6</f>
        <v>0</v>
      </c>
      <c r="J12" s="1656"/>
      <c r="K12" s="1656"/>
      <c r="L12" s="1656"/>
      <c r="M12" s="1656"/>
      <c r="N12" s="1656"/>
      <c r="O12" s="284" t="s">
        <v>95</v>
      </c>
      <c r="P12" s="278"/>
      <c r="Q12" s="1635"/>
      <c r="R12" s="1636"/>
      <c r="S12" s="1636"/>
      <c r="T12" s="1636"/>
      <c r="U12" s="1636"/>
      <c r="V12" s="278" t="s">
        <v>1079</v>
      </c>
      <c r="W12" s="278"/>
      <c r="X12" s="278"/>
      <c r="Y12" s="278"/>
      <c r="Z12" s="278"/>
      <c r="AA12" s="278"/>
      <c r="AB12" s="278"/>
      <c r="AC12" s="1637"/>
      <c r="AD12" s="1637"/>
      <c r="AE12" s="1637"/>
      <c r="AF12" s="1637"/>
      <c r="AG12" s="278" t="s">
        <v>621</v>
      </c>
      <c r="AH12" s="278"/>
      <c r="AI12" s="278"/>
      <c r="AJ12" s="278"/>
      <c r="AK12" s="278"/>
      <c r="AL12" s="278"/>
      <c r="AM12" s="278"/>
    </row>
    <row r="13" spans="1:44" s="71" customFormat="1" x14ac:dyDescent="0.2">
      <c r="A13" s="285"/>
      <c r="B13" s="285"/>
      <c r="C13" s="285"/>
      <c r="D13" s="285"/>
      <c r="E13" s="285"/>
      <c r="F13" s="288"/>
      <c r="G13" s="285"/>
      <c r="H13" s="285"/>
      <c r="I13" s="289"/>
      <c r="J13" s="289"/>
      <c r="K13" s="289"/>
      <c r="L13" s="289"/>
      <c r="M13" s="289"/>
      <c r="N13" s="289"/>
      <c r="O13" s="285"/>
      <c r="P13" s="285"/>
      <c r="Q13" s="290"/>
      <c r="R13" s="291"/>
      <c r="S13" s="291"/>
      <c r="T13" s="291"/>
      <c r="U13" s="291"/>
      <c r="V13" s="285"/>
      <c r="W13" s="285"/>
      <c r="X13" s="285"/>
      <c r="Y13" s="285"/>
      <c r="Z13" s="285"/>
      <c r="AA13" s="285"/>
      <c r="AB13" s="285"/>
      <c r="AC13" s="291"/>
      <c r="AD13" s="291"/>
      <c r="AE13" s="291"/>
      <c r="AF13" s="291"/>
      <c r="AG13" s="285"/>
      <c r="AH13" s="285"/>
      <c r="AI13" s="285"/>
      <c r="AJ13" s="285"/>
      <c r="AK13" s="285"/>
      <c r="AL13" s="285"/>
      <c r="AM13" s="285"/>
      <c r="AR13" s="68"/>
    </row>
    <row r="14" spans="1:44" s="68" customFormat="1" x14ac:dyDescent="0.2">
      <c r="A14" s="278"/>
      <c r="B14" s="278" t="s">
        <v>111</v>
      </c>
      <c r="C14" s="278"/>
      <c r="D14" s="278"/>
      <c r="E14" s="278"/>
      <c r="F14" s="278"/>
      <c r="G14" s="292"/>
      <c r="H14" s="278"/>
      <c r="I14" s="278"/>
      <c r="J14" s="278"/>
      <c r="K14" s="278"/>
      <c r="L14" s="278"/>
      <c r="M14" s="278"/>
      <c r="N14" s="278"/>
      <c r="O14" s="292"/>
      <c r="P14" s="278"/>
      <c r="Q14" s="278"/>
      <c r="R14" s="278"/>
      <c r="S14" s="278"/>
      <c r="T14" s="278"/>
      <c r="U14" s="278"/>
      <c r="V14" s="278"/>
      <c r="W14" s="285" t="s">
        <v>110</v>
      </c>
      <c r="X14" s="278"/>
      <c r="Y14" s="278"/>
      <c r="Z14" s="278"/>
      <c r="AA14" s="278"/>
      <c r="AB14" s="278"/>
      <c r="AC14" s="278"/>
      <c r="AD14" s="278"/>
      <c r="AE14" s="278"/>
      <c r="AF14" s="278"/>
      <c r="AG14" s="278"/>
      <c r="AH14" s="278"/>
      <c r="AI14" s="278"/>
      <c r="AJ14" s="278"/>
      <c r="AK14" s="278"/>
      <c r="AL14" s="278"/>
      <c r="AM14" s="278"/>
    </row>
    <row r="15" spans="1:44" s="68" customFormat="1" x14ac:dyDescent="0.2">
      <c r="A15" s="278"/>
      <c r="B15" s="278"/>
      <c r="C15" s="278"/>
      <c r="D15" s="278"/>
      <c r="E15" s="278"/>
      <c r="F15" s="278"/>
      <c r="G15" s="292"/>
      <c r="H15" s="278"/>
      <c r="I15" s="278"/>
      <c r="J15" s="278"/>
      <c r="K15" s="278"/>
      <c r="L15" s="278"/>
      <c r="M15" s="278"/>
      <c r="N15" s="278"/>
      <c r="O15" s="292"/>
      <c r="P15" s="278"/>
      <c r="Q15" s="278"/>
      <c r="R15" s="278"/>
      <c r="S15" s="278"/>
      <c r="T15" s="285"/>
      <c r="U15" s="278"/>
      <c r="V15" s="278"/>
      <c r="W15" s="278"/>
      <c r="X15" s="278"/>
      <c r="Y15" s="278"/>
      <c r="Z15" s="278"/>
      <c r="AA15" s="278"/>
      <c r="AB15" s="278"/>
      <c r="AC15" s="278"/>
      <c r="AD15" s="278"/>
      <c r="AE15" s="278"/>
      <c r="AF15" s="278"/>
      <c r="AG15" s="278"/>
      <c r="AH15" s="278"/>
      <c r="AI15" s="278"/>
      <c r="AJ15" s="278"/>
      <c r="AK15" s="278"/>
      <c r="AL15" s="278"/>
      <c r="AM15" s="278"/>
    </row>
    <row r="16" spans="1:44" s="68" customFormat="1" x14ac:dyDescent="0.2">
      <c r="A16" s="278" t="s">
        <v>109</v>
      </c>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row>
    <row r="17" spans="1:44" s="68" customFormat="1" x14ac:dyDescent="0.2">
      <c r="A17" s="1635" t="s">
        <v>108</v>
      </c>
      <c r="B17" s="1635"/>
      <c r="C17" s="1635"/>
      <c r="D17" s="1635"/>
      <c r="E17" s="1635"/>
      <c r="F17" s="1635"/>
      <c r="G17" s="1635"/>
      <c r="H17" s="1635" t="s">
        <v>107</v>
      </c>
      <c r="I17" s="1635"/>
      <c r="J17" s="1635"/>
      <c r="K17" s="1635"/>
      <c r="L17" s="278"/>
      <c r="M17" s="1635" t="s">
        <v>106</v>
      </c>
      <c r="N17" s="1635"/>
      <c r="O17" s="1635"/>
      <c r="P17" s="1635"/>
      <c r="Q17" s="278"/>
      <c r="R17" s="1654"/>
      <c r="S17" s="1654"/>
      <c r="T17" s="1654"/>
      <c r="U17" s="1654"/>
      <c r="V17" s="1654"/>
      <c r="W17" s="1654"/>
      <c r="X17" s="1654"/>
      <c r="Y17" s="1654"/>
      <c r="Z17" s="1653" t="s">
        <v>105</v>
      </c>
      <c r="AA17" s="1653"/>
      <c r="AB17" s="1653"/>
      <c r="AC17" s="1653"/>
      <c r="AD17" s="1653"/>
      <c r="AE17" s="1657" t="s">
        <v>104</v>
      </c>
      <c r="AF17" s="1657"/>
      <c r="AG17" s="1657"/>
      <c r="AH17" s="1657"/>
      <c r="AI17" s="1638" t="s">
        <v>103</v>
      </c>
      <c r="AJ17" s="1638"/>
      <c r="AK17" s="1638"/>
      <c r="AL17" s="1638"/>
      <c r="AM17" s="278"/>
      <c r="AR17" s="94"/>
    </row>
    <row r="18" spans="1:44" ht="13.5" customHeight="1" x14ac:dyDescent="0.2">
      <c r="A18" s="278"/>
      <c r="B18" s="278"/>
      <c r="C18" s="1636" t="e">
        <f>AC11</f>
        <v>#DIV/0!</v>
      </c>
      <c r="D18" s="1636"/>
      <c r="E18" s="1636"/>
      <c r="F18" s="1636"/>
      <c r="G18" s="1635" t="s">
        <v>594</v>
      </c>
      <c r="H18" s="1658" t="e">
        <f>VLOOKUP(C18,Z18:AL22,6)</f>
        <v>#DIV/0!</v>
      </c>
      <c r="I18" s="1658"/>
      <c r="J18" s="1658"/>
      <c r="K18" s="1658"/>
      <c r="L18" s="1652" t="s">
        <v>1069</v>
      </c>
      <c r="M18" s="1639" t="e">
        <f>VLOOKUP(C18,Z18:AL22,10)</f>
        <v>#DIV/0!</v>
      </c>
      <c r="N18" s="1639"/>
      <c r="O18" s="1639"/>
      <c r="P18" s="1639"/>
      <c r="Q18" s="1652" t="s">
        <v>593</v>
      </c>
      <c r="R18" s="1639" t="e">
        <f>ROUND(C18*H18,3)+M18</f>
        <v>#DIV/0!</v>
      </c>
      <c r="S18" s="1639"/>
      <c r="T18" s="1639"/>
      <c r="U18" s="1639"/>
      <c r="V18" s="277"/>
      <c r="W18" s="277"/>
      <c r="X18" s="293"/>
      <c r="Y18" s="277"/>
      <c r="Z18" s="1634">
        <v>0</v>
      </c>
      <c r="AA18" s="1634"/>
      <c r="AB18" s="1634"/>
      <c r="AC18" s="1634"/>
      <c r="AD18" s="1634"/>
      <c r="AE18" s="1633">
        <v>-0.14000000000000001</v>
      </c>
      <c r="AF18" s="1633"/>
      <c r="AG18" s="1633"/>
      <c r="AH18" s="1633"/>
      <c r="AI18" s="1633">
        <v>0.59899999999999998</v>
      </c>
      <c r="AJ18" s="1633"/>
      <c r="AK18" s="1633"/>
      <c r="AL18" s="1633"/>
      <c r="AM18" s="277"/>
    </row>
    <row r="19" spans="1:44" x14ac:dyDescent="0.2">
      <c r="A19" s="278"/>
      <c r="B19" s="278"/>
      <c r="C19" s="1636"/>
      <c r="D19" s="1636"/>
      <c r="E19" s="1636"/>
      <c r="F19" s="1636"/>
      <c r="G19" s="1635"/>
      <c r="H19" s="1658"/>
      <c r="I19" s="1658"/>
      <c r="J19" s="1658"/>
      <c r="K19" s="1658"/>
      <c r="L19" s="1652"/>
      <c r="M19" s="1639"/>
      <c r="N19" s="1639"/>
      <c r="O19" s="1639"/>
      <c r="P19" s="1639"/>
      <c r="Q19" s="1652"/>
      <c r="R19" s="1639"/>
      <c r="S19" s="1639"/>
      <c r="T19" s="1639"/>
      <c r="U19" s="1639"/>
      <c r="V19" s="277" t="s">
        <v>1078</v>
      </c>
      <c r="W19" s="277"/>
      <c r="X19" s="293"/>
      <c r="Y19" s="277"/>
      <c r="Z19" s="1634">
        <v>0.6</v>
      </c>
      <c r="AA19" s="1634"/>
      <c r="AB19" s="1634"/>
      <c r="AC19" s="1634"/>
      <c r="AD19" s="1634"/>
      <c r="AE19" s="1633">
        <v>-0.3</v>
      </c>
      <c r="AF19" s="1633"/>
      <c r="AG19" s="1633"/>
      <c r="AH19" s="1633"/>
      <c r="AI19" s="1633">
        <v>0.69499999999999995</v>
      </c>
      <c r="AJ19" s="1633"/>
      <c r="AK19" s="1633"/>
      <c r="AL19" s="1633"/>
      <c r="AM19" s="277"/>
      <c r="AO19" s="95"/>
      <c r="AP19" s="95"/>
      <c r="AQ19" s="95"/>
      <c r="AR19" s="95"/>
    </row>
    <row r="20" spans="1:44" s="96" customFormat="1" x14ac:dyDescent="0.2">
      <c r="A20" s="285"/>
      <c r="B20" s="285"/>
      <c r="C20" s="291"/>
      <c r="D20" s="291"/>
      <c r="E20" s="291"/>
      <c r="F20" s="291"/>
      <c r="G20" s="290"/>
      <c r="H20" s="294"/>
      <c r="I20" s="294"/>
      <c r="J20" s="294"/>
      <c r="K20" s="294"/>
      <c r="L20" s="295"/>
      <c r="M20" s="296"/>
      <c r="N20" s="296"/>
      <c r="O20" s="296"/>
      <c r="P20" s="296"/>
      <c r="Q20" s="295"/>
      <c r="R20" s="296"/>
      <c r="S20" s="296"/>
      <c r="T20" s="296"/>
      <c r="U20" s="296"/>
      <c r="V20" s="297"/>
      <c r="W20" s="297"/>
      <c r="X20" s="298"/>
      <c r="Y20" s="299"/>
      <c r="Z20" s="1634">
        <v>0.75</v>
      </c>
      <c r="AA20" s="1634"/>
      <c r="AB20" s="1634"/>
      <c r="AC20" s="1634"/>
      <c r="AD20" s="1634"/>
      <c r="AE20" s="1633">
        <v>-0.5</v>
      </c>
      <c r="AF20" s="1633"/>
      <c r="AG20" s="1633"/>
      <c r="AH20" s="1633"/>
      <c r="AI20" s="1633">
        <v>0.84499999999999997</v>
      </c>
      <c r="AJ20" s="1633"/>
      <c r="AK20" s="1633"/>
      <c r="AL20" s="1633"/>
      <c r="AM20" s="297"/>
      <c r="AO20" s="95"/>
      <c r="AP20" s="95"/>
      <c r="AQ20" s="95"/>
      <c r="AR20" s="95"/>
    </row>
    <row r="21" spans="1:44" s="96" customFormat="1" x14ac:dyDescent="0.2">
      <c r="A21" s="285"/>
      <c r="B21" s="285"/>
      <c r="C21" s="291" t="s">
        <v>102</v>
      </c>
      <c r="D21" s="291"/>
      <c r="E21" s="291"/>
      <c r="F21" s="291"/>
      <c r="G21" s="290"/>
      <c r="H21" s="294"/>
      <c r="I21" s="294"/>
      <c r="J21" s="294"/>
      <c r="K21" s="294"/>
      <c r="L21" s="295"/>
      <c r="M21" s="296"/>
      <c r="N21" s="296"/>
      <c r="O21" s="296"/>
      <c r="P21" s="296"/>
      <c r="Q21" s="295"/>
      <c r="R21" s="296"/>
      <c r="S21" s="296"/>
      <c r="T21" s="296"/>
      <c r="U21" s="296"/>
      <c r="V21" s="297"/>
      <c r="W21" s="297"/>
      <c r="X21" s="298"/>
      <c r="Y21" s="297"/>
      <c r="Z21" s="1634">
        <v>0.85</v>
      </c>
      <c r="AA21" s="1634"/>
      <c r="AB21" s="1634"/>
      <c r="AC21" s="1634"/>
      <c r="AD21" s="1634"/>
      <c r="AE21" s="1633">
        <v>-0.95</v>
      </c>
      <c r="AF21" s="1633"/>
      <c r="AG21" s="1633"/>
      <c r="AH21" s="1633"/>
      <c r="AI21" s="1633">
        <v>1.228</v>
      </c>
      <c r="AJ21" s="1633"/>
      <c r="AK21" s="1633"/>
      <c r="AL21" s="1633"/>
      <c r="AM21" s="297"/>
      <c r="AO21" s="95"/>
      <c r="AP21" s="95"/>
      <c r="AQ21" s="95"/>
      <c r="AR21" s="95"/>
    </row>
    <row r="22" spans="1:44" s="96" customFormat="1" x14ac:dyDescent="0.2">
      <c r="A22" s="285"/>
      <c r="B22" s="285"/>
      <c r="C22" s="291"/>
      <c r="D22" s="291"/>
      <c r="E22" s="297"/>
      <c r="F22" s="297"/>
      <c r="G22" s="297"/>
      <c r="H22" s="297"/>
      <c r="I22" s="297"/>
      <c r="J22" s="297"/>
      <c r="K22" s="297"/>
      <c r="L22" s="297"/>
      <c r="M22" s="297"/>
      <c r="N22" s="297"/>
      <c r="O22" s="297"/>
      <c r="P22" s="297"/>
      <c r="Q22" s="297"/>
      <c r="R22" s="296"/>
      <c r="S22" s="296"/>
      <c r="T22" s="296"/>
      <c r="U22" s="296"/>
      <c r="V22" s="297"/>
      <c r="W22" s="297"/>
      <c r="X22" s="298"/>
      <c r="Y22" s="297"/>
      <c r="Z22" s="1634">
        <v>0.95</v>
      </c>
      <c r="AA22" s="1634"/>
      <c r="AB22" s="1634"/>
      <c r="AC22" s="1634"/>
      <c r="AD22" s="1634"/>
      <c r="AE22" s="1633">
        <v>-0.5</v>
      </c>
      <c r="AF22" s="1633"/>
      <c r="AG22" s="1633"/>
      <c r="AH22" s="1633"/>
      <c r="AI22" s="1633">
        <v>0.8</v>
      </c>
      <c r="AJ22" s="1633"/>
      <c r="AK22" s="1633"/>
      <c r="AL22" s="1633"/>
      <c r="AM22" s="297"/>
      <c r="AO22" s="95"/>
      <c r="AP22" s="95"/>
      <c r="AQ22" s="95"/>
      <c r="AR22" s="95"/>
    </row>
    <row r="23" spans="1:44" s="96" customFormat="1" x14ac:dyDescent="0.2">
      <c r="A23" s="285"/>
      <c r="B23" s="285"/>
      <c r="C23" s="291"/>
      <c r="D23" s="291"/>
      <c r="E23" s="297"/>
      <c r="F23" s="297"/>
      <c r="G23" s="297"/>
      <c r="H23" s="297"/>
      <c r="I23" s="297"/>
      <c r="J23" s="297"/>
      <c r="K23" s="297"/>
      <c r="L23" s="297"/>
      <c r="M23" s="297"/>
      <c r="N23" s="297"/>
      <c r="O23" s="297"/>
      <c r="P23" s="297"/>
      <c r="Q23" s="297"/>
      <c r="R23" s="296"/>
      <c r="S23" s="296"/>
      <c r="T23" s="296"/>
      <c r="U23" s="296"/>
      <c r="V23" s="297"/>
      <c r="W23" s="297"/>
      <c r="X23" s="298"/>
      <c r="Y23" s="297"/>
      <c r="Z23" s="297"/>
      <c r="AA23" s="297"/>
      <c r="AB23" s="297"/>
      <c r="AC23" s="297"/>
      <c r="AD23" s="297"/>
      <c r="AE23" s="297"/>
      <c r="AF23" s="297"/>
      <c r="AG23" s="297"/>
      <c r="AH23" s="297"/>
      <c r="AI23" s="297"/>
      <c r="AJ23" s="297"/>
      <c r="AK23" s="297"/>
      <c r="AL23" s="297"/>
      <c r="AM23" s="297"/>
      <c r="AO23" s="95"/>
      <c r="AP23" s="95"/>
    </row>
    <row r="24" spans="1:44" s="96" customFormat="1" x14ac:dyDescent="0.2">
      <c r="A24" s="285"/>
      <c r="B24" s="285"/>
      <c r="C24" s="291"/>
      <c r="D24" s="291"/>
      <c r="E24" s="297"/>
      <c r="F24" s="297"/>
      <c r="G24" s="297"/>
      <c r="H24" s="297"/>
      <c r="I24" s="297"/>
      <c r="J24" s="297"/>
      <c r="K24" s="297"/>
      <c r="L24" s="297"/>
      <c r="M24" s="297"/>
      <c r="N24" s="297"/>
      <c r="O24" s="297"/>
      <c r="P24" s="297"/>
      <c r="Q24" s="297"/>
      <c r="R24" s="1639" t="e">
        <f>IF(R18&lt;0.3,0.3,IF(R18&gt;0.55,0.55,R18))</f>
        <v>#DIV/0!</v>
      </c>
      <c r="S24" s="1639"/>
      <c r="T24" s="1639"/>
      <c r="U24" s="1639"/>
      <c r="V24" s="297"/>
      <c r="W24" s="297"/>
      <c r="X24" s="298"/>
      <c r="Y24" s="297"/>
      <c r="Z24" s="1632" t="s">
        <v>1077</v>
      </c>
      <c r="AA24" s="1632"/>
      <c r="AB24" s="1632"/>
      <c r="AC24" s="1632"/>
      <c r="AD24" s="1632"/>
      <c r="AE24" s="1632"/>
      <c r="AF24" s="1632"/>
      <c r="AG24" s="1632"/>
      <c r="AH24" s="1632"/>
      <c r="AI24" s="1632"/>
      <c r="AJ24" s="1632"/>
      <c r="AK24" s="1632"/>
      <c r="AL24" s="1632"/>
      <c r="AM24" s="297"/>
      <c r="AO24" s="95"/>
      <c r="AP24" s="95"/>
    </row>
    <row r="25" spans="1:44" s="96" customFormat="1" x14ac:dyDescent="0.2">
      <c r="A25" s="285"/>
      <c r="B25" s="285"/>
      <c r="C25" s="291"/>
      <c r="D25" s="291"/>
      <c r="E25" s="297"/>
      <c r="F25" s="297"/>
      <c r="G25" s="297"/>
      <c r="H25" s="297"/>
      <c r="I25" s="297"/>
      <c r="J25" s="297"/>
      <c r="K25" s="297"/>
      <c r="L25" s="297"/>
      <c r="M25" s="297"/>
      <c r="N25" s="297"/>
      <c r="O25" s="297"/>
      <c r="P25" s="297"/>
      <c r="Q25" s="297"/>
      <c r="R25" s="1639"/>
      <c r="S25" s="1639"/>
      <c r="T25" s="1639"/>
      <c r="U25" s="1639"/>
      <c r="V25" s="277" t="s">
        <v>1076</v>
      </c>
      <c r="W25" s="297"/>
      <c r="X25" s="298"/>
      <c r="Y25" s="297"/>
      <c r="Z25" s="1632"/>
      <c r="AA25" s="1632"/>
      <c r="AB25" s="1632"/>
      <c r="AC25" s="1632"/>
      <c r="AD25" s="1632"/>
      <c r="AE25" s="1632"/>
      <c r="AF25" s="1632"/>
      <c r="AG25" s="1632"/>
      <c r="AH25" s="1632"/>
      <c r="AI25" s="1632"/>
      <c r="AJ25" s="1632"/>
      <c r="AK25" s="1632"/>
      <c r="AL25" s="1632"/>
      <c r="AM25" s="297"/>
      <c r="AO25" s="95"/>
      <c r="AP25" s="95"/>
    </row>
    <row r="26" spans="1:44" s="96" customFormat="1" x14ac:dyDescent="0.2">
      <c r="A26" s="285"/>
      <c r="B26" s="285"/>
      <c r="C26" s="291"/>
      <c r="D26" s="291"/>
      <c r="E26" s="297"/>
      <c r="F26" s="297"/>
      <c r="G26" s="297"/>
      <c r="H26" s="297"/>
      <c r="I26" s="297"/>
      <c r="J26" s="297"/>
      <c r="K26" s="297"/>
      <c r="L26" s="297"/>
      <c r="M26" s="297"/>
      <c r="N26" s="297"/>
      <c r="O26" s="297"/>
      <c r="P26" s="297"/>
      <c r="Q26" s="297"/>
      <c r="R26" s="296"/>
      <c r="S26" s="296"/>
      <c r="T26" s="296"/>
      <c r="U26" s="296"/>
      <c r="V26" s="297"/>
      <c r="W26" s="297"/>
      <c r="X26" s="298"/>
      <c r="Y26" s="297"/>
      <c r="Z26" s="297"/>
      <c r="AA26" s="297"/>
      <c r="AB26" s="297"/>
      <c r="AC26" s="297"/>
      <c r="AD26" s="297"/>
      <c r="AE26" s="297"/>
      <c r="AF26" s="297"/>
      <c r="AG26" s="297"/>
      <c r="AH26" s="297"/>
      <c r="AI26" s="297"/>
      <c r="AJ26" s="297"/>
      <c r="AK26" s="297"/>
      <c r="AL26" s="297"/>
      <c r="AM26" s="297"/>
      <c r="AO26" s="95"/>
      <c r="AP26" s="95"/>
    </row>
    <row r="27" spans="1:44" ht="13.5" thickBot="1" x14ac:dyDescent="0.25">
      <c r="A27" s="278"/>
      <c r="B27" s="278"/>
      <c r="C27" s="278"/>
      <c r="D27" s="278"/>
      <c r="E27" s="278"/>
      <c r="F27" s="278"/>
      <c r="G27" s="278"/>
      <c r="H27" s="278"/>
      <c r="I27" s="278"/>
      <c r="J27" s="278"/>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O27" s="95"/>
      <c r="AP27" s="95"/>
      <c r="AQ27" s="95"/>
      <c r="AR27" s="95"/>
    </row>
    <row r="28" spans="1:44" x14ac:dyDescent="0.2">
      <c r="A28" s="278"/>
      <c r="B28" s="278"/>
      <c r="C28" s="1635" t="s">
        <v>101</v>
      </c>
      <c r="D28" s="1635"/>
      <c r="E28" s="1635"/>
      <c r="F28" s="1635"/>
      <c r="G28" s="1635"/>
      <c r="H28" s="1635"/>
      <c r="I28" s="1635"/>
      <c r="J28" s="1635"/>
      <c r="K28" s="1635"/>
      <c r="L28" s="1635"/>
      <c r="M28" s="1652" t="s">
        <v>593</v>
      </c>
      <c r="N28" s="1644" t="s">
        <v>1075</v>
      </c>
      <c r="O28" s="1644"/>
      <c r="P28" s="1644"/>
      <c r="Q28" s="1644"/>
      <c r="R28" s="1652" t="s">
        <v>593</v>
      </c>
      <c r="S28" s="1645" t="e">
        <f>ROUND(R24/0.3,3)</f>
        <v>#DIV/0!</v>
      </c>
      <c r="T28" s="1646"/>
      <c r="U28" s="1646"/>
      <c r="V28" s="1647"/>
      <c r="W28" s="1651" t="s">
        <v>620</v>
      </c>
      <c r="X28" s="1652"/>
      <c r="Y28" s="1632" t="s">
        <v>1074</v>
      </c>
      <c r="Z28" s="1632"/>
      <c r="AA28" s="1632"/>
      <c r="AB28" s="1632"/>
      <c r="AC28" s="1632"/>
      <c r="AD28" s="1632"/>
      <c r="AE28" s="1632"/>
      <c r="AF28" s="1632"/>
      <c r="AG28" s="1632"/>
      <c r="AH28" s="1632"/>
      <c r="AI28" s="1632"/>
      <c r="AJ28" s="1632"/>
      <c r="AK28" s="1632"/>
      <c r="AL28" s="277"/>
      <c r="AM28" s="277"/>
    </row>
    <row r="29" spans="1:44" ht="13.5" thickBot="1" x14ac:dyDescent="0.25">
      <c r="A29" s="278"/>
      <c r="B29" s="278"/>
      <c r="C29" s="1635"/>
      <c r="D29" s="1635"/>
      <c r="E29" s="1635"/>
      <c r="F29" s="1635"/>
      <c r="G29" s="1635"/>
      <c r="H29" s="1635"/>
      <c r="I29" s="1635"/>
      <c r="J29" s="1635"/>
      <c r="K29" s="1635"/>
      <c r="L29" s="1635"/>
      <c r="M29" s="1652"/>
      <c r="N29" s="1660">
        <v>0.3</v>
      </c>
      <c r="O29" s="1660"/>
      <c r="P29" s="1660"/>
      <c r="Q29" s="1660"/>
      <c r="R29" s="1652"/>
      <c r="S29" s="1648"/>
      <c r="T29" s="1649"/>
      <c r="U29" s="1649"/>
      <c r="V29" s="1650"/>
      <c r="W29" s="1651"/>
      <c r="X29" s="1652"/>
      <c r="Y29" s="1632"/>
      <c r="Z29" s="1632"/>
      <c r="AA29" s="1632"/>
      <c r="AB29" s="1632"/>
      <c r="AC29" s="1632"/>
      <c r="AD29" s="1632"/>
      <c r="AE29" s="1632"/>
      <c r="AF29" s="1632"/>
      <c r="AG29" s="1632"/>
      <c r="AH29" s="1632"/>
      <c r="AI29" s="1632"/>
      <c r="AJ29" s="1632"/>
      <c r="AK29" s="1632"/>
      <c r="AL29" s="277"/>
      <c r="AM29" s="277"/>
    </row>
    <row r="30" spans="1:44" ht="9" customHeight="1" x14ac:dyDescent="0.2">
      <c r="A30" s="278"/>
      <c r="B30" s="278"/>
      <c r="C30" s="292"/>
      <c r="D30" s="292"/>
      <c r="E30" s="292"/>
      <c r="F30" s="292"/>
      <c r="G30" s="292"/>
      <c r="H30" s="292"/>
      <c r="I30" s="292"/>
      <c r="J30" s="292"/>
      <c r="K30" s="292"/>
      <c r="L30" s="292"/>
      <c r="M30" s="300"/>
      <c r="N30" s="301"/>
      <c r="O30" s="301"/>
      <c r="P30" s="302"/>
      <c r="Q30" s="302"/>
      <c r="R30" s="295"/>
      <c r="S30" s="296"/>
      <c r="T30" s="296"/>
      <c r="U30" s="296"/>
      <c r="V30" s="296"/>
      <c r="W30" s="290"/>
      <c r="X30" s="295"/>
      <c r="Y30" s="299"/>
      <c r="Z30" s="303"/>
      <c r="AA30" s="303"/>
      <c r="AB30" s="303"/>
      <c r="AC30" s="303"/>
      <c r="AD30" s="303"/>
      <c r="AE30" s="303"/>
      <c r="AF30" s="303"/>
      <c r="AG30" s="303"/>
      <c r="AH30" s="303"/>
      <c r="AI30" s="303"/>
      <c r="AJ30" s="303"/>
      <c r="AK30" s="303"/>
      <c r="AL30" s="277"/>
      <c r="AM30" s="277"/>
    </row>
    <row r="31" spans="1:44" ht="9" customHeight="1" x14ac:dyDescent="0.2">
      <c r="A31" s="278"/>
      <c r="B31" s="278"/>
      <c r="C31" s="292"/>
      <c r="D31" s="292"/>
      <c r="E31" s="292"/>
      <c r="F31" s="292"/>
      <c r="G31" s="292"/>
      <c r="H31" s="292"/>
      <c r="I31" s="292"/>
      <c r="J31" s="292"/>
      <c r="K31" s="292"/>
      <c r="L31" s="292"/>
      <c r="M31" s="300"/>
      <c r="N31" s="301"/>
      <c r="O31" s="301"/>
      <c r="P31" s="302"/>
      <c r="Q31" s="302"/>
      <c r="R31" s="295"/>
      <c r="S31" s="296"/>
      <c r="T31" s="296"/>
      <c r="U31" s="296"/>
      <c r="V31" s="296"/>
      <c r="W31" s="290"/>
      <c r="X31" s="295"/>
      <c r="Y31" s="299"/>
      <c r="Z31" s="303"/>
      <c r="AA31" s="303"/>
      <c r="AB31" s="303"/>
      <c r="AC31" s="303"/>
      <c r="AD31" s="303"/>
      <c r="AE31" s="303"/>
      <c r="AF31" s="303"/>
      <c r="AG31" s="303"/>
      <c r="AH31" s="303"/>
      <c r="AI31" s="303"/>
      <c r="AJ31" s="303"/>
      <c r="AK31" s="303"/>
      <c r="AL31" s="277"/>
      <c r="AM31" s="277"/>
    </row>
    <row r="32" spans="1:44" s="96" customFormat="1" ht="9" customHeight="1" x14ac:dyDescent="0.2">
      <c r="A32" s="285"/>
      <c r="B32" s="285"/>
      <c r="C32" s="290"/>
      <c r="D32" s="290"/>
      <c r="E32" s="290"/>
      <c r="F32" s="290"/>
      <c r="G32" s="290"/>
      <c r="H32" s="290"/>
      <c r="I32" s="290"/>
      <c r="J32" s="290"/>
      <c r="K32" s="290"/>
      <c r="L32" s="290"/>
      <c r="M32" s="295"/>
      <c r="N32" s="302"/>
      <c r="O32" s="302"/>
      <c r="P32" s="302"/>
      <c r="Q32" s="302"/>
      <c r="R32" s="295"/>
      <c r="S32" s="296"/>
      <c r="T32" s="296"/>
      <c r="U32" s="296"/>
      <c r="V32" s="296"/>
      <c r="W32" s="297"/>
      <c r="X32" s="297"/>
      <c r="Y32" s="304"/>
      <c r="Z32" s="304"/>
      <c r="AA32" s="304"/>
      <c r="AB32" s="304"/>
      <c r="AC32" s="304"/>
      <c r="AD32" s="304"/>
      <c r="AE32" s="304"/>
      <c r="AF32" s="304"/>
      <c r="AG32" s="304"/>
      <c r="AH32" s="304"/>
      <c r="AI32" s="304"/>
      <c r="AJ32" s="304"/>
      <c r="AK32" s="304"/>
      <c r="AL32" s="297"/>
      <c r="AM32" s="297"/>
    </row>
    <row r="33" spans="1:44" s="96" customFormat="1" x14ac:dyDescent="0.2">
      <c r="A33" s="285"/>
      <c r="B33" s="285"/>
      <c r="C33" s="285"/>
      <c r="D33" s="285"/>
      <c r="E33" s="285"/>
      <c r="F33" s="285"/>
      <c r="G33" s="285"/>
      <c r="H33" s="285"/>
      <c r="I33" s="285"/>
      <c r="J33" s="285"/>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row>
    <row r="34" spans="1:44" s="96" customFormat="1" x14ac:dyDescent="0.2">
      <c r="A34" s="285" t="s">
        <v>100</v>
      </c>
      <c r="B34" s="285"/>
      <c r="C34" s="285"/>
      <c r="D34" s="285"/>
      <c r="E34" s="285"/>
      <c r="F34" s="285"/>
      <c r="G34" s="305"/>
      <c r="H34" s="285"/>
      <c r="I34" s="285"/>
      <c r="J34" s="285"/>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row>
    <row r="35" spans="1:44" s="96" customFormat="1" x14ac:dyDescent="0.2">
      <c r="A35" s="306"/>
      <c r="B35" s="306"/>
      <c r="C35" s="306"/>
      <c r="D35" s="306"/>
      <c r="E35" s="289"/>
      <c r="F35" s="289"/>
      <c r="G35" s="289"/>
      <c r="H35" s="289"/>
      <c r="I35" s="289"/>
      <c r="J35" s="289"/>
      <c r="K35" s="306"/>
      <c r="L35" s="306"/>
      <c r="M35" s="306"/>
      <c r="N35" s="307"/>
      <c r="O35" s="289"/>
      <c r="P35" s="289"/>
      <c r="Q35" s="289"/>
      <c r="R35" s="306"/>
      <c r="S35" s="289"/>
      <c r="T35" s="289"/>
      <c r="U35" s="289"/>
      <c r="V35" s="289"/>
      <c r="W35" s="289"/>
      <c r="X35" s="289"/>
      <c r="Y35" s="289"/>
      <c r="Z35" s="289"/>
      <c r="AA35" s="306"/>
      <c r="AB35" s="289"/>
      <c r="AC35" s="289"/>
      <c r="AD35" s="289"/>
      <c r="AE35" s="289"/>
      <c r="AF35" s="289"/>
      <c r="AG35" s="289"/>
      <c r="AH35" s="306"/>
      <c r="AI35" s="306"/>
      <c r="AJ35" s="306"/>
      <c r="AK35" s="306"/>
      <c r="AL35" s="297"/>
      <c r="AM35" s="297"/>
    </row>
    <row r="36" spans="1:44" s="96" customFormat="1" ht="13.5" thickBot="1" x14ac:dyDescent="0.25">
      <c r="A36" s="306"/>
      <c r="B36" s="306"/>
      <c r="C36" s="306"/>
      <c r="D36" s="277"/>
      <c r="E36" s="308" t="s">
        <v>99</v>
      </c>
      <c r="F36" s="306"/>
      <c r="G36" s="306"/>
      <c r="H36" s="306"/>
      <c r="I36" s="306"/>
      <c r="J36" s="306"/>
      <c r="K36" s="306"/>
      <c r="L36" s="306" t="s">
        <v>98</v>
      </c>
      <c r="M36" s="306"/>
      <c r="N36" s="306"/>
      <c r="O36" s="306"/>
      <c r="P36" s="306"/>
      <c r="Q36" s="306"/>
      <c r="R36" s="297"/>
      <c r="S36" s="307" t="s">
        <v>97</v>
      </c>
      <c r="T36" s="306"/>
      <c r="U36" s="306"/>
      <c r="V36" s="306"/>
      <c r="W36" s="306"/>
      <c r="X36" s="306"/>
      <c r="Y36" s="306"/>
      <c r="Z36" s="307"/>
      <c r="AA36" s="307"/>
      <c r="AB36" s="307"/>
      <c r="AC36" s="307"/>
      <c r="AD36" s="307"/>
      <c r="AE36" s="307"/>
      <c r="AF36" s="307"/>
      <c r="AG36" s="307"/>
      <c r="AH36" s="307"/>
      <c r="AI36" s="307"/>
      <c r="AJ36" s="307"/>
      <c r="AK36" s="307"/>
      <c r="AL36" s="277"/>
      <c r="AM36" s="277"/>
      <c r="AN36" s="109" t="s">
        <v>4627</v>
      </c>
      <c r="AR36" s="109"/>
    </row>
    <row r="37" spans="1:44" s="96" customFormat="1" ht="13.5" thickBot="1" x14ac:dyDescent="0.25">
      <c r="A37" s="297"/>
      <c r="B37" s="306" t="s">
        <v>7034</v>
      </c>
      <c r="C37" s="306"/>
      <c r="D37" s="309" t="s">
        <v>1073</v>
      </c>
      <c r="E37" s="1631">
        <f>I5</f>
        <v>0</v>
      </c>
      <c r="F37" s="1631"/>
      <c r="G37" s="1631"/>
      <c r="H37" s="1631"/>
      <c r="I37" s="1631"/>
      <c r="J37" s="1631"/>
      <c r="K37" s="306" t="s">
        <v>1072</v>
      </c>
      <c r="L37" s="1640"/>
      <c r="M37" s="1641"/>
      <c r="N37" s="1641"/>
      <c r="O37" s="1641"/>
      <c r="P37" s="1641"/>
      <c r="Q37" s="1642"/>
      <c r="R37" s="306" t="s">
        <v>1072</v>
      </c>
      <c r="S37" s="1640"/>
      <c r="T37" s="1641"/>
      <c r="U37" s="1641"/>
      <c r="V37" s="1641"/>
      <c r="W37" s="1641"/>
      <c r="X37" s="1642"/>
      <c r="Y37" s="289"/>
      <c r="Z37" s="306"/>
      <c r="AA37" s="306"/>
      <c r="AB37" s="310"/>
      <c r="AC37" s="310"/>
      <c r="AD37" s="310"/>
      <c r="AE37" s="310"/>
      <c r="AF37" s="310"/>
      <c r="AG37" s="310"/>
      <c r="AH37" s="297"/>
      <c r="AI37" s="277"/>
      <c r="AJ37" s="307"/>
      <c r="AK37" s="307"/>
      <c r="AL37" s="277"/>
      <c r="AM37" s="277"/>
      <c r="AR37" s="72"/>
    </row>
    <row r="38" spans="1:44" s="96" customFormat="1" x14ac:dyDescent="0.2">
      <c r="A38" s="306"/>
      <c r="B38" s="306"/>
      <c r="C38" s="306"/>
      <c r="D38" s="309"/>
      <c r="E38" s="289"/>
      <c r="F38" s="289"/>
      <c r="G38" s="289"/>
      <c r="H38" s="289"/>
      <c r="I38" s="289"/>
      <c r="J38" s="289"/>
      <c r="K38" s="306"/>
      <c r="L38" s="289"/>
      <c r="M38" s="289"/>
      <c r="N38" s="289"/>
      <c r="O38" s="289"/>
      <c r="P38" s="289"/>
      <c r="Q38" s="289"/>
      <c r="R38" s="306"/>
      <c r="S38" s="289"/>
      <c r="T38" s="289"/>
      <c r="U38" s="289"/>
      <c r="V38" s="289"/>
      <c r="W38" s="289"/>
      <c r="X38" s="289"/>
      <c r="Y38" s="289"/>
      <c r="Z38" s="306"/>
      <c r="AA38" s="306"/>
      <c r="AB38" s="289"/>
      <c r="AC38" s="289"/>
      <c r="AD38" s="289"/>
      <c r="AE38" s="289"/>
      <c r="AF38" s="289"/>
      <c r="AG38" s="289"/>
      <c r="AH38" s="307"/>
      <c r="AI38" s="307"/>
      <c r="AJ38" s="307"/>
      <c r="AK38" s="307"/>
      <c r="AL38" s="297"/>
      <c r="AM38" s="297"/>
    </row>
    <row r="39" spans="1:44" s="96" customFormat="1" x14ac:dyDescent="0.2">
      <c r="A39" s="306"/>
      <c r="B39" s="306"/>
      <c r="C39" s="306"/>
      <c r="D39" s="309"/>
      <c r="E39" s="311" t="s">
        <v>96</v>
      </c>
      <c r="F39" s="297"/>
      <c r="G39" s="289"/>
      <c r="H39" s="289"/>
      <c r="I39" s="289"/>
      <c r="J39" s="289"/>
      <c r="K39" s="306"/>
      <c r="L39" s="289"/>
      <c r="M39" s="289"/>
      <c r="N39" s="297"/>
      <c r="O39" s="311"/>
      <c r="P39" s="289"/>
      <c r="Q39" s="289"/>
      <c r="R39" s="306"/>
      <c r="S39" s="297"/>
      <c r="T39" s="297"/>
      <c r="U39" s="297"/>
      <c r="V39" s="297"/>
      <c r="W39" s="297"/>
      <c r="X39" s="311" t="s">
        <v>96</v>
      </c>
      <c r="Y39" s="311"/>
      <c r="Z39" s="289"/>
      <c r="AA39" s="289"/>
      <c r="AB39" s="289"/>
      <c r="AC39" s="289"/>
      <c r="AD39" s="289"/>
      <c r="AE39" s="297"/>
      <c r="AF39" s="297"/>
      <c r="AG39" s="297"/>
      <c r="AH39" s="311"/>
      <c r="AI39" s="289"/>
      <c r="AJ39" s="289"/>
      <c r="AK39" s="289"/>
      <c r="AL39" s="289"/>
      <c r="AM39" s="289"/>
    </row>
    <row r="40" spans="1:44" s="96" customFormat="1" ht="13.5" thickBot="1" x14ac:dyDescent="0.25">
      <c r="A40" s="306"/>
      <c r="B40" s="306"/>
      <c r="C40" s="306"/>
      <c r="D40" s="309"/>
      <c r="E40" s="311" t="s">
        <v>4629</v>
      </c>
      <c r="F40" s="297"/>
      <c r="G40" s="289"/>
      <c r="H40" s="289"/>
      <c r="I40" s="289"/>
      <c r="J40" s="289"/>
      <c r="K40" s="306"/>
      <c r="L40" s="289"/>
      <c r="M40" s="289"/>
      <c r="N40" s="311"/>
      <c r="O40" s="311"/>
      <c r="P40" s="297"/>
      <c r="Q40" s="297"/>
      <c r="R40" s="297"/>
      <c r="S40" s="297"/>
      <c r="T40" s="297"/>
      <c r="U40" s="297"/>
      <c r="V40" s="297"/>
      <c r="W40" s="297"/>
      <c r="X40" s="311" t="s">
        <v>4630</v>
      </c>
      <c r="Y40" s="311"/>
      <c r="Z40" s="306"/>
      <c r="AA40" s="306"/>
      <c r="AB40" s="306"/>
      <c r="AC40" s="306"/>
      <c r="AD40" s="306"/>
      <c r="AE40" s="297"/>
      <c r="AF40" s="297"/>
      <c r="AG40" s="297"/>
      <c r="AH40" s="306"/>
      <c r="AI40" s="306"/>
      <c r="AJ40" s="306"/>
      <c r="AK40" s="306"/>
      <c r="AL40" s="306"/>
      <c r="AM40" s="306"/>
      <c r="AO40" s="72"/>
      <c r="AP40" s="72"/>
      <c r="AQ40" s="72"/>
    </row>
    <row r="41" spans="1:44" s="96" customFormat="1" ht="13.5" thickBot="1" x14ac:dyDescent="0.25">
      <c r="A41" s="306"/>
      <c r="B41" s="306"/>
      <c r="C41" s="306"/>
      <c r="D41" s="309"/>
      <c r="E41" s="306" t="s">
        <v>1072</v>
      </c>
      <c r="F41" s="1640"/>
      <c r="G41" s="1641"/>
      <c r="H41" s="1641"/>
      <c r="I41" s="1641"/>
      <c r="J41" s="1641"/>
      <c r="K41" s="1642"/>
      <c r="L41" s="297"/>
      <c r="M41" s="306"/>
      <c r="N41" s="297"/>
      <c r="O41" s="312"/>
      <c r="P41" s="312"/>
      <c r="Q41" s="312"/>
      <c r="R41" s="312"/>
      <c r="S41" s="312"/>
      <c r="T41" s="312"/>
      <c r="U41" s="297"/>
      <c r="V41" s="307"/>
      <c r="W41" s="306" t="s">
        <v>1072</v>
      </c>
      <c r="X41" s="1640"/>
      <c r="Y41" s="1661"/>
      <c r="Z41" s="1661"/>
      <c r="AA41" s="1661"/>
      <c r="AB41" s="1661"/>
      <c r="AC41" s="1661"/>
      <c r="AD41" s="1662"/>
      <c r="AE41" s="297"/>
      <c r="AF41" s="306"/>
      <c r="AG41" s="297"/>
      <c r="AH41" s="312"/>
      <c r="AI41" s="312"/>
      <c r="AJ41" s="312"/>
      <c r="AK41" s="312"/>
      <c r="AL41" s="312"/>
      <c r="AM41" s="312"/>
      <c r="AN41" s="109" t="s">
        <v>4627</v>
      </c>
      <c r="AR41" s="109"/>
    </row>
    <row r="42" spans="1:44" s="96" customFormat="1" x14ac:dyDescent="0.2">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R42" s="72"/>
    </row>
    <row r="43" spans="1:44" s="96" customFormat="1" x14ac:dyDescent="0.2">
      <c r="A43" s="306"/>
      <c r="B43" s="306"/>
      <c r="C43" s="306"/>
      <c r="D43" s="309"/>
      <c r="E43" s="289"/>
      <c r="F43" s="289"/>
      <c r="G43" s="289"/>
      <c r="H43" s="289"/>
      <c r="I43" s="289"/>
      <c r="J43" s="289"/>
      <c r="K43" s="306"/>
      <c r="L43" s="289"/>
      <c r="M43" s="289"/>
      <c r="N43" s="289"/>
      <c r="O43" s="289"/>
      <c r="P43" s="289"/>
      <c r="Q43" s="289"/>
      <c r="R43" s="306"/>
      <c r="S43" s="289"/>
      <c r="T43" s="289"/>
      <c r="U43" s="289"/>
      <c r="V43" s="289"/>
      <c r="W43" s="289"/>
      <c r="X43" s="289"/>
      <c r="Y43" s="289"/>
      <c r="Z43" s="306"/>
      <c r="AA43" s="306"/>
      <c r="AB43" s="289"/>
      <c r="AC43" s="289"/>
      <c r="AD43" s="289"/>
      <c r="AE43" s="289"/>
      <c r="AF43" s="289"/>
      <c r="AG43" s="289"/>
      <c r="AH43" s="307"/>
      <c r="AI43" s="307"/>
      <c r="AJ43" s="307"/>
      <c r="AK43" s="307"/>
      <c r="AL43" s="297"/>
      <c r="AM43" s="297"/>
    </row>
    <row r="44" spans="1:44" s="96" customFormat="1" x14ac:dyDescent="0.2">
      <c r="A44" s="306"/>
      <c r="B44" s="306"/>
      <c r="C44" s="306"/>
      <c r="D44" s="309"/>
      <c r="E44" s="311"/>
      <c r="F44" s="297"/>
      <c r="G44" s="289"/>
      <c r="H44" s="289"/>
      <c r="I44" s="289"/>
      <c r="J44" s="289"/>
      <c r="K44" s="306"/>
      <c r="L44" s="289"/>
      <c r="M44" s="289"/>
      <c r="N44" s="297"/>
      <c r="O44" s="311" t="s">
        <v>820</v>
      </c>
      <c r="P44" s="289"/>
      <c r="Q44" s="289"/>
      <c r="R44" s="306"/>
      <c r="S44" s="297"/>
      <c r="T44" s="297"/>
      <c r="U44" s="297"/>
      <c r="V44" s="297"/>
      <c r="W44" s="297"/>
      <c r="X44" s="297"/>
      <c r="Y44" s="311" t="s">
        <v>1574</v>
      </c>
      <c r="Z44" s="289"/>
      <c r="AA44" s="289"/>
      <c r="AB44" s="289"/>
      <c r="AC44" s="289"/>
      <c r="AD44" s="289"/>
      <c r="AE44" s="297"/>
      <c r="AF44" s="297"/>
      <c r="AG44" s="297"/>
      <c r="AH44" s="297"/>
      <c r="AI44" s="297"/>
      <c r="AJ44" s="297"/>
      <c r="AK44" s="297"/>
      <c r="AL44" s="297"/>
      <c r="AM44" s="297"/>
    </row>
    <row r="45" spans="1:44" s="96" customFormat="1" ht="13.5" thickBot="1" x14ac:dyDescent="0.25">
      <c r="A45" s="306"/>
      <c r="B45" s="306"/>
      <c r="C45" s="306"/>
      <c r="D45" s="309"/>
      <c r="E45" s="311"/>
      <c r="F45" s="297"/>
      <c r="G45" s="289"/>
      <c r="H45" s="289"/>
      <c r="I45" s="289"/>
      <c r="J45" s="289"/>
      <c r="K45" s="306"/>
      <c r="L45" s="289"/>
      <c r="M45" s="289"/>
      <c r="N45" s="311"/>
      <c r="O45" s="311" t="s">
        <v>821</v>
      </c>
      <c r="P45" s="297"/>
      <c r="Q45" s="297"/>
      <c r="R45" s="297"/>
      <c r="S45" s="297"/>
      <c r="T45" s="297"/>
      <c r="U45" s="297"/>
      <c r="V45" s="297"/>
      <c r="W45" s="297"/>
      <c r="X45" s="297"/>
      <c r="Y45" s="306" t="s">
        <v>1575</v>
      </c>
      <c r="Z45" s="306"/>
      <c r="AA45" s="306"/>
      <c r="AB45" s="306"/>
      <c r="AC45" s="306"/>
      <c r="AD45" s="306"/>
      <c r="AE45" s="297"/>
      <c r="AF45" s="306"/>
      <c r="AG45" s="306"/>
      <c r="AH45" s="306"/>
      <c r="AI45" s="297"/>
      <c r="AJ45" s="297"/>
      <c r="AK45" s="297"/>
      <c r="AL45" s="297"/>
      <c r="AM45" s="297"/>
      <c r="AN45" s="109"/>
    </row>
    <row r="46" spans="1:44" s="96" customFormat="1" ht="13.5" thickBot="1" x14ac:dyDescent="0.25">
      <c r="A46" s="306"/>
      <c r="B46" s="306"/>
      <c r="C46" s="306"/>
      <c r="D46" s="309"/>
      <c r="E46" s="306"/>
      <c r="F46" s="312"/>
      <c r="G46" s="312"/>
      <c r="H46" s="312"/>
      <c r="I46" s="312"/>
      <c r="J46" s="312"/>
      <c r="K46" s="312"/>
      <c r="L46" s="297"/>
      <c r="M46" s="306" t="s">
        <v>1072</v>
      </c>
      <c r="N46" s="297"/>
      <c r="O46" s="1640"/>
      <c r="P46" s="1641"/>
      <c r="Q46" s="1641"/>
      <c r="R46" s="1641"/>
      <c r="S46" s="1641"/>
      <c r="T46" s="1642"/>
      <c r="U46" s="297"/>
      <c r="V46" s="307"/>
      <c r="W46" s="306" t="s">
        <v>1072</v>
      </c>
      <c r="X46" s="297"/>
      <c r="Y46" s="1640"/>
      <c r="Z46" s="1641"/>
      <c r="AA46" s="1641"/>
      <c r="AB46" s="1641"/>
      <c r="AC46" s="1641"/>
      <c r="AD46" s="1642"/>
      <c r="AE46" s="307" t="s">
        <v>1071</v>
      </c>
      <c r="AF46" s="297"/>
      <c r="AG46" s="297"/>
      <c r="AH46" s="297"/>
      <c r="AI46" s="307"/>
      <c r="AJ46" s="297"/>
      <c r="AK46" s="297"/>
      <c r="AL46" s="297"/>
      <c r="AM46" s="297"/>
      <c r="AN46" s="109"/>
    </row>
    <row r="47" spans="1:44" s="96" customFormat="1" x14ac:dyDescent="0.2">
      <c r="A47" s="306"/>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row>
    <row r="48" spans="1:44" s="96" customFormat="1" x14ac:dyDescent="0.2">
      <c r="A48" s="306"/>
      <c r="B48" s="306"/>
      <c r="C48" s="306"/>
      <c r="D48" s="309"/>
      <c r="E48" s="297"/>
      <c r="F48" s="297"/>
      <c r="G48" s="289"/>
      <c r="H48" s="306"/>
      <c r="I48" s="306"/>
      <c r="J48" s="289"/>
      <c r="K48" s="311" t="s">
        <v>508</v>
      </c>
      <c r="L48" s="289"/>
      <c r="M48" s="289"/>
      <c r="N48" s="289"/>
      <c r="O48" s="289"/>
      <c r="P48" s="289"/>
      <c r="Q48" s="297"/>
      <c r="R48" s="297"/>
      <c r="S48" s="297"/>
      <c r="T48" s="297"/>
      <c r="U48" s="297"/>
      <c r="V48" s="311"/>
      <c r="W48" s="289"/>
      <c r="X48" s="289"/>
      <c r="Y48" s="289"/>
      <c r="Z48" s="289"/>
      <c r="AA48" s="289"/>
      <c r="AB48" s="297"/>
      <c r="AC48" s="297"/>
      <c r="AD48" s="297"/>
      <c r="AE48" s="297"/>
      <c r="AF48" s="297"/>
      <c r="AG48" s="297"/>
      <c r="AH48" s="297"/>
      <c r="AI48" s="297"/>
      <c r="AJ48" s="297"/>
      <c r="AK48" s="297"/>
      <c r="AL48" s="297"/>
      <c r="AM48" s="297"/>
    </row>
    <row r="49" spans="1:44" x14ac:dyDescent="0.2">
      <c r="A49" s="306"/>
      <c r="B49" s="306"/>
      <c r="C49" s="306"/>
      <c r="D49" s="309"/>
      <c r="E49" s="297"/>
      <c r="F49" s="297"/>
      <c r="G49" s="289"/>
      <c r="H49" s="306"/>
      <c r="I49" s="306"/>
      <c r="J49" s="289"/>
      <c r="K49" s="313" t="s">
        <v>5514</v>
      </c>
      <c r="L49" s="289"/>
      <c r="M49" s="289"/>
      <c r="N49" s="289"/>
      <c r="O49" s="289"/>
      <c r="P49" s="289"/>
      <c r="Q49" s="297"/>
      <c r="R49" s="297"/>
      <c r="S49" s="297"/>
      <c r="T49" s="297"/>
      <c r="U49" s="297"/>
      <c r="V49" s="311" t="s">
        <v>1574</v>
      </c>
      <c r="W49" s="289"/>
      <c r="X49" s="289"/>
      <c r="Y49" s="289"/>
      <c r="Z49" s="289"/>
      <c r="AA49" s="289"/>
      <c r="AB49" s="297"/>
      <c r="AC49" s="297"/>
      <c r="AD49" s="297"/>
      <c r="AE49" s="297"/>
      <c r="AF49" s="297"/>
      <c r="AG49" s="297"/>
      <c r="AH49" s="297"/>
      <c r="AI49" s="297"/>
      <c r="AJ49" s="297"/>
      <c r="AK49" s="297"/>
      <c r="AL49" s="297"/>
      <c r="AM49" s="297"/>
    </row>
    <row r="50" spans="1:44" ht="13.5" thickBot="1" x14ac:dyDescent="0.25">
      <c r="A50" s="306"/>
      <c r="B50" s="306"/>
      <c r="C50" s="306"/>
      <c r="D50" s="309"/>
      <c r="E50" s="297"/>
      <c r="F50" s="297"/>
      <c r="G50" s="306"/>
      <c r="H50" s="297"/>
      <c r="I50" s="297"/>
      <c r="J50" s="297"/>
      <c r="K50" s="313" t="s">
        <v>5515</v>
      </c>
      <c r="L50" s="306"/>
      <c r="M50" s="306"/>
      <c r="N50" s="306"/>
      <c r="O50" s="306"/>
      <c r="P50" s="306"/>
      <c r="Q50" s="297"/>
      <c r="R50" s="297"/>
      <c r="S50" s="297"/>
      <c r="T50" s="297"/>
      <c r="U50" s="297"/>
      <c r="V50" s="306" t="s">
        <v>1575</v>
      </c>
      <c r="W50" s="306"/>
      <c r="X50" s="306"/>
      <c r="Y50" s="306"/>
      <c r="Z50" s="306"/>
      <c r="AA50" s="306"/>
      <c r="AB50" s="306"/>
      <c r="AC50" s="306"/>
      <c r="AD50" s="306"/>
      <c r="AE50" s="297"/>
      <c r="AF50" s="297"/>
      <c r="AG50" s="297"/>
      <c r="AH50" s="297"/>
      <c r="AI50" s="297"/>
      <c r="AJ50" s="297"/>
      <c r="AK50" s="297"/>
      <c r="AL50" s="297"/>
      <c r="AM50" s="297"/>
    </row>
    <row r="51" spans="1:44" s="96" customFormat="1" ht="13.5" thickBot="1" x14ac:dyDescent="0.25">
      <c r="A51" s="306"/>
      <c r="B51" s="306"/>
      <c r="C51" s="306"/>
      <c r="D51" s="309"/>
      <c r="E51" s="307" t="s">
        <v>1070</v>
      </c>
      <c r="F51" s="289"/>
      <c r="G51" s="289"/>
      <c r="H51" s="289"/>
      <c r="I51" s="306" t="s">
        <v>1069</v>
      </c>
      <c r="J51" s="297"/>
      <c r="K51" s="1640"/>
      <c r="L51" s="1641"/>
      <c r="M51" s="1641"/>
      <c r="N51" s="1641"/>
      <c r="O51" s="1641"/>
      <c r="P51" s="1642"/>
      <c r="Q51" s="297"/>
      <c r="R51" s="297"/>
      <c r="S51" s="297"/>
      <c r="T51" s="306" t="s">
        <v>1069</v>
      </c>
      <c r="U51" s="297"/>
      <c r="V51" s="1640"/>
      <c r="W51" s="1641"/>
      <c r="X51" s="1641"/>
      <c r="Y51" s="1641"/>
      <c r="Z51" s="1641"/>
      <c r="AA51" s="1642"/>
      <c r="AB51" s="297"/>
      <c r="AC51" s="297"/>
      <c r="AD51" s="297"/>
      <c r="AE51" s="307"/>
      <c r="AF51" s="297"/>
      <c r="AG51" s="297"/>
      <c r="AH51" s="297"/>
      <c r="AI51" s="297"/>
      <c r="AJ51" s="297"/>
      <c r="AK51" s="297"/>
      <c r="AL51" s="297"/>
      <c r="AM51" s="297"/>
    </row>
    <row r="52" spans="1:44" s="96" customFormat="1" x14ac:dyDescent="0.2">
      <c r="A52" s="306"/>
      <c r="B52" s="306"/>
      <c r="C52" s="306"/>
      <c r="D52" s="309"/>
      <c r="E52" s="307"/>
      <c r="F52" s="289"/>
      <c r="G52" s="289"/>
      <c r="H52" s="289"/>
      <c r="I52" s="306"/>
      <c r="J52" s="297"/>
      <c r="K52" s="310"/>
      <c r="L52" s="310"/>
      <c r="M52" s="310"/>
      <c r="N52" s="310"/>
      <c r="O52" s="310"/>
      <c r="P52" s="310"/>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row>
    <row r="53" spans="1:44" s="96" customFormat="1" x14ac:dyDescent="0.2">
      <c r="A53" s="306"/>
      <c r="B53" s="306"/>
      <c r="C53" s="306"/>
      <c r="D53" s="306" t="s">
        <v>593</v>
      </c>
      <c r="E53" s="1631">
        <f>ROUND((E37-L37-S37-F41-X41-O46-Y46)*1.3333,)+K51+V51</f>
        <v>0</v>
      </c>
      <c r="F53" s="1631"/>
      <c r="G53" s="1631"/>
      <c r="H53" s="1631"/>
      <c r="I53" s="1631"/>
      <c r="J53" s="1631"/>
      <c r="K53" s="306" t="s">
        <v>95</v>
      </c>
      <c r="L53" s="306"/>
      <c r="M53" s="306" t="s">
        <v>6499</v>
      </c>
      <c r="N53" s="307"/>
      <c r="O53" s="289"/>
      <c r="P53" s="289"/>
      <c r="Q53" s="289"/>
      <c r="R53" s="306"/>
      <c r="S53" s="289"/>
      <c r="T53" s="289"/>
      <c r="U53" s="289"/>
      <c r="V53" s="289"/>
      <c r="W53" s="289"/>
      <c r="X53" s="289"/>
      <c r="Y53" s="289"/>
      <c r="Z53" s="289"/>
      <c r="AA53" s="306"/>
      <c r="AB53" s="289"/>
      <c r="AC53" s="297"/>
      <c r="AD53" s="297"/>
      <c r="AE53" s="297"/>
      <c r="AF53" s="297"/>
      <c r="AG53" s="297"/>
      <c r="AH53" s="297"/>
      <c r="AI53" s="297"/>
      <c r="AJ53" s="297"/>
      <c r="AK53" s="306"/>
      <c r="AL53" s="297"/>
      <c r="AM53" s="297"/>
      <c r="AO53" s="72"/>
      <c r="AP53" s="72"/>
      <c r="AQ53" s="72"/>
    </row>
    <row r="54" spans="1:44" s="96" customFormat="1" x14ac:dyDescent="0.2">
      <c r="A54" s="306"/>
      <c r="B54" s="306"/>
      <c r="C54" s="306"/>
      <c r="D54" s="306"/>
      <c r="E54" s="289"/>
      <c r="F54" s="289"/>
      <c r="G54" s="289"/>
      <c r="H54" s="289"/>
      <c r="I54" s="289"/>
      <c r="J54" s="289"/>
      <c r="K54" s="306"/>
      <c r="L54" s="306"/>
      <c r="M54" s="306"/>
      <c r="N54" s="307"/>
      <c r="O54" s="289"/>
      <c r="P54" s="289"/>
      <c r="Q54" s="289"/>
      <c r="R54" s="306"/>
      <c r="S54" s="289"/>
      <c r="T54" s="289"/>
      <c r="U54" s="289"/>
      <c r="V54" s="289"/>
      <c r="W54" s="289"/>
      <c r="X54" s="289"/>
      <c r="Y54" s="289"/>
      <c r="Z54" s="289"/>
      <c r="AA54" s="306"/>
      <c r="AB54" s="289"/>
      <c r="AC54" s="297"/>
      <c r="AD54" s="297"/>
      <c r="AE54" s="297"/>
      <c r="AF54" s="297"/>
      <c r="AG54" s="297"/>
      <c r="AH54" s="297"/>
      <c r="AI54" s="297"/>
      <c r="AJ54" s="297"/>
      <c r="AK54" s="306"/>
      <c r="AL54" s="297"/>
      <c r="AM54" s="297"/>
      <c r="AO54" s="72"/>
      <c r="AP54" s="72"/>
      <c r="AQ54" s="72"/>
    </row>
    <row r="55" spans="1:44" s="96" customFormat="1" x14ac:dyDescent="0.2">
      <c r="A55" s="306"/>
      <c r="B55" s="306"/>
      <c r="C55" s="306"/>
      <c r="D55" s="306"/>
      <c r="E55" s="289"/>
      <c r="F55" s="289"/>
      <c r="G55" s="289"/>
      <c r="H55" s="289"/>
      <c r="I55" s="289"/>
      <c r="J55" s="289"/>
      <c r="K55" s="306"/>
      <c r="L55" s="306"/>
      <c r="M55" s="306"/>
      <c r="N55" s="307"/>
      <c r="O55" s="289"/>
      <c r="P55" s="289"/>
      <c r="Q55" s="289"/>
      <c r="R55" s="306"/>
      <c r="S55" s="289"/>
      <c r="T55" s="289"/>
      <c r="U55" s="289"/>
      <c r="V55" s="289"/>
      <c r="W55" s="289"/>
      <c r="X55" s="289"/>
      <c r="Y55" s="289"/>
      <c r="Z55" s="289"/>
      <c r="AA55" s="306"/>
      <c r="AB55" s="289"/>
      <c r="AC55" s="297"/>
      <c r="AD55" s="297"/>
      <c r="AE55" s="297"/>
      <c r="AF55" s="297"/>
      <c r="AG55" s="297"/>
      <c r="AH55" s="297"/>
      <c r="AI55" s="297"/>
      <c r="AJ55" s="297"/>
      <c r="AK55" s="306"/>
      <c r="AL55" s="297"/>
      <c r="AM55" s="297"/>
      <c r="AO55" s="72"/>
      <c r="AP55" s="72"/>
      <c r="AQ55" s="72"/>
    </row>
    <row r="56" spans="1:44" s="96" customFormat="1" ht="13.5" thickBot="1" x14ac:dyDescent="0.25">
      <c r="A56" s="306"/>
      <c r="B56" s="306"/>
      <c r="C56" s="306"/>
      <c r="D56" s="277"/>
      <c r="E56" s="308" t="s">
        <v>99</v>
      </c>
      <c r="F56" s="306"/>
      <c r="G56" s="306"/>
      <c r="H56" s="306"/>
      <c r="I56" s="306"/>
      <c r="J56" s="306"/>
      <c r="K56" s="306"/>
      <c r="L56" s="306" t="s">
        <v>98</v>
      </c>
      <c r="M56" s="306"/>
      <c r="N56" s="306"/>
      <c r="O56" s="306"/>
      <c r="P56" s="306"/>
      <c r="Q56" s="306"/>
      <c r="R56" s="297"/>
      <c r="S56" s="307" t="s">
        <v>97</v>
      </c>
      <c r="T56" s="306"/>
      <c r="U56" s="306"/>
      <c r="V56" s="306"/>
      <c r="W56" s="306"/>
      <c r="X56" s="306"/>
      <c r="Y56" s="306"/>
      <c r="Z56" s="307"/>
      <c r="AA56" s="307"/>
      <c r="AB56" s="307"/>
      <c r="AC56" s="307"/>
      <c r="AD56" s="307"/>
      <c r="AE56" s="307"/>
      <c r="AF56" s="307"/>
      <c r="AG56" s="307"/>
      <c r="AH56" s="307"/>
      <c r="AI56" s="307"/>
      <c r="AJ56" s="307"/>
      <c r="AK56" s="307"/>
      <c r="AL56" s="277"/>
      <c r="AM56" s="277"/>
      <c r="AN56" s="109" t="s">
        <v>1071</v>
      </c>
      <c r="AR56" s="109"/>
    </row>
    <row r="57" spans="1:44" s="96" customFormat="1" ht="13.5" thickBot="1" x14ac:dyDescent="0.25">
      <c r="A57" s="297"/>
      <c r="B57" s="306" t="s">
        <v>7035</v>
      </c>
      <c r="C57" s="306"/>
      <c r="D57" s="309" t="s">
        <v>1073</v>
      </c>
      <c r="E57" s="1631">
        <f>I8</f>
        <v>0</v>
      </c>
      <c r="F57" s="1631"/>
      <c r="G57" s="1631"/>
      <c r="H57" s="1631"/>
      <c r="I57" s="1631"/>
      <c r="J57" s="1631"/>
      <c r="K57" s="306" t="s">
        <v>1072</v>
      </c>
      <c r="L57" s="1640"/>
      <c r="M57" s="1641"/>
      <c r="N57" s="1641"/>
      <c r="O57" s="1641"/>
      <c r="P57" s="1641"/>
      <c r="Q57" s="1642"/>
      <c r="R57" s="306" t="s">
        <v>1072</v>
      </c>
      <c r="S57" s="1640"/>
      <c r="T57" s="1641"/>
      <c r="U57" s="1641"/>
      <c r="V57" s="1641"/>
      <c r="W57" s="1641"/>
      <c r="X57" s="1642"/>
      <c r="Y57" s="289"/>
      <c r="Z57" s="306"/>
      <c r="AA57" s="306"/>
      <c r="AB57" s="310"/>
      <c r="AC57" s="310"/>
      <c r="AD57" s="310"/>
      <c r="AE57" s="310"/>
      <c r="AF57" s="310"/>
      <c r="AG57" s="310"/>
      <c r="AH57" s="297"/>
      <c r="AI57" s="277"/>
      <c r="AJ57" s="307"/>
      <c r="AK57" s="307"/>
      <c r="AL57" s="277"/>
      <c r="AM57" s="277"/>
      <c r="AR57" s="72"/>
    </row>
    <row r="58" spans="1:44" s="96" customFormat="1" x14ac:dyDescent="0.2">
      <c r="A58" s="306"/>
      <c r="B58" s="306"/>
      <c r="C58" s="306"/>
      <c r="D58" s="309"/>
      <c r="E58" s="289"/>
      <c r="F58" s="289"/>
      <c r="G58" s="289"/>
      <c r="H58" s="289"/>
      <c r="I58" s="289"/>
      <c r="J58" s="289"/>
      <c r="K58" s="306"/>
      <c r="L58" s="289"/>
      <c r="M58" s="289"/>
      <c r="N58" s="289"/>
      <c r="O58" s="289"/>
      <c r="P58" s="289"/>
      <c r="Q58" s="289"/>
      <c r="R58" s="306"/>
      <c r="S58" s="289"/>
      <c r="T58" s="289"/>
      <c r="U58" s="289"/>
      <c r="V58" s="289"/>
      <c r="W58" s="289"/>
      <c r="X58" s="289"/>
      <c r="Y58" s="289"/>
      <c r="Z58" s="306"/>
      <c r="AA58" s="306"/>
      <c r="AB58" s="289"/>
      <c r="AC58" s="289"/>
      <c r="AD58" s="289"/>
      <c r="AE58" s="289"/>
      <c r="AF58" s="289"/>
      <c r="AG58" s="289"/>
      <c r="AH58" s="307"/>
      <c r="AI58" s="307"/>
      <c r="AJ58" s="307"/>
      <c r="AK58" s="307"/>
      <c r="AL58" s="297"/>
      <c r="AM58" s="297"/>
    </row>
    <row r="59" spans="1:44" s="96" customFormat="1" x14ac:dyDescent="0.2">
      <c r="A59" s="306"/>
      <c r="B59" s="306"/>
      <c r="C59" s="306"/>
      <c r="D59" s="309"/>
      <c r="E59" s="311" t="s">
        <v>96</v>
      </c>
      <c r="F59" s="297"/>
      <c r="G59" s="289"/>
      <c r="H59" s="289"/>
      <c r="I59" s="289"/>
      <c r="J59" s="289"/>
      <c r="K59" s="306"/>
      <c r="L59" s="289"/>
      <c r="M59" s="289"/>
      <c r="N59" s="297"/>
      <c r="O59" s="311"/>
      <c r="P59" s="289"/>
      <c r="Q59" s="289"/>
      <c r="R59" s="306"/>
      <c r="S59" s="297"/>
      <c r="T59" s="297"/>
      <c r="U59" s="297"/>
      <c r="V59" s="297"/>
      <c r="W59" s="297"/>
      <c r="X59" s="311" t="s">
        <v>96</v>
      </c>
      <c r="Y59" s="311"/>
      <c r="Z59" s="289"/>
      <c r="AA59" s="289"/>
      <c r="AB59" s="289"/>
      <c r="AC59" s="289"/>
      <c r="AD59" s="289"/>
      <c r="AE59" s="297"/>
      <c r="AF59" s="297"/>
      <c r="AG59" s="297"/>
      <c r="AH59" s="311"/>
      <c r="AI59" s="289"/>
      <c r="AJ59" s="289"/>
      <c r="AK59" s="289"/>
      <c r="AL59" s="289"/>
      <c r="AM59" s="289"/>
    </row>
    <row r="60" spans="1:44" s="96" customFormat="1" ht="13.5" thickBot="1" x14ac:dyDescent="0.25">
      <c r="A60" s="306"/>
      <c r="B60" s="306"/>
      <c r="C60" s="306"/>
      <c r="D60" s="309"/>
      <c r="E60" s="311" t="s">
        <v>4629</v>
      </c>
      <c r="F60" s="297"/>
      <c r="G60" s="289"/>
      <c r="H60" s="289"/>
      <c r="I60" s="289"/>
      <c r="J60" s="289"/>
      <c r="K60" s="306"/>
      <c r="L60" s="289"/>
      <c r="M60" s="289"/>
      <c r="N60" s="311"/>
      <c r="O60" s="311"/>
      <c r="P60" s="297"/>
      <c r="Q60" s="297"/>
      <c r="R60" s="297"/>
      <c r="S60" s="297"/>
      <c r="T60" s="297"/>
      <c r="U60" s="297"/>
      <c r="V60" s="297"/>
      <c r="W60" s="297"/>
      <c r="X60" s="311" t="s">
        <v>4630</v>
      </c>
      <c r="Y60" s="311"/>
      <c r="Z60" s="306"/>
      <c r="AA60" s="306"/>
      <c r="AB60" s="306"/>
      <c r="AC60" s="306"/>
      <c r="AD60" s="306"/>
      <c r="AE60" s="297"/>
      <c r="AF60" s="297"/>
      <c r="AG60" s="297"/>
      <c r="AH60" s="306"/>
      <c r="AI60" s="306"/>
      <c r="AJ60" s="306"/>
      <c r="AK60" s="306"/>
      <c r="AL60" s="306"/>
      <c r="AM60" s="306"/>
      <c r="AO60" s="72"/>
      <c r="AP60" s="72"/>
      <c r="AQ60" s="72"/>
    </row>
    <row r="61" spans="1:44" s="96" customFormat="1" ht="13.5" thickBot="1" x14ac:dyDescent="0.25">
      <c r="A61" s="306"/>
      <c r="B61" s="306"/>
      <c r="C61" s="306"/>
      <c r="D61" s="309"/>
      <c r="E61" s="306" t="s">
        <v>1072</v>
      </c>
      <c r="F61" s="1640"/>
      <c r="G61" s="1641"/>
      <c r="H61" s="1641"/>
      <c r="I61" s="1641"/>
      <c r="J61" s="1641"/>
      <c r="K61" s="1642"/>
      <c r="L61" s="297"/>
      <c r="M61" s="306"/>
      <c r="N61" s="297"/>
      <c r="O61" s="312"/>
      <c r="P61" s="312"/>
      <c r="Q61" s="312"/>
      <c r="R61" s="312"/>
      <c r="S61" s="312"/>
      <c r="T61" s="312"/>
      <c r="U61" s="297"/>
      <c r="V61" s="307"/>
      <c r="W61" s="306" t="s">
        <v>1072</v>
      </c>
      <c r="X61" s="1640"/>
      <c r="Y61" s="1661"/>
      <c r="Z61" s="1661"/>
      <c r="AA61" s="1661"/>
      <c r="AB61" s="1661"/>
      <c r="AC61" s="1661"/>
      <c r="AD61" s="1662"/>
      <c r="AE61" s="297"/>
      <c r="AF61" s="306"/>
      <c r="AG61" s="297"/>
      <c r="AH61" s="312"/>
      <c r="AI61" s="312"/>
      <c r="AJ61" s="312"/>
      <c r="AK61" s="312"/>
      <c r="AL61" s="312"/>
      <c r="AM61" s="312"/>
      <c r="AN61" s="109" t="s">
        <v>1071</v>
      </c>
      <c r="AR61" s="109"/>
    </row>
    <row r="62" spans="1:44" s="96" customFormat="1" x14ac:dyDescent="0.2">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R62" s="72"/>
    </row>
    <row r="63" spans="1:44" s="96" customFormat="1" x14ac:dyDescent="0.2">
      <c r="A63" s="306"/>
      <c r="B63" s="306"/>
      <c r="C63" s="306"/>
      <c r="D63" s="309"/>
      <c r="E63" s="289"/>
      <c r="F63" s="289"/>
      <c r="G63" s="289"/>
      <c r="H63" s="289"/>
      <c r="I63" s="289"/>
      <c r="J63" s="289"/>
      <c r="K63" s="306"/>
      <c r="L63" s="289"/>
      <c r="M63" s="289"/>
      <c r="N63" s="289"/>
      <c r="O63" s="289"/>
      <c r="P63" s="289"/>
      <c r="Q63" s="289"/>
      <c r="R63" s="306"/>
      <c r="S63" s="289"/>
      <c r="T63" s="289"/>
      <c r="U63" s="289"/>
      <c r="V63" s="289"/>
      <c r="W63" s="289"/>
      <c r="X63" s="289"/>
      <c r="Y63" s="289"/>
      <c r="Z63" s="306"/>
      <c r="AA63" s="306"/>
      <c r="AB63" s="289"/>
      <c r="AC63" s="289"/>
      <c r="AD63" s="289"/>
      <c r="AE63" s="289"/>
      <c r="AF63" s="289"/>
      <c r="AG63" s="289"/>
      <c r="AH63" s="307"/>
      <c r="AI63" s="307"/>
      <c r="AJ63" s="307"/>
      <c r="AK63" s="307"/>
      <c r="AL63" s="297"/>
      <c r="AM63" s="297"/>
    </row>
    <row r="64" spans="1:44" s="96" customFormat="1" x14ac:dyDescent="0.2">
      <c r="A64" s="306"/>
      <c r="B64" s="306"/>
      <c r="C64" s="306"/>
      <c r="D64" s="309"/>
      <c r="E64" s="311"/>
      <c r="F64" s="297"/>
      <c r="G64" s="289"/>
      <c r="H64" s="289"/>
      <c r="I64" s="289"/>
      <c r="J64" s="289"/>
      <c r="K64" s="306"/>
      <c r="L64" s="289"/>
      <c r="M64" s="289"/>
      <c r="N64" s="297"/>
      <c r="O64" s="311" t="s">
        <v>820</v>
      </c>
      <c r="P64" s="289"/>
      <c r="Q64" s="289"/>
      <c r="R64" s="306"/>
      <c r="S64" s="297"/>
      <c r="T64" s="297"/>
      <c r="U64" s="297"/>
      <c r="V64" s="297"/>
      <c r="W64" s="297"/>
      <c r="X64" s="297"/>
      <c r="Y64" s="311" t="s">
        <v>1574</v>
      </c>
      <c r="Z64" s="289"/>
      <c r="AA64" s="289"/>
      <c r="AB64" s="289"/>
      <c r="AC64" s="289"/>
      <c r="AD64" s="289"/>
      <c r="AE64" s="297"/>
      <c r="AF64" s="297"/>
      <c r="AG64" s="297"/>
      <c r="AH64" s="297"/>
      <c r="AI64" s="297"/>
      <c r="AJ64" s="297"/>
      <c r="AK64" s="297"/>
      <c r="AL64" s="297"/>
      <c r="AM64" s="297"/>
    </row>
    <row r="65" spans="1:44" s="96" customFormat="1" ht="13.5" thickBot="1" x14ac:dyDescent="0.25">
      <c r="A65" s="306"/>
      <c r="B65" s="306"/>
      <c r="C65" s="306"/>
      <c r="D65" s="309"/>
      <c r="E65" s="311"/>
      <c r="F65" s="297"/>
      <c r="G65" s="289"/>
      <c r="H65" s="289"/>
      <c r="I65" s="289"/>
      <c r="J65" s="289"/>
      <c r="K65" s="306"/>
      <c r="L65" s="289"/>
      <c r="M65" s="289"/>
      <c r="N65" s="311"/>
      <c r="O65" s="311" t="s">
        <v>821</v>
      </c>
      <c r="P65" s="297"/>
      <c r="Q65" s="297"/>
      <c r="R65" s="297"/>
      <c r="S65" s="297"/>
      <c r="T65" s="297"/>
      <c r="U65" s="297"/>
      <c r="V65" s="297"/>
      <c r="W65" s="297"/>
      <c r="X65" s="297"/>
      <c r="Y65" s="306" t="s">
        <v>1575</v>
      </c>
      <c r="Z65" s="306"/>
      <c r="AA65" s="306"/>
      <c r="AB65" s="306"/>
      <c r="AC65" s="306"/>
      <c r="AD65" s="306"/>
      <c r="AE65" s="297"/>
      <c r="AF65" s="306"/>
      <c r="AG65" s="306"/>
      <c r="AH65" s="306"/>
      <c r="AI65" s="297"/>
      <c r="AJ65" s="297"/>
      <c r="AK65" s="297"/>
      <c r="AL65" s="297"/>
      <c r="AM65" s="297"/>
    </row>
    <row r="66" spans="1:44" s="96" customFormat="1" ht="13.5" thickBot="1" x14ac:dyDescent="0.25">
      <c r="A66" s="306"/>
      <c r="B66" s="306"/>
      <c r="C66" s="306"/>
      <c r="D66" s="309"/>
      <c r="E66" s="306"/>
      <c r="F66" s="312"/>
      <c r="G66" s="312"/>
      <c r="H66" s="312"/>
      <c r="I66" s="312"/>
      <c r="J66" s="312"/>
      <c r="K66" s="312"/>
      <c r="L66" s="297"/>
      <c r="M66" s="306" t="s">
        <v>1072</v>
      </c>
      <c r="N66" s="297"/>
      <c r="O66" s="1640"/>
      <c r="P66" s="1641"/>
      <c r="Q66" s="1641"/>
      <c r="R66" s="1641"/>
      <c r="S66" s="1641"/>
      <c r="T66" s="1642"/>
      <c r="U66" s="297"/>
      <c r="V66" s="307"/>
      <c r="W66" s="306" t="s">
        <v>1072</v>
      </c>
      <c r="X66" s="297"/>
      <c r="Y66" s="1640"/>
      <c r="Z66" s="1641"/>
      <c r="AA66" s="1641"/>
      <c r="AB66" s="1641"/>
      <c r="AC66" s="1641"/>
      <c r="AD66" s="1642"/>
      <c r="AE66" s="307" t="s">
        <v>1071</v>
      </c>
      <c r="AF66" s="297"/>
      <c r="AG66" s="297"/>
      <c r="AH66" s="297"/>
      <c r="AI66" s="307"/>
      <c r="AJ66" s="297"/>
      <c r="AK66" s="297"/>
      <c r="AL66" s="297"/>
      <c r="AM66" s="297"/>
    </row>
    <row r="67" spans="1:44" s="96" customFormat="1" x14ac:dyDescent="0.2">
      <c r="A67" s="306"/>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109"/>
    </row>
    <row r="68" spans="1:44" s="96" customFormat="1" x14ac:dyDescent="0.2">
      <c r="A68" s="306"/>
      <c r="B68" s="306"/>
      <c r="C68" s="306"/>
      <c r="D68" s="309"/>
      <c r="E68" s="297"/>
      <c r="F68" s="297"/>
      <c r="G68" s="289"/>
      <c r="H68" s="306"/>
      <c r="I68" s="306"/>
      <c r="J68" s="289"/>
      <c r="K68" s="311" t="s">
        <v>508</v>
      </c>
      <c r="L68" s="289"/>
      <c r="M68" s="289"/>
      <c r="N68" s="289"/>
      <c r="O68" s="289"/>
      <c r="P68" s="289"/>
      <c r="Q68" s="297"/>
      <c r="R68" s="297"/>
      <c r="S68" s="297"/>
      <c r="T68" s="297"/>
      <c r="U68" s="297"/>
      <c r="V68" s="311"/>
      <c r="W68" s="289"/>
      <c r="X68" s="289"/>
      <c r="Y68" s="289"/>
      <c r="Z68" s="289"/>
      <c r="AA68" s="289"/>
      <c r="AB68" s="297"/>
      <c r="AC68" s="297"/>
      <c r="AD68" s="297"/>
      <c r="AE68" s="297"/>
      <c r="AF68" s="297"/>
      <c r="AG68" s="297"/>
      <c r="AH68" s="297"/>
      <c r="AI68" s="297"/>
      <c r="AJ68" s="297"/>
      <c r="AK68" s="297"/>
      <c r="AL68" s="297"/>
      <c r="AM68" s="297"/>
    </row>
    <row r="69" spans="1:44" s="96" customFormat="1" x14ac:dyDescent="0.2">
      <c r="A69" s="306"/>
      <c r="B69" s="306"/>
      <c r="C69" s="306"/>
      <c r="D69" s="309"/>
      <c r="E69" s="297"/>
      <c r="F69" s="297"/>
      <c r="G69" s="289"/>
      <c r="H69" s="306"/>
      <c r="I69" s="306"/>
      <c r="J69" s="289"/>
      <c r="K69" s="313" t="s">
        <v>5514</v>
      </c>
      <c r="L69" s="289"/>
      <c r="M69" s="289"/>
      <c r="N69" s="289"/>
      <c r="O69" s="289"/>
      <c r="P69" s="289"/>
      <c r="Q69" s="297"/>
      <c r="R69" s="297"/>
      <c r="S69" s="297"/>
      <c r="T69" s="297"/>
      <c r="U69" s="297"/>
      <c r="V69" s="311" t="s">
        <v>1574</v>
      </c>
      <c r="W69" s="289"/>
      <c r="X69" s="289"/>
      <c r="Y69" s="289"/>
      <c r="Z69" s="289"/>
      <c r="AA69" s="289"/>
      <c r="AB69" s="297"/>
      <c r="AC69" s="297"/>
      <c r="AD69" s="297"/>
      <c r="AE69" s="297"/>
      <c r="AF69" s="297"/>
      <c r="AG69" s="297"/>
      <c r="AH69" s="297"/>
      <c r="AI69" s="297"/>
      <c r="AJ69" s="297"/>
      <c r="AK69" s="297"/>
      <c r="AL69" s="297"/>
      <c r="AM69" s="297"/>
    </row>
    <row r="70" spans="1:44" ht="13.5" thickBot="1" x14ac:dyDescent="0.25">
      <c r="A70" s="314"/>
      <c r="B70" s="306"/>
      <c r="C70" s="306"/>
      <c r="D70" s="309"/>
      <c r="E70" s="297"/>
      <c r="F70" s="297"/>
      <c r="G70" s="306"/>
      <c r="H70" s="297"/>
      <c r="I70" s="297"/>
      <c r="J70" s="297"/>
      <c r="K70" s="313" t="s">
        <v>5515</v>
      </c>
      <c r="L70" s="306"/>
      <c r="M70" s="306"/>
      <c r="N70" s="306"/>
      <c r="O70" s="306"/>
      <c r="P70" s="306"/>
      <c r="Q70" s="297"/>
      <c r="R70" s="297"/>
      <c r="S70" s="297"/>
      <c r="T70" s="297"/>
      <c r="U70" s="297"/>
      <c r="V70" s="306" t="s">
        <v>1575</v>
      </c>
      <c r="W70" s="306"/>
      <c r="X70" s="306"/>
      <c r="Y70" s="306"/>
      <c r="Z70" s="306"/>
      <c r="AA70" s="306"/>
      <c r="AB70" s="306"/>
      <c r="AC70" s="306"/>
      <c r="AD70" s="306"/>
      <c r="AE70" s="297"/>
      <c r="AF70" s="297"/>
      <c r="AG70" s="297"/>
      <c r="AH70" s="297"/>
      <c r="AI70" s="297"/>
      <c r="AJ70" s="297"/>
      <c r="AK70" s="297"/>
      <c r="AL70" s="297"/>
      <c r="AM70" s="297"/>
    </row>
    <row r="71" spans="1:44" ht="13.5" customHeight="1" thickBot="1" x14ac:dyDescent="0.25">
      <c r="A71" s="314"/>
      <c r="B71" s="306"/>
      <c r="C71" s="306"/>
      <c r="D71" s="309"/>
      <c r="E71" s="307" t="s">
        <v>1070</v>
      </c>
      <c r="F71" s="289"/>
      <c r="G71" s="289"/>
      <c r="H71" s="289"/>
      <c r="I71" s="306" t="s">
        <v>1069</v>
      </c>
      <c r="J71" s="297"/>
      <c r="K71" s="1640"/>
      <c r="L71" s="1641"/>
      <c r="M71" s="1641"/>
      <c r="N71" s="1641"/>
      <c r="O71" s="1641"/>
      <c r="P71" s="1642"/>
      <c r="Q71" s="297"/>
      <c r="R71" s="297"/>
      <c r="S71" s="297"/>
      <c r="T71" s="306" t="s">
        <v>1069</v>
      </c>
      <c r="U71" s="297"/>
      <c r="V71" s="1640"/>
      <c r="W71" s="1641"/>
      <c r="X71" s="1641"/>
      <c r="Y71" s="1641"/>
      <c r="Z71" s="1641"/>
      <c r="AA71" s="1642"/>
      <c r="AB71" s="297"/>
      <c r="AC71" s="297"/>
      <c r="AD71" s="297"/>
      <c r="AE71" s="307"/>
      <c r="AF71" s="297"/>
      <c r="AG71" s="297"/>
      <c r="AH71" s="297"/>
      <c r="AI71" s="297"/>
      <c r="AJ71" s="297"/>
      <c r="AK71" s="297"/>
      <c r="AL71" s="297"/>
      <c r="AM71" s="297"/>
    </row>
    <row r="72" spans="1:44" x14ac:dyDescent="0.2">
      <c r="A72" s="277"/>
      <c r="B72" s="306"/>
      <c r="C72" s="306"/>
      <c r="D72" s="309"/>
      <c r="E72" s="307"/>
      <c r="F72" s="289"/>
      <c r="G72" s="289"/>
      <c r="H72" s="289"/>
      <c r="I72" s="306"/>
      <c r="J72" s="297"/>
      <c r="K72" s="310"/>
      <c r="L72" s="310"/>
      <c r="M72" s="310"/>
      <c r="N72" s="310"/>
      <c r="O72" s="310"/>
      <c r="P72" s="310"/>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row>
    <row r="73" spans="1:44" x14ac:dyDescent="0.2">
      <c r="A73" s="277"/>
      <c r="B73" s="306"/>
      <c r="C73" s="306"/>
      <c r="D73" s="306" t="s">
        <v>593</v>
      </c>
      <c r="E73" s="1631">
        <f>ROUND((E57-L57-S57-F61-X61-O66-Y66)*1.3333,)+K71+V71</f>
        <v>0</v>
      </c>
      <c r="F73" s="1631"/>
      <c r="G73" s="1631"/>
      <c r="H73" s="1631"/>
      <c r="I73" s="1631"/>
      <c r="J73" s="1631"/>
      <c r="K73" s="306" t="s">
        <v>95</v>
      </c>
      <c r="L73" s="306"/>
      <c r="M73" s="306" t="s">
        <v>6500</v>
      </c>
      <c r="N73" s="307"/>
      <c r="O73" s="289"/>
      <c r="P73" s="289"/>
      <c r="Q73" s="289"/>
      <c r="R73" s="306"/>
      <c r="S73" s="289"/>
      <c r="T73" s="289"/>
      <c r="U73" s="289"/>
      <c r="V73" s="289"/>
      <c r="W73" s="289"/>
      <c r="X73" s="289"/>
      <c r="Y73" s="289"/>
      <c r="Z73" s="289"/>
      <c r="AA73" s="306"/>
      <c r="AB73" s="289"/>
      <c r="AC73" s="297"/>
      <c r="AD73" s="297"/>
      <c r="AE73" s="297"/>
      <c r="AF73" s="297"/>
      <c r="AG73" s="297"/>
      <c r="AH73" s="297"/>
      <c r="AI73" s="297"/>
      <c r="AJ73" s="297"/>
      <c r="AK73" s="306"/>
      <c r="AL73" s="297"/>
      <c r="AM73" s="297"/>
    </row>
    <row r="74" spans="1:44" x14ac:dyDescent="0.2">
      <c r="A74" s="277"/>
      <c r="B74" s="306"/>
      <c r="C74" s="306"/>
      <c r="D74" s="306"/>
      <c r="E74" s="289"/>
      <c r="F74" s="289"/>
      <c r="G74" s="289"/>
      <c r="H74" s="289"/>
      <c r="I74" s="289"/>
      <c r="J74" s="289"/>
      <c r="K74" s="306"/>
      <c r="L74" s="306"/>
      <c r="M74" s="306"/>
      <c r="N74" s="307"/>
      <c r="O74" s="289"/>
      <c r="P74" s="289"/>
      <c r="Q74" s="289"/>
      <c r="R74" s="306"/>
      <c r="S74" s="289"/>
      <c r="T74" s="289"/>
      <c r="U74" s="289"/>
      <c r="V74" s="289"/>
      <c r="W74" s="289"/>
      <c r="X74" s="289"/>
      <c r="Y74" s="289"/>
      <c r="Z74" s="289"/>
      <c r="AA74" s="306"/>
      <c r="AB74" s="289"/>
      <c r="AC74" s="297"/>
      <c r="AD74" s="297"/>
      <c r="AE74" s="297"/>
      <c r="AF74" s="297"/>
      <c r="AG74" s="297"/>
      <c r="AH74" s="297"/>
      <c r="AI74" s="297"/>
      <c r="AJ74" s="297"/>
      <c r="AK74" s="306"/>
      <c r="AL74" s="297"/>
      <c r="AM74" s="297"/>
    </row>
    <row r="75" spans="1:44" x14ac:dyDescent="0.2">
      <c r="A75" s="277"/>
      <c r="B75" s="306"/>
      <c r="C75" s="306"/>
      <c r="D75" s="306"/>
      <c r="E75" s="289"/>
      <c r="F75" s="289"/>
      <c r="G75" s="289"/>
      <c r="H75" s="289"/>
      <c r="I75" s="289"/>
      <c r="J75" s="289"/>
      <c r="K75" s="306"/>
      <c r="L75" s="306"/>
      <c r="M75" s="306"/>
      <c r="N75" s="307"/>
      <c r="O75" s="289"/>
      <c r="P75" s="289"/>
      <c r="Q75" s="289"/>
      <c r="R75" s="306"/>
      <c r="S75" s="289"/>
      <c r="T75" s="289"/>
      <c r="U75" s="289"/>
      <c r="V75" s="289"/>
      <c r="W75" s="289"/>
      <c r="X75" s="289"/>
      <c r="Y75" s="289"/>
      <c r="Z75" s="289"/>
      <c r="AA75" s="306"/>
      <c r="AB75" s="289"/>
      <c r="AC75" s="297"/>
      <c r="AD75" s="297"/>
      <c r="AE75" s="297"/>
      <c r="AF75" s="297"/>
      <c r="AG75" s="297"/>
      <c r="AH75" s="297"/>
      <c r="AI75" s="297"/>
      <c r="AJ75" s="297"/>
      <c r="AK75" s="306"/>
      <c r="AL75" s="297"/>
      <c r="AM75" s="297"/>
    </row>
    <row r="76" spans="1:44" s="96" customFormat="1" ht="13.5" thickBot="1" x14ac:dyDescent="0.25">
      <c r="A76" s="306"/>
      <c r="B76" s="306"/>
      <c r="C76" s="306"/>
      <c r="D76" s="277"/>
      <c r="E76" s="308" t="s">
        <v>99</v>
      </c>
      <c r="F76" s="306"/>
      <c r="G76" s="306"/>
      <c r="H76" s="306"/>
      <c r="I76" s="306"/>
      <c r="J76" s="306"/>
      <c r="K76" s="306"/>
      <c r="L76" s="306" t="s">
        <v>98</v>
      </c>
      <c r="M76" s="306"/>
      <c r="N76" s="306"/>
      <c r="O76" s="306"/>
      <c r="P76" s="306"/>
      <c r="Q76" s="306"/>
      <c r="R76" s="297"/>
      <c r="S76" s="307" t="s">
        <v>97</v>
      </c>
      <c r="T76" s="306"/>
      <c r="U76" s="306"/>
      <c r="V76" s="306"/>
      <c r="W76" s="306"/>
      <c r="X76" s="306"/>
      <c r="Y76" s="306"/>
      <c r="Z76" s="307"/>
      <c r="AA76" s="307"/>
      <c r="AB76" s="307"/>
      <c r="AC76" s="307"/>
      <c r="AD76" s="307"/>
      <c r="AE76" s="307"/>
      <c r="AF76" s="307"/>
      <c r="AG76" s="307"/>
      <c r="AH76" s="307"/>
      <c r="AI76" s="307"/>
      <c r="AJ76" s="307"/>
      <c r="AK76" s="307"/>
      <c r="AL76" s="277"/>
      <c r="AM76" s="277"/>
      <c r="AN76" s="109" t="s">
        <v>1071</v>
      </c>
      <c r="AR76" s="109"/>
    </row>
    <row r="77" spans="1:44" s="96" customFormat="1" ht="13.5" thickBot="1" x14ac:dyDescent="0.25">
      <c r="A77" s="297"/>
      <c r="B77" s="306" t="s">
        <v>7036</v>
      </c>
      <c r="C77" s="306"/>
      <c r="D77" s="309" t="s">
        <v>1073</v>
      </c>
      <c r="E77" s="1631">
        <f>I11</f>
        <v>0</v>
      </c>
      <c r="F77" s="1631"/>
      <c r="G77" s="1631"/>
      <c r="H77" s="1631"/>
      <c r="I77" s="1631"/>
      <c r="J77" s="1631"/>
      <c r="K77" s="306" t="s">
        <v>1072</v>
      </c>
      <c r="L77" s="1640"/>
      <c r="M77" s="1641"/>
      <c r="N77" s="1641"/>
      <c r="O77" s="1641"/>
      <c r="P77" s="1641"/>
      <c r="Q77" s="1642"/>
      <c r="R77" s="306" t="s">
        <v>1072</v>
      </c>
      <c r="S77" s="1640"/>
      <c r="T77" s="1641"/>
      <c r="U77" s="1641"/>
      <c r="V77" s="1641"/>
      <c r="W77" s="1641"/>
      <c r="X77" s="1642"/>
      <c r="Y77" s="289"/>
      <c r="Z77" s="306"/>
      <c r="AA77" s="306"/>
      <c r="AB77" s="310"/>
      <c r="AC77" s="310"/>
      <c r="AD77" s="310"/>
      <c r="AE77" s="310"/>
      <c r="AF77" s="310"/>
      <c r="AG77" s="310"/>
      <c r="AH77" s="297"/>
      <c r="AI77" s="277"/>
      <c r="AJ77" s="307"/>
      <c r="AK77" s="307"/>
      <c r="AL77" s="277"/>
      <c r="AM77" s="277"/>
      <c r="AR77" s="72"/>
    </row>
    <row r="78" spans="1:44" s="96" customFormat="1" x14ac:dyDescent="0.2">
      <c r="A78" s="306"/>
      <c r="B78" s="306"/>
      <c r="C78" s="306"/>
      <c r="D78" s="309"/>
      <c r="E78" s="289"/>
      <c r="F78" s="289"/>
      <c r="G78" s="289"/>
      <c r="H78" s="289"/>
      <c r="I78" s="289"/>
      <c r="J78" s="289"/>
      <c r="K78" s="306"/>
      <c r="L78" s="289"/>
      <c r="M78" s="289"/>
      <c r="N78" s="289"/>
      <c r="O78" s="289"/>
      <c r="P78" s="289"/>
      <c r="Q78" s="289"/>
      <c r="R78" s="306"/>
      <c r="S78" s="289"/>
      <c r="T78" s="289"/>
      <c r="U78" s="289"/>
      <c r="V78" s="289"/>
      <c r="W78" s="289"/>
      <c r="X78" s="289"/>
      <c r="Y78" s="289"/>
      <c r="Z78" s="306"/>
      <c r="AA78" s="306"/>
      <c r="AB78" s="289"/>
      <c r="AC78" s="289"/>
      <c r="AD78" s="289"/>
      <c r="AE78" s="289"/>
      <c r="AF78" s="289"/>
      <c r="AG78" s="289"/>
      <c r="AH78" s="307"/>
      <c r="AI78" s="307"/>
      <c r="AJ78" s="307"/>
      <c r="AK78" s="307"/>
      <c r="AL78" s="297"/>
      <c r="AM78" s="297"/>
    </row>
    <row r="79" spans="1:44" s="96" customFormat="1" x14ac:dyDescent="0.2">
      <c r="A79" s="306"/>
      <c r="B79" s="306"/>
      <c r="C79" s="306"/>
      <c r="D79" s="309"/>
      <c r="E79" s="311" t="s">
        <v>96</v>
      </c>
      <c r="F79" s="297"/>
      <c r="G79" s="289"/>
      <c r="H79" s="289"/>
      <c r="I79" s="289"/>
      <c r="J79" s="289"/>
      <c r="K79" s="306"/>
      <c r="L79" s="289"/>
      <c r="M79" s="289"/>
      <c r="N79" s="297"/>
      <c r="O79" s="311"/>
      <c r="P79" s="289"/>
      <c r="Q79" s="289"/>
      <c r="R79" s="306"/>
      <c r="S79" s="297"/>
      <c r="T79" s="297"/>
      <c r="U79" s="297"/>
      <c r="V79" s="297"/>
      <c r="W79" s="297"/>
      <c r="X79" s="311" t="s">
        <v>96</v>
      </c>
      <c r="Y79" s="311"/>
      <c r="Z79" s="289"/>
      <c r="AA79" s="289"/>
      <c r="AB79" s="289"/>
      <c r="AC79" s="289"/>
      <c r="AD79" s="289"/>
      <c r="AE79" s="297"/>
      <c r="AF79" s="297"/>
      <c r="AG79" s="297"/>
      <c r="AH79" s="311"/>
      <c r="AI79" s="289"/>
      <c r="AJ79" s="289"/>
      <c r="AK79" s="289"/>
      <c r="AL79" s="289"/>
      <c r="AM79" s="289"/>
    </row>
    <row r="80" spans="1:44" s="96" customFormat="1" ht="13.5" thickBot="1" x14ac:dyDescent="0.25">
      <c r="A80" s="306"/>
      <c r="B80" s="306"/>
      <c r="C80" s="306"/>
      <c r="D80" s="309"/>
      <c r="E80" s="311" t="s">
        <v>4629</v>
      </c>
      <c r="F80" s="297"/>
      <c r="G80" s="289"/>
      <c r="H80" s="289"/>
      <c r="I80" s="289"/>
      <c r="J80" s="289"/>
      <c r="K80" s="306"/>
      <c r="L80" s="289"/>
      <c r="M80" s="289"/>
      <c r="N80" s="311"/>
      <c r="O80" s="311"/>
      <c r="P80" s="297"/>
      <c r="Q80" s="297"/>
      <c r="R80" s="297"/>
      <c r="S80" s="297"/>
      <c r="T80" s="297"/>
      <c r="U80" s="297"/>
      <c r="V80" s="297"/>
      <c r="W80" s="297"/>
      <c r="X80" s="311" t="s">
        <v>4630</v>
      </c>
      <c r="Y80" s="311"/>
      <c r="Z80" s="306"/>
      <c r="AA80" s="306"/>
      <c r="AB80" s="306"/>
      <c r="AC80" s="306"/>
      <c r="AD80" s="306"/>
      <c r="AE80" s="297"/>
      <c r="AF80" s="297"/>
      <c r="AG80" s="297"/>
      <c r="AH80" s="306"/>
      <c r="AI80" s="306"/>
      <c r="AJ80" s="306"/>
      <c r="AK80" s="306"/>
      <c r="AL80" s="306"/>
      <c r="AM80" s="306"/>
      <c r="AO80" s="72"/>
      <c r="AP80" s="72"/>
      <c r="AQ80" s="72"/>
    </row>
    <row r="81" spans="1:44" s="96" customFormat="1" ht="13.5" thickBot="1" x14ac:dyDescent="0.25">
      <c r="A81" s="306"/>
      <c r="B81" s="306"/>
      <c r="C81" s="306"/>
      <c r="D81" s="309"/>
      <c r="E81" s="306" t="s">
        <v>1072</v>
      </c>
      <c r="F81" s="1640"/>
      <c r="G81" s="1641"/>
      <c r="H81" s="1641"/>
      <c r="I81" s="1641"/>
      <c r="J81" s="1641"/>
      <c r="K81" s="1642"/>
      <c r="L81" s="297"/>
      <c r="M81" s="306"/>
      <c r="N81" s="297"/>
      <c r="O81" s="312"/>
      <c r="P81" s="312"/>
      <c r="Q81" s="312"/>
      <c r="R81" s="312"/>
      <c r="S81" s="312"/>
      <c r="T81" s="312"/>
      <c r="U81" s="297"/>
      <c r="V81" s="307"/>
      <c r="W81" s="306" t="s">
        <v>1072</v>
      </c>
      <c r="X81" s="1640"/>
      <c r="Y81" s="1661"/>
      <c r="Z81" s="1661"/>
      <c r="AA81" s="1661"/>
      <c r="AB81" s="1661"/>
      <c r="AC81" s="1661"/>
      <c r="AD81" s="1662"/>
      <c r="AE81" s="297"/>
      <c r="AF81" s="306"/>
      <c r="AG81" s="297"/>
      <c r="AH81" s="312"/>
      <c r="AI81" s="312"/>
      <c r="AJ81" s="312"/>
      <c r="AK81" s="312"/>
      <c r="AL81" s="312"/>
      <c r="AM81" s="312"/>
      <c r="AN81" s="109" t="s">
        <v>1071</v>
      </c>
      <c r="AR81" s="109"/>
    </row>
    <row r="82" spans="1:44" s="96" customFormat="1" x14ac:dyDescent="0.2">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R82" s="72"/>
    </row>
    <row r="83" spans="1:44" s="96" customFormat="1" x14ac:dyDescent="0.2">
      <c r="A83" s="306"/>
      <c r="B83" s="306"/>
      <c r="C83" s="306"/>
      <c r="D83" s="309"/>
      <c r="E83" s="289"/>
      <c r="F83" s="289"/>
      <c r="G83" s="289"/>
      <c r="H83" s="289"/>
      <c r="I83" s="289"/>
      <c r="J83" s="289"/>
      <c r="K83" s="306"/>
      <c r="L83" s="289"/>
      <c r="M83" s="289"/>
      <c r="N83" s="289"/>
      <c r="O83" s="289"/>
      <c r="P83" s="289"/>
      <c r="Q83" s="289"/>
      <c r="R83" s="306"/>
      <c r="S83" s="289"/>
      <c r="T83" s="289"/>
      <c r="U83" s="289"/>
      <c r="V83" s="289"/>
      <c r="W83" s="289"/>
      <c r="X83" s="289"/>
      <c r="Y83" s="289"/>
      <c r="Z83" s="306"/>
      <c r="AA83" s="306"/>
      <c r="AB83" s="289"/>
      <c r="AC83" s="289"/>
      <c r="AD83" s="289"/>
      <c r="AE83" s="289"/>
      <c r="AF83" s="289"/>
      <c r="AG83" s="289"/>
      <c r="AH83" s="307"/>
      <c r="AI83" s="307"/>
      <c r="AJ83" s="307"/>
      <c r="AK83" s="307"/>
      <c r="AL83" s="297"/>
      <c r="AM83" s="297"/>
    </row>
    <row r="84" spans="1:44" s="96" customFormat="1" x14ac:dyDescent="0.2">
      <c r="A84" s="306"/>
      <c r="B84" s="306"/>
      <c r="C84" s="306"/>
      <c r="D84" s="309"/>
      <c r="E84" s="311"/>
      <c r="F84" s="297"/>
      <c r="G84" s="289"/>
      <c r="H84" s="289"/>
      <c r="I84" s="289"/>
      <c r="J84" s="289"/>
      <c r="K84" s="306"/>
      <c r="L84" s="289"/>
      <c r="M84" s="289"/>
      <c r="N84" s="297"/>
      <c r="O84" s="311" t="s">
        <v>820</v>
      </c>
      <c r="P84" s="289"/>
      <c r="Q84" s="289"/>
      <c r="R84" s="306"/>
      <c r="S84" s="297"/>
      <c r="T84" s="297"/>
      <c r="U84" s="297"/>
      <c r="V84" s="297"/>
      <c r="W84" s="297"/>
      <c r="X84" s="297"/>
      <c r="Y84" s="311" t="s">
        <v>1574</v>
      </c>
      <c r="Z84" s="289"/>
      <c r="AA84" s="289"/>
      <c r="AB84" s="289"/>
      <c r="AC84" s="289"/>
      <c r="AD84" s="289"/>
      <c r="AE84" s="297"/>
      <c r="AF84" s="297"/>
      <c r="AG84" s="297"/>
      <c r="AH84" s="297"/>
      <c r="AI84" s="297"/>
      <c r="AJ84" s="297"/>
      <c r="AK84" s="297"/>
      <c r="AL84" s="297"/>
      <c r="AM84" s="297"/>
    </row>
    <row r="85" spans="1:44" s="96" customFormat="1" ht="13.5" thickBot="1" x14ac:dyDescent="0.25">
      <c r="A85" s="306"/>
      <c r="B85" s="306"/>
      <c r="C85" s="306"/>
      <c r="D85" s="309"/>
      <c r="E85" s="311"/>
      <c r="F85" s="297"/>
      <c r="G85" s="289"/>
      <c r="H85" s="289"/>
      <c r="I85" s="289"/>
      <c r="J85" s="289"/>
      <c r="K85" s="306"/>
      <c r="L85" s="289"/>
      <c r="M85" s="289"/>
      <c r="N85" s="311"/>
      <c r="O85" s="311" t="s">
        <v>821</v>
      </c>
      <c r="P85" s="297"/>
      <c r="Q85" s="297"/>
      <c r="R85" s="297"/>
      <c r="S85" s="297"/>
      <c r="T85" s="297"/>
      <c r="U85" s="297"/>
      <c r="V85" s="297"/>
      <c r="W85" s="297"/>
      <c r="X85" s="297"/>
      <c r="Y85" s="306" t="s">
        <v>1575</v>
      </c>
      <c r="Z85" s="306"/>
      <c r="AA85" s="306"/>
      <c r="AB85" s="306"/>
      <c r="AC85" s="306"/>
      <c r="AD85" s="306"/>
      <c r="AE85" s="297"/>
      <c r="AF85" s="306"/>
      <c r="AG85" s="306"/>
      <c r="AH85" s="306"/>
      <c r="AI85" s="297"/>
      <c r="AJ85" s="297"/>
      <c r="AK85" s="297"/>
      <c r="AL85" s="297"/>
      <c r="AM85" s="297"/>
    </row>
    <row r="86" spans="1:44" s="96" customFormat="1" ht="13.5" thickBot="1" x14ac:dyDescent="0.25">
      <c r="A86" s="306"/>
      <c r="B86" s="306"/>
      <c r="C86" s="306"/>
      <c r="D86" s="309"/>
      <c r="E86" s="306"/>
      <c r="F86" s="312"/>
      <c r="G86" s="312"/>
      <c r="H86" s="312"/>
      <c r="I86" s="312"/>
      <c r="J86" s="312"/>
      <c r="K86" s="312"/>
      <c r="L86" s="297"/>
      <c r="M86" s="306" t="s">
        <v>1072</v>
      </c>
      <c r="N86" s="297"/>
      <c r="O86" s="1640"/>
      <c r="P86" s="1641"/>
      <c r="Q86" s="1641"/>
      <c r="R86" s="1641"/>
      <c r="S86" s="1641"/>
      <c r="T86" s="1642"/>
      <c r="U86" s="297"/>
      <c r="V86" s="307"/>
      <c r="W86" s="306" t="s">
        <v>1072</v>
      </c>
      <c r="X86" s="297"/>
      <c r="Y86" s="1640"/>
      <c r="Z86" s="1641"/>
      <c r="AA86" s="1641"/>
      <c r="AB86" s="1641"/>
      <c r="AC86" s="1641"/>
      <c r="AD86" s="1642"/>
      <c r="AE86" s="307" t="s">
        <v>1071</v>
      </c>
      <c r="AF86" s="297"/>
      <c r="AG86" s="297"/>
      <c r="AH86" s="297"/>
      <c r="AI86" s="307"/>
      <c r="AJ86" s="297"/>
      <c r="AK86" s="297"/>
      <c r="AL86" s="297"/>
      <c r="AM86" s="297"/>
    </row>
    <row r="87" spans="1:44" s="96" customFormat="1" x14ac:dyDescent="0.2">
      <c r="A87" s="306"/>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109"/>
    </row>
    <row r="88" spans="1:44" s="96" customFormat="1" x14ac:dyDescent="0.2">
      <c r="A88" s="306"/>
      <c r="B88" s="306"/>
      <c r="C88" s="306"/>
      <c r="D88" s="309"/>
      <c r="E88" s="297"/>
      <c r="F88" s="297"/>
      <c r="G88" s="289"/>
      <c r="H88" s="306"/>
      <c r="I88" s="306"/>
      <c r="J88" s="289"/>
      <c r="K88" s="311" t="s">
        <v>508</v>
      </c>
      <c r="L88" s="289"/>
      <c r="M88" s="289"/>
      <c r="N88" s="289"/>
      <c r="O88" s="289"/>
      <c r="P88" s="289"/>
      <c r="Q88" s="297"/>
      <c r="R88" s="297"/>
      <c r="S88" s="297"/>
      <c r="T88" s="297"/>
      <c r="U88" s="297"/>
      <c r="V88" s="311"/>
      <c r="W88" s="289"/>
      <c r="X88" s="289"/>
      <c r="Y88" s="289"/>
      <c r="Z88" s="289"/>
      <c r="AA88" s="289"/>
      <c r="AB88" s="297"/>
      <c r="AC88" s="297"/>
      <c r="AD88" s="297"/>
      <c r="AE88" s="297"/>
      <c r="AF88" s="297"/>
      <c r="AG88" s="297"/>
      <c r="AH88" s="297"/>
      <c r="AI88" s="297"/>
      <c r="AJ88" s="297"/>
      <c r="AK88" s="297"/>
      <c r="AL88" s="297"/>
      <c r="AM88" s="297"/>
    </row>
    <row r="89" spans="1:44" s="96" customFormat="1" x14ac:dyDescent="0.2">
      <c r="A89" s="306"/>
      <c r="B89" s="306"/>
      <c r="C89" s="306"/>
      <c r="D89" s="309"/>
      <c r="E89" s="297"/>
      <c r="F89" s="297"/>
      <c r="G89" s="289"/>
      <c r="H89" s="306"/>
      <c r="I89" s="306"/>
      <c r="J89" s="289"/>
      <c r="K89" s="313" t="s">
        <v>5514</v>
      </c>
      <c r="L89" s="289"/>
      <c r="M89" s="289"/>
      <c r="N89" s="289"/>
      <c r="O89" s="289"/>
      <c r="P89" s="289"/>
      <c r="Q89" s="297"/>
      <c r="R89" s="297"/>
      <c r="S89" s="297"/>
      <c r="T89" s="297"/>
      <c r="U89" s="297"/>
      <c r="V89" s="311" t="s">
        <v>1574</v>
      </c>
      <c r="W89" s="289"/>
      <c r="X89" s="289"/>
      <c r="Y89" s="289"/>
      <c r="Z89" s="289"/>
      <c r="AA89" s="289"/>
      <c r="AB89" s="297"/>
      <c r="AC89" s="297"/>
      <c r="AD89" s="297"/>
      <c r="AE89" s="297"/>
      <c r="AF89" s="297"/>
      <c r="AG89" s="297"/>
      <c r="AH89" s="297"/>
      <c r="AI89" s="297"/>
      <c r="AJ89" s="297"/>
      <c r="AK89" s="297"/>
      <c r="AL89" s="297"/>
      <c r="AM89" s="297"/>
    </row>
    <row r="90" spans="1:44" ht="13.5" thickBot="1" x14ac:dyDescent="0.25">
      <c r="A90" s="314"/>
      <c r="B90" s="306"/>
      <c r="C90" s="306"/>
      <c r="D90" s="309"/>
      <c r="E90" s="297"/>
      <c r="F90" s="297"/>
      <c r="G90" s="306"/>
      <c r="H90" s="297"/>
      <c r="I90" s="297"/>
      <c r="J90" s="297"/>
      <c r="K90" s="313" t="s">
        <v>5515</v>
      </c>
      <c r="L90" s="306"/>
      <c r="M90" s="306"/>
      <c r="N90" s="306"/>
      <c r="O90" s="306"/>
      <c r="P90" s="306"/>
      <c r="Q90" s="297"/>
      <c r="R90" s="297"/>
      <c r="S90" s="297"/>
      <c r="T90" s="297"/>
      <c r="U90" s="297"/>
      <c r="V90" s="306" t="s">
        <v>1575</v>
      </c>
      <c r="W90" s="306"/>
      <c r="X90" s="306"/>
      <c r="Y90" s="306"/>
      <c r="Z90" s="306"/>
      <c r="AA90" s="306"/>
      <c r="AB90" s="306"/>
      <c r="AC90" s="306"/>
      <c r="AD90" s="306"/>
      <c r="AE90" s="297"/>
      <c r="AF90" s="297"/>
      <c r="AG90" s="297"/>
      <c r="AH90" s="297"/>
      <c r="AI90" s="297"/>
      <c r="AJ90" s="297"/>
      <c r="AK90" s="297"/>
      <c r="AL90" s="297"/>
      <c r="AM90" s="297"/>
    </row>
    <row r="91" spans="1:44" ht="13.5" customHeight="1" thickBot="1" x14ac:dyDescent="0.25">
      <c r="A91" s="314"/>
      <c r="B91" s="306"/>
      <c r="C91" s="306"/>
      <c r="D91" s="309"/>
      <c r="E91" s="307" t="s">
        <v>1070</v>
      </c>
      <c r="F91" s="289"/>
      <c r="G91" s="289"/>
      <c r="H91" s="289"/>
      <c r="I91" s="306" t="s">
        <v>1069</v>
      </c>
      <c r="J91" s="297"/>
      <c r="K91" s="1640"/>
      <c r="L91" s="1641"/>
      <c r="M91" s="1641"/>
      <c r="N91" s="1641"/>
      <c r="O91" s="1641"/>
      <c r="P91" s="1642"/>
      <c r="Q91" s="297"/>
      <c r="R91" s="297"/>
      <c r="S91" s="297"/>
      <c r="T91" s="306" t="s">
        <v>1069</v>
      </c>
      <c r="U91" s="297"/>
      <c r="V91" s="1640"/>
      <c r="W91" s="1641"/>
      <c r="X91" s="1641"/>
      <c r="Y91" s="1641"/>
      <c r="Z91" s="1641"/>
      <c r="AA91" s="1642"/>
      <c r="AB91" s="297"/>
      <c r="AC91" s="297"/>
      <c r="AD91" s="297"/>
      <c r="AE91" s="307"/>
      <c r="AF91" s="297"/>
      <c r="AG91" s="297"/>
      <c r="AH91" s="297"/>
      <c r="AI91" s="297"/>
      <c r="AJ91" s="297"/>
      <c r="AK91" s="297"/>
      <c r="AL91" s="297"/>
      <c r="AM91" s="297"/>
    </row>
    <row r="92" spans="1:44" x14ac:dyDescent="0.2">
      <c r="A92" s="277"/>
      <c r="B92" s="306"/>
      <c r="C92" s="306"/>
      <c r="D92" s="309"/>
      <c r="E92" s="307"/>
      <c r="F92" s="289"/>
      <c r="G92" s="289"/>
      <c r="H92" s="289"/>
      <c r="I92" s="306"/>
      <c r="J92" s="297"/>
      <c r="K92" s="310"/>
      <c r="L92" s="310"/>
      <c r="M92" s="310"/>
      <c r="N92" s="310"/>
      <c r="O92" s="310"/>
      <c r="P92" s="310"/>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row>
    <row r="93" spans="1:44" x14ac:dyDescent="0.2">
      <c r="A93" s="277"/>
      <c r="B93" s="306"/>
      <c r="C93" s="306"/>
      <c r="D93" s="306" t="s">
        <v>593</v>
      </c>
      <c r="E93" s="1631">
        <f>ROUND((E77-L77-S77-F81-X81-O86-Y86)*1.3333,)+K91+V91</f>
        <v>0</v>
      </c>
      <c r="F93" s="1631"/>
      <c r="G93" s="1631"/>
      <c r="H93" s="1631"/>
      <c r="I93" s="1631"/>
      <c r="J93" s="1631"/>
      <c r="K93" s="306" t="s">
        <v>95</v>
      </c>
      <c r="L93" s="306"/>
      <c r="M93" s="306" t="s">
        <v>4628</v>
      </c>
      <c r="N93" s="307"/>
      <c r="O93" s="289"/>
      <c r="P93" s="289"/>
      <c r="Q93" s="289"/>
      <c r="R93" s="306"/>
      <c r="S93" s="289"/>
      <c r="T93" s="289"/>
      <c r="U93" s="289"/>
      <c r="V93" s="289"/>
      <c r="W93" s="289"/>
      <c r="X93" s="289"/>
      <c r="Y93" s="289"/>
      <c r="Z93" s="289"/>
      <c r="AA93" s="306"/>
      <c r="AB93" s="289"/>
      <c r="AC93" s="297"/>
      <c r="AD93" s="297"/>
      <c r="AE93" s="297"/>
      <c r="AF93" s="297"/>
      <c r="AG93" s="297"/>
      <c r="AH93" s="297"/>
      <c r="AI93" s="297"/>
      <c r="AJ93" s="297"/>
      <c r="AK93" s="306"/>
      <c r="AL93" s="297"/>
      <c r="AM93" s="297"/>
    </row>
    <row r="94" spans="1:44" ht="13.5" thickBot="1" x14ac:dyDescent="0.25">
      <c r="A94" s="277"/>
      <c r="B94" s="306"/>
      <c r="C94" s="306"/>
      <c r="D94" s="306"/>
      <c r="E94" s="289"/>
      <c r="F94" s="289"/>
      <c r="G94" s="289"/>
      <c r="H94" s="289"/>
      <c r="I94" s="289"/>
      <c r="J94" s="289"/>
      <c r="K94" s="306"/>
      <c r="L94" s="306"/>
      <c r="M94" s="306"/>
      <c r="N94" s="307"/>
      <c r="O94" s="289"/>
      <c r="P94" s="289"/>
      <c r="Q94" s="289"/>
      <c r="R94" s="306"/>
      <c r="S94" s="289"/>
      <c r="T94" s="289"/>
      <c r="U94" s="289"/>
      <c r="V94" s="289"/>
      <c r="W94" s="289"/>
      <c r="X94" s="289"/>
      <c r="Y94" s="289"/>
      <c r="Z94" s="289"/>
      <c r="AA94" s="306"/>
      <c r="AB94" s="289"/>
      <c r="AC94" s="297"/>
      <c r="AD94" s="297"/>
      <c r="AE94" s="297"/>
      <c r="AF94" s="297"/>
      <c r="AG94" s="297"/>
      <c r="AH94" s="297"/>
      <c r="AI94" s="297"/>
      <c r="AJ94" s="297"/>
      <c r="AK94" s="306"/>
      <c r="AL94" s="297"/>
      <c r="AM94" s="297"/>
    </row>
    <row r="95" spans="1:44" x14ac:dyDescent="0.2">
      <c r="A95" s="277"/>
      <c r="B95" s="1665" t="s">
        <v>94</v>
      </c>
      <c r="C95" s="1665"/>
      <c r="D95" s="1665"/>
      <c r="E95" s="1665"/>
      <c r="F95" s="1665"/>
      <c r="G95" s="1665"/>
      <c r="H95" s="1665"/>
      <c r="I95" s="1666" t="s">
        <v>4631</v>
      </c>
      <c r="J95" s="1666"/>
      <c r="K95" s="1666"/>
      <c r="L95" s="1666"/>
      <c r="M95" s="1666"/>
      <c r="N95" s="1664" t="s">
        <v>593</v>
      </c>
      <c r="O95" s="1667">
        <f>ROUND((E53+E73+E93)/3,)</f>
        <v>0</v>
      </c>
      <c r="P95" s="1668"/>
      <c r="Q95" s="1668"/>
      <c r="R95" s="1668"/>
      <c r="S95" s="1668"/>
      <c r="T95" s="1669"/>
      <c r="U95" s="1663" t="s">
        <v>93</v>
      </c>
      <c r="V95" s="1663"/>
      <c r="W95" s="1663"/>
      <c r="X95" s="1663"/>
      <c r="Y95" s="1663"/>
      <c r="Z95" s="1663"/>
      <c r="AA95" s="314"/>
      <c r="AB95" s="314"/>
      <c r="AC95" s="277"/>
      <c r="AD95" s="277"/>
      <c r="AE95" s="277"/>
      <c r="AF95" s="277"/>
      <c r="AG95" s="277"/>
      <c r="AH95" s="277"/>
      <c r="AI95" s="314"/>
      <c r="AJ95" s="314"/>
      <c r="AK95" s="314"/>
      <c r="AL95" s="277"/>
      <c r="AM95" s="277"/>
    </row>
    <row r="96" spans="1:44" ht="13.5" thickBot="1" x14ac:dyDescent="0.25">
      <c r="A96" s="277"/>
      <c r="B96" s="1665"/>
      <c r="C96" s="1665"/>
      <c r="D96" s="1665"/>
      <c r="E96" s="1665"/>
      <c r="F96" s="1665"/>
      <c r="G96" s="1665"/>
      <c r="H96" s="1665"/>
      <c r="I96" s="1664">
        <v>3</v>
      </c>
      <c r="J96" s="1664"/>
      <c r="K96" s="1664"/>
      <c r="L96" s="1664"/>
      <c r="M96" s="1664"/>
      <c r="N96" s="1664"/>
      <c r="O96" s="1670"/>
      <c r="P96" s="1671"/>
      <c r="Q96" s="1671"/>
      <c r="R96" s="1671"/>
      <c r="S96" s="1671"/>
      <c r="T96" s="1672"/>
      <c r="U96" s="1663"/>
      <c r="V96" s="1663"/>
      <c r="W96" s="1663"/>
      <c r="X96" s="1663"/>
      <c r="Y96" s="1663"/>
      <c r="Z96" s="1663"/>
      <c r="AA96" s="277"/>
      <c r="AB96" s="277"/>
      <c r="AC96" s="277"/>
      <c r="AD96" s="277"/>
      <c r="AE96" s="277"/>
      <c r="AF96" s="277"/>
      <c r="AG96" s="277"/>
      <c r="AH96" s="277"/>
      <c r="AI96" s="277"/>
      <c r="AJ96" s="314"/>
      <c r="AK96" s="314"/>
      <c r="AL96" s="277"/>
      <c r="AM96" s="277"/>
    </row>
    <row r="97" spans="1:39" x14ac:dyDescent="0.2">
      <c r="A97" s="277"/>
      <c r="B97" s="277"/>
      <c r="C97" s="277"/>
      <c r="D97" s="278"/>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row>
    <row r="98" spans="1:39" x14ac:dyDescent="0.2">
      <c r="A98" s="277"/>
      <c r="B98" s="277"/>
      <c r="C98" s="277"/>
      <c r="D98" s="278"/>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row>
    <row r="99" spans="1:39" x14ac:dyDescent="0.2">
      <c r="A99" s="277"/>
      <c r="B99" s="277"/>
      <c r="C99" s="277"/>
      <c r="D99" s="278"/>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row>
  </sheetData>
  <sheetProtection autoFilter="0"/>
  <customSheetViews>
    <customSheetView guid="{A0BA9017-E5F3-4B91-9F5C-F0F36F625BCB}" showPageBreaks="1" printArea="1" view="pageBreakPreview">
      <selection activeCell="E25" sqref="E25"/>
      <pageMargins left="0.61" right="0.32" top="0.83" bottom="0.54" header="0.51200000000000001" footer="0.51200000000000001"/>
      <pageSetup paperSize="9" scale="63" orientation="portrait" r:id="rId1"/>
      <headerFooter alignWithMargins="0"/>
    </customSheetView>
    <customSheetView guid="{C8B40DBF-EDE0-406A-8960-74B2A681CE9F}" showPageBreaks="1" printArea="1" view="pageBreakPreview">
      <selection activeCell="E25" sqref="E25"/>
      <pageMargins left="0.61" right="0.32" top="0.83" bottom="0.54" header="0.51200000000000001" footer="0.51200000000000001"/>
      <pageSetup paperSize="9" scale="63" orientation="portrait" r:id="rId2"/>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13"/>
      <headerFooter alignWithMargins="0"/>
    </customSheetView>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4"/>
      <headerFooter alignWithMargins="0"/>
    </customSheetView>
    <customSheetView guid="{44914D11-FA26-4FFB-9D64-353FA38F5634}" showPageBreaks="1" printArea="1" view="pageBreakPreview">
      <selection activeCell="E25" sqref="E25"/>
      <pageMargins left="0.61" right="0.32" top="0.83" bottom="0.54" header="0.51200000000000001" footer="0.51200000000000001"/>
      <pageSetup paperSize="9" scale="63" orientation="portrait" r:id="rId15"/>
      <headerFooter alignWithMargins="0"/>
    </customSheetView>
    <customSheetView guid="{3DDC5261-2F80-4A3C-AB53-F803DE8B7615}" showPageBreaks="1" printArea="1" view="pageBreakPreview">
      <selection activeCell="E25" sqref="E25"/>
      <pageMargins left="0.61" right="0.32" top="0.83" bottom="0.54" header="0.51200000000000001" footer="0.51200000000000001"/>
      <pageSetup paperSize="9" scale="63" orientation="portrait" r:id="rId16"/>
      <headerFooter alignWithMargins="0"/>
    </customSheetView>
    <customSheetView guid="{3B4A68D1-1B68-46E4-B8BF-4F65CEA2EB4B}" showPageBreaks="1" printArea="1" view="pageBreakPreview">
      <selection activeCell="E25" sqref="E25"/>
      <pageMargins left="0.61" right="0.32" top="0.83" bottom="0.54" header="0.51200000000000001" footer="0.51200000000000001"/>
      <pageSetup paperSize="9" scale="63" orientation="portrait" r:id="rId17"/>
      <headerFooter alignWithMargins="0"/>
    </customSheetView>
    <customSheetView guid="{87FB8462-6403-4F20-8080-1AF11B55B90C}" showPageBreaks="1" printArea="1" view="pageBreakPreview">
      <selection activeCell="E25" sqref="E25"/>
      <pageMargins left="0.61" right="0.32" top="0.83" bottom="0.54" header="0.51200000000000001" footer="0.51200000000000001"/>
      <pageSetup paperSize="9" scale="63" orientation="portrait" r:id="rId18"/>
      <headerFooter alignWithMargins="0"/>
    </customSheetView>
    <customSheetView guid="{1F81339A-CB4E-4CB3-ABCA-C25ADEC8B9AC}" showPageBreaks="1" printArea="1" view="pageBreakPreview">
      <selection activeCell="E25" sqref="E25"/>
      <pageMargins left="0.61" right="0.32" top="0.83" bottom="0.54" header="0.51200000000000001" footer="0.51200000000000001"/>
      <pageSetup paperSize="9" scale="63" orientation="portrait" r:id="rId19"/>
      <headerFooter alignWithMargins="0"/>
    </customSheetView>
    <customSheetView guid="{0FF53720-42B0-4B1A-A491-0089CDA29CCF}" showPageBreaks="1" printArea="1" view="pageBreakPreview">
      <selection activeCell="E25" sqref="E25"/>
      <pageMargins left="0.61" right="0.32" top="0.83" bottom="0.54" header="0.51200000000000001" footer="0.51200000000000001"/>
      <pageSetup paperSize="9" scale="63" orientation="portrait" r:id="rId20"/>
      <headerFooter alignWithMargins="0"/>
    </customSheetView>
  </customSheetViews>
  <mergeCells count="93">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 ref="E57:J57"/>
    <mergeCell ref="L57:Q57"/>
    <mergeCell ref="S57:X57"/>
    <mergeCell ref="F61:K61"/>
    <mergeCell ref="X61:AD61"/>
    <mergeCell ref="E53:J53"/>
    <mergeCell ref="E37:J37"/>
    <mergeCell ref="L37:Q37"/>
    <mergeCell ref="S37:X37"/>
    <mergeCell ref="F41:K41"/>
    <mergeCell ref="X41:AD41"/>
    <mergeCell ref="O46:T46"/>
    <mergeCell ref="Y46:AD46"/>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R28:R29"/>
    <mergeCell ref="AE17:AH17"/>
    <mergeCell ref="I12:N12"/>
    <mergeCell ref="C28:L29"/>
    <mergeCell ref="M28:M29"/>
    <mergeCell ref="A17:G17"/>
    <mergeCell ref="H17:K17"/>
    <mergeCell ref="H18:K19"/>
    <mergeCell ref="L18:L19"/>
    <mergeCell ref="C18:F19"/>
    <mergeCell ref="G18:G19"/>
    <mergeCell ref="I5:N5"/>
    <mergeCell ref="Q5:Q6"/>
    <mergeCell ref="R5:U6"/>
    <mergeCell ref="AB5:AF6"/>
    <mergeCell ref="I6:N6"/>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9"/>
  <sheetViews>
    <sheetView workbookViewId="0">
      <selection activeCell="J50" sqref="J50"/>
    </sheetView>
  </sheetViews>
  <sheetFormatPr defaultColWidth="9" defaultRowHeight="18.75" customHeight="1" x14ac:dyDescent="0.2"/>
  <cols>
    <col min="1" max="2" width="3.90625"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963" t="s">
        <v>154</v>
      </c>
      <c r="B1" s="1964"/>
      <c r="C1" s="1965" t="s">
        <v>5603</v>
      </c>
      <c r="D1" s="1966"/>
      <c r="E1" s="1967"/>
      <c r="F1" s="517"/>
      <c r="G1" s="467"/>
      <c r="H1" s="1166" t="s">
        <v>153</v>
      </c>
      <c r="I1" s="1785">
        <f>総括表!H4</f>
        <v>0</v>
      </c>
      <c r="J1" s="1785"/>
      <c r="K1" s="1785"/>
    </row>
    <row r="2" spans="1:11" ht="18.75" customHeight="1" x14ac:dyDescent="0.2">
      <c r="A2" s="467"/>
      <c r="B2" s="467"/>
      <c r="C2" s="467"/>
      <c r="D2" s="467"/>
      <c r="E2" s="467"/>
      <c r="F2" s="517"/>
      <c r="G2" s="467"/>
      <c r="H2" s="471"/>
      <c r="I2" s="467"/>
      <c r="J2" s="664"/>
      <c r="K2" s="467"/>
    </row>
    <row r="3" spans="1:11" ht="18.75" customHeight="1" x14ac:dyDescent="0.2">
      <c r="A3" s="468" t="s">
        <v>1582</v>
      </c>
      <c r="B3" s="458" t="s">
        <v>3</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8.75" customHeight="1" x14ac:dyDescent="0.2">
      <c r="A5" s="470"/>
      <c r="B5" s="1729" t="s">
        <v>466</v>
      </c>
      <c r="C5" s="1730"/>
      <c r="D5" s="1729" t="s">
        <v>139</v>
      </c>
      <c r="E5" s="1730"/>
      <c r="F5" s="545" t="s">
        <v>211</v>
      </c>
      <c r="G5" s="546"/>
      <c r="H5" s="1167" t="s">
        <v>137</v>
      </c>
      <c r="I5" s="546"/>
      <c r="J5" s="545" t="s">
        <v>89</v>
      </c>
      <c r="K5" s="340"/>
    </row>
    <row r="6" spans="1:11" ht="15" customHeight="1" x14ac:dyDescent="0.2">
      <c r="A6" s="470"/>
      <c r="B6" s="523"/>
      <c r="C6" s="479"/>
      <c r="D6" s="480"/>
      <c r="E6" s="342"/>
      <c r="F6" s="524"/>
      <c r="G6" s="482"/>
      <c r="H6" s="483"/>
      <c r="I6" s="482"/>
      <c r="J6" s="525" t="s">
        <v>1583</v>
      </c>
      <c r="K6" s="340"/>
    </row>
    <row r="7" spans="1:11" s="49" customFormat="1" ht="15" customHeight="1" x14ac:dyDescent="0.2">
      <c r="A7" s="458"/>
      <c r="B7" s="549">
        <v>1</v>
      </c>
      <c r="C7" s="550" t="s">
        <v>125</v>
      </c>
      <c r="D7" s="552" t="s">
        <v>1584</v>
      </c>
      <c r="E7" s="553" t="s">
        <v>143</v>
      </c>
      <c r="F7" s="535" t="b">
        <f>IF(総括表!$B$4=総括表!$Q$4,基礎データ貼付用シート!E2539)</f>
        <v>0</v>
      </c>
      <c r="G7" s="596" t="s">
        <v>1585</v>
      </c>
      <c r="H7" s="1377">
        <v>0.06</v>
      </c>
      <c r="I7" s="601" t="s">
        <v>1586</v>
      </c>
      <c r="J7" s="602">
        <f t="shared" ref="J7:J40" si="0">ROUND(F7*H7,0)</f>
        <v>0</v>
      </c>
      <c r="K7" s="340" t="s">
        <v>273</v>
      </c>
    </row>
    <row r="8" spans="1:11" s="49" customFormat="1" ht="15" customHeight="1" x14ac:dyDescent="0.2">
      <c r="A8" s="458"/>
      <c r="B8" s="673"/>
      <c r="C8" s="1168"/>
      <c r="D8" s="552" t="s">
        <v>1587</v>
      </c>
      <c r="E8" s="553" t="s">
        <v>142</v>
      </c>
      <c r="F8" s="535" t="b">
        <f>IF(総括表!$B$4=総括表!$Q$5,基礎データ貼付用シート!E2539)</f>
        <v>0</v>
      </c>
      <c r="G8" s="596" t="s">
        <v>1585</v>
      </c>
      <c r="H8" s="1377">
        <v>4.7E-2</v>
      </c>
      <c r="I8" s="601" t="s">
        <v>1586</v>
      </c>
      <c r="J8" s="602">
        <f t="shared" si="0"/>
        <v>0</v>
      </c>
      <c r="K8" s="340" t="s">
        <v>272</v>
      </c>
    </row>
    <row r="9" spans="1:11" s="49" customFormat="1" ht="15" customHeight="1" x14ac:dyDescent="0.2">
      <c r="A9" s="458"/>
      <c r="B9" s="549">
        <v>2</v>
      </c>
      <c r="C9" s="550" t="s">
        <v>124</v>
      </c>
      <c r="D9" s="552" t="s">
        <v>1584</v>
      </c>
      <c r="E9" s="553" t="s">
        <v>143</v>
      </c>
      <c r="F9" s="535" t="b">
        <f>IF(総括表!$B$4=総括表!$Q$4,基礎データ貼付用シート!E2540)</f>
        <v>0</v>
      </c>
      <c r="G9" s="596" t="s">
        <v>1585</v>
      </c>
      <c r="H9" s="1377">
        <v>0.11799999999999999</v>
      </c>
      <c r="I9" s="601" t="s">
        <v>1586</v>
      </c>
      <c r="J9" s="602">
        <f t="shared" si="0"/>
        <v>0</v>
      </c>
      <c r="K9" s="340" t="s">
        <v>271</v>
      </c>
    </row>
    <row r="10" spans="1:11" s="49" customFormat="1" ht="15" customHeight="1" x14ac:dyDescent="0.2">
      <c r="A10" s="458"/>
      <c r="B10" s="673"/>
      <c r="C10" s="1168"/>
      <c r="D10" s="552" t="s">
        <v>1587</v>
      </c>
      <c r="E10" s="553" t="s">
        <v>142</v>
      </c>
      <c r="F10" s="535" t="b">
        <f>IF(総括表!$B$4=総括表!$Q$5,基礎データ貼付用シート!E2540)</f>
        <v>0</v>
      </c>
      <c r="G10" s="596" t="s">
        <v>1585</v>
      </c>
      <c r="H10" s="1377">
        <v>0.10100000000000001</v>
      </c>
      <c r="I10" s="601" t="s">
        <v>1586</v>
      </c>
      <c r="J10" s="602">
        <f t="shared" si="0"/>
        <v>0</v>
      </c>
      <c r="K10" s="340" t="s">
        <v>270</v>
      </c>
    </row>
    <row r="11" spans="1:11" s="49" customFormat="1" ht="15" customHeight="1" x14ac:dyDescent="0.2">
      <c r="A11" s="458"/>
      <c r="B11" s="549">
        <v>3</v>
      </c>
      <c r="C11" s="550" t="s">
        <v>123</v>
      </c>
      <c r="D11" s="552" t="s">
        <v>1584</v>
      </c>
      <c r="E11" s="553" t="s">
        <v>143</v>
      </c>
      <c r="F11" s="535" t="b">
        <f>IF(総括表!$B$4=総括表!$Q$4,基礎データ貼付用シート!E2541)</f>
        <v>0</v>
      </c>
      <c r="G11" s="596" t="s">
        <v>1585</v>
      </c>
      <c r="H11" s="1377">
        <v>0.48199999999999998</v>
      </c>
      <c r="I11" s="601" t="s">
        <v>1586</v>
      </c>
      <c r="J11" s="602">
        <f t="shared" si="0"/>
        <v>0</v>
      </c>
      <c r="K11" s="340" t="s">
        <v>268</v>
      </c>
    </row>
    <row r="12" spans="1:11" s="49" customFormat="1" ht="15" customHeight="1" x14ac:dyDescent="0.2">
      <c r="A12" s="458"/>
      <c r="B12" s="673"/>
      <c r="C12" s="1168"/>
      <c r="D12" s="552" t="s">
        <v>1587</v>
      </c>
      <c r="E12" s="553" t="s">
        <v>142</v>
      </c>
      <c r="F12" s="535" t="b">
        <f>IF(総括表!$B$4=総括表!$Q$5,基礎データ貼付用シート!E2541)</f>
        <v>0</v>
      </c>
      <c r="G12" s="596" t="s">
        <v>1585</v>
      </c>
      <c r="H12" s="1377">
        <v>0.16400000000000001</v>
      </c>
      <c r="I12" s="601" t="s">
        <v>1586</v>
      </c>
      <c r="J12" s="602">
        <f t="shared" si="0"/>
        <v>0</v>
      </c>
      <c r="K12" s="340" t="s">
        <v>267</v>
      </c>
    </row>
    <row r="13" spans="1:11" s="49" customFormat="1" ht="15" customHeight="1" x14ac:dyDescent="0.2">
      <c r="A13" s="458"/>
      <c r="B13" s="549">
        <v>4</v>
      </c>
      <c r="C13" s="550" t="s">
        <v>122</v>
      </c>
      <c r="D13" s="552" t="s">
        <v>1584</v>
      </c>
      <c r="E13" s="553" t="s">
        <v>143</v>
      </c>
      <c r="F13" s="535" t="b">
        <f>IF(総括表!$B$4=総括表!$Q$4,基礎データ貼付用シート!E2542)</f>
        <v>0</v>
      </c>
      <c r="G13" s="596" t="s">
        <v>1585</v>
      </c>
      <c r="H13" s="1377">
        <v>0.51900000000000002</v>
      </c>
      <c r="I13" s="601" t="s">
        <v>1586</v>
      </c>
      <c r="J13" s="602">
        <f t="shared" si="0"/>
        <v>0</v>
      </c>
      <c r="K13" s="340" t="s">
        <v>269</v>
      </c>
    </row>
    <row r="14" spans="1:11" s="49" customFormat="1" ht="15" customHeight="1" x14ac:dyDescent="0.2">
      <c r="A14" s="458"/>
      <c r="B14" s="673"/>
      <c r="C14" s="1168"/>
      <c r="D14" s="552" t="s">
        <v>1587</v>
      </c>
      <c r="E14" s="553" t="s">
        <v>142</v>
      </c>
      <c r="F14" s="535" t="b">
        <f>IF(総括表!$B$4=総括表!$Q$5,基礎データ貼付用シート!E2542)</f>
        <v>0</v>
      </c>
      <c r="G14" s="596" t="s">
        <v>1585</v>
      </c>
      <c r="H14" s="1377">
        <v>0.19600000000000001</v>
      </c>
      <c r="I14" s="601" t="s">
        <v>1586</v>
      </c>
      <c r="J14" s="602">
        <f t="shared" si="0"/>
        <v>0</v>
      </c>
      <c r="K14" s="340" t="s">
        <v>266</v>
      </c>
    </row>
    <row r="15" spans="1:11" s="49" customFormat="1" ht="15" customHeight="1" x14ac:dyDescent="0.2">
      <c r="A15" s="458"/>
      <c r="B15" s="549">
        <v>5</v>
      </c>
      <c r="C15" s="550" t="s">
        <v>121</v>
      </c>
      <c r="D15" s="552" t="s">
        <v>1584</v>
      </c>
      <c r="E15" s="553" t="s">
        <v>143</v>
      </c>
      <c r="F15" s="535" t="b">
        <f>IF(総括表!$B$4=総括表!$Q$4,基礎データ貼付用シート!E2543)</f>
        <v>0</v>
      </c>
      <c r="G15" s="596" t="s">
        <v>1585</v>
      </c>
      <c r="H15" s="1377">
        <v>0.55600000000000005</v>
      </c>
      <c r="I15" s="601" t="s">
        <v>1586</v>
      </c>
      <c r="J15" s="602">
        <f t="shared" si="0"/>
        <v>0</v>
      </c>
      <c r="K15" s="340" t="s">
        <v>265</v>
      </c>
    </row>
    <row r="16" spans="1:11" s="49" customFormat="1" ht="15" customHeight="1" x14ac:dyDescent="0.2">
      <c r="A16" s="458"/>
      <c r="B16" s="673"/>
      <c r="C16" s="1168"/>
      <c r="D16" s="552" t="s">
        <v>1587</v>
      </c>
      <c r="E16" s="553" t="s">
        <v>142</v>
      </c>
      <c r="F16" s="535" t="b">
        <f>IF(総括表!$B$4=総括表!$Q$5,基礎データ貼付用シート!E2543)</f>
        <v>0</v>
      </c>
      <c r="G16" s="596" t="s">
        <v>1585</v>
      </c>
      <c r="H16" s="1377">
        <v>0.246</v>
      </c>
      <c r="I16" s="601" t="s">
        <v>1586</v>
      </c>
      <c r="J16" s="602">
        <f t="shared" si="0"/>
        <v>0</v>
      </c>
      <c r="K16" s="340" t="s">
        <v>264</v>
      </c>
    </row>
    <row r="17" spans="1:11" s="49" customFormat="1" ht="15" customHeight="1" x14ac:dyDescent="0.2">
      <c r="A17" s="458"/>
      <c r="B17" s="549">
        <v>6</v>
      </c>
      <c r="C17" s="550" t="s">
        <v>120</v>
      </c>
      <c r="D17" s="552" t="s">
        <v>1584</v>
      </c>
      <c r="E17" s="553" t="s">
        <v>143</v>
      </c>
      <c r="F17" s="535" t="b">
        <f>IF(総括表!$B$4=総括表!$Q$4,基礎データ貼付用シート!E2544)</f>
        <v>0</v>
      </c>
      <c r="G17" s="596" t="s">
        <v>1585</v>
      </c>
      <c r="H17" s="1377">
        <v>0.54500000000000004</v>
      </c>
      <c r="I17" s="601" t="s">
        <v>1586</v>
      </c>
      <c r="J17" s="602">
        <f t="shared" si="0"/>
        <v>0</v>
      </c>
      <c r="K17" s="340" t="s">
        <v>263</v>
      </c>
    </row>
    <row r="18" spans="1:11" s="49" customFormat="1" ht="15" customHeight="1" x14ac:dyDescent="0.2">
      <c r="A18" s="458"/>
      <c r="B18" s="673"/>
      <c r="C18" s="1168"/>
      <c r="D18" s="552" t="s">
        <v>1587</v>
      </c>
      <c r="E18" s="553" t="s">
        <v>142</v>
      </c>
      <c r="F18" s="535" t="b">
        <f>IF(総括表!$B$4=総括表!$Q$5,基礎データ貼付用シート!E2544)</f>
        <v>0</v>
      </c>
      <c r="G18" s="596" t="s">
        <v>1585</v>
      </c>
      <c r="H18" s="1377">
        <v>0.376</v>
      </c>
      <c r="I18" s="601" t="s">
        <v>1586</v>
      </c>
      <c r="J18" s="602">
        <f t="shared" si="0"/>
        <v>0</v>
      </c>
      <c r="K18" s="340" t="s">
        <v>262</v>
      </c>
    </row>
    <row r="19" spans="1:11" s="49" customFormat="1" ht="15" customHeight="1" x14ac:dyDescent="0.2">
      <c r="A19" s="458"/>
      <c r="B19" s="549">
        <v>7</v>
      </c>
      <c r="C19" s="550" t="s">
        <v>475</v>
      </c>
      <c r="D19" s="552" t="s">
        <v>1584</v>
      </c>
      <c r="E19" s="553" t="s">
        <v>143</v>
      </c>
      <c r="F19" s="535" t="b">
        <f>IF(総括表!$B$4=総括表!$Q$4,基礎データ貼付用シート!E2545)</f>
        <v>0</v>
      </c>
      <c r="G19" s="596" t="s">
        <v>1585</v>
      </c>
      <c r="H19" s="1377">
        <v>0.58599999999999997</v>
      </c>
      <c r="I19" s="601" t="s">
        <v>1586</v>
      </c>
      <c r="J19" s="602">
        <f t="shared" si="0"/>
        <v>0</v>
      </c>
      <c r="K19" s="340" t="s">
        <v>261</v>
      </c>
    </row>
    <row r="20" spans="1:11" s="49" customFormat="1" ht="15" customHeight="1" x14ac:dyDescent="0.2">
      <c r="A20" s="458"/>
      <c r="B20" s="673"/>
      <c r="C20" s="1168"/>
      <c r="D20" s="552" t="s">
        <v>1587</v>
      </c>
      <c r="E20" s="553" t="s">
        <v>142</v>
      </c>
      <c r="F20" s="535" t="b">
        <f>IF(総括表!$B$4=総括表!$Q$5,基礎データ貼付用シート!E2545)</f>
        <v>0</v>
      </c>
      <c r="G20" s="596" t="s">
        <v>1585</v>
      </c>
      <c r="H20" s="1377">
        <v>0.435</v>
      </c>
      <c r="I20" s="601" t="s">
        <v>1586</v>
      </c>
      <c r="J20" s="602">
        <f t="shared" si="0"/>
        <v>0</v>
      </c>
      <c r="K20" s="340" t="s">
        <v>260</v>
      </c>
    </row>
    <row r="21" spans="1:11" s="49" customFormat="1" ht="15" customHeight="1" x14ac:dyDescent="0.2">
      <c r="A21" s="458"/>
      <c r="B21" s="549">
        <v>8</v>
      </c>
      <c r="C21" s="550" t="s">
        <v>512</v>
      </c>
      <c r="D21" s="552" t="s">
        <v>1584</v>
      </c>
      <c r="E21" s="553" t="s">
        <v>143</v>
      </c>
      <c r="F21" s="535" t="b">
        <f>IF(総括表!$B$4=総括表!$Q$4,基礎データ貼付用シート!E2546)</f>
        <v>0</v>
      </c>
      <c r="G21" s="596" t="s">
        <v>1585</v>
      </c>
      <c r="H21" s="1377">
        <v>0.59599999999999997</v>
      </c>
      <c r="I21" s="601" t="s">
        <v>1586</v>
      </c>
      <c r="J21" s="602">
        <f>ROUND(F21*H21,0)</f>
        <v>0</v>
      </c>
      <c r="K21" s="340" t="s">
        <v>259</v>
      </c>
    </row>
    <row r="22" spans="1:11" s="49" customFormat="1" ht="15" customHeight="1" x14ac:dyDescent="0.2">
      <c r="A22" s="458"/>
      <c r="B22" s="673"/>
      <c r="C22" s="1168"/>
      <c r="D22" s="552" t="s">
        <v>1587</v>
      </c>
      <c r="E22" s="553" t="s">
        <v>142</v>
      </c>
      <c r="F22" s="535" t="b">
        <f>IF(総括表!$B$4=総括表!$Q$5,基礎データ貼付用シート!E2546)</f>
        <v>0</v>
      </c>
      <c r="G22" s="596" t="s">
        <v>1585</v>
      </c>
      <c r="H22" s="1377">
        <v>0.49299999999999999</v>
      </c>
      <c r="I22" s="601" t="s">
        <v>1586</v>
      </c>
      <c r="J22" s="602">
        <f>ROUND(F22*H22,0)</f>
        <v>0</v>
      </c>
      <c r="K22" s="340" t="s">
        <v>258</v>
      </c>
    </row>
    <row r="23" spans="1:11" s="49" customFormat="1" ht="15" customHeight="1" x14ac:dyDescent="0.2">
      <c r="A23" s="458"/>
      <c r="B23" s="549">
        <v>9</v>
      </c>
      <c r="C23" s="550" t="s">
        <v>619</v>
      </c>
      <c r="D23" s="552" t="s">
        <v>1584</v>
      </c>
      <c r="E23" s="553" t="s">
        <v>143</v>
      </c>
      <c r="F23" s="535" t="b">
        <f>IF(総括表!$B$4=総括表!$Q$4,基礎データ貼付用シート!E2547)</f>
        <v>0</v>
      </c>
      <c r="G23" s="596" t="s">
        <v>1585</v>
      </c>
      <c r="H23" s="1377">
        <v>0.64300000000000002</v>
      </c>
      <c r="I23" s="601" t="s">
        <v>1586</v>
      </c>
      <c r="J23" s="602">
        <f t="shared" si="0"/>
        <v>0</v>
      </c>
      <c r="K23" s="340" t="s">
        <v>257</v>
      </c>
    </row>
    <row r="24" spans="1:11" s="49" customFormat="1" ht="15" customHeight="1" x14ac:dyDescent="0.2">
      <c r="A24" s="458"/>
      <c r="B24" s="673"/>
      <c r="C24" s="1168"/>
      <c r="D24" s="552" t="s">
        <v>1587</v>
      </c>
      <c r="E24" s="553" t="s">
        <v>142</v>
      </c>
      <c r="F24" s="535" t="b">
        <f>IF(総括表!$B$4=総括表!$Q$5,基礎データ貼付用シート!E2547)</f>
        <v>0</v>
      </c>
      <c r="G24" s="596" t="s">
        <v>1585</v>
      </c>
      <c r="H24" s="1377">
        <v>0.54500000000000004</v>
      </c>
      <c r="I24" s="601" t="s">
        <v>1586</v>
      </c>
      <c r="J24" s="602">
        <f t="shared" si="0"/>
        <v>0</v>
      </c>
      <c r="K24" s="340" t="s">
        <v>256</v>
      </c>
    </row>
    <row r="25" spans="1:11" s="49" customFormat="1" ht="15" customHeight="1" x14ac:dyDescent="0.2">
      <c r="A25" s="458"/>
      <c r="B25" s="549">
        <v>10</v>
      </c>
      <c r="C25" s="550" t="s">
        <v>710</v>
      </c>
      <c r="D25" s="552" t="s">
        <v>1584</v>
      </c>
      <c r="E25" s="553" t="s">
        <v>143</v>
      </c>
      <c r="F25" s="535" t="b">
        <f>IF(総括表!$B$4=総括表!$Q$4,基礎データ貼付用シート!E2548)</f>
        <v>0</v>
      </c>
      <c r="G25" s="596" t="s">
        <v>1585</v>
      </c>
      <c r="H25" s="1377">
        <v>0.68500000000000005</v>
      </c>
      <c r="I25" s="601" t="s">
        <v>1586</v>
      </c>
      <c r="J25" s="602">
        <f t="shared" si="0"/>
        <v>0</v>
      </c>
      <c r="K25" s="340" t="s">
        <v>255</v>
      </c>
    </row>
    <row r="26" spans="1:11" s="49" customFormat="1" ht="15" customHeight="1" x14ac:dyDescent="0.2">
      <c r="A26" s="458"/>
      <c r="B26" s="673"/>
      <c r="C26" s="1168"/>
      <c r="D26" s="552" t="s">
        <v>1587</v>
      </c>
      <c r="E26" s="553" t="s">
        <v>142</v>
      </c>
      <c r="F26" s="535" t="b">
        <f>IF(総括表!$B$4=総括表!$Q$5,基礎データ貼付用シート!E2548)</f>
        <v>0</v>
      </c>
      <c r="G26" s="596" t="s">
        <v>1585</v>
      </c>
      <c r="H26" s="1377">
        <v>0.6</v>
      </c>
      <c r="I26" s="601" t="s">
        <v>1586</v>
      </c>
      <c r="J26" s="602">
        <f t="shared" si="0"/>
        <v>0</v>
      </c>
      <c r="K26" s="340" t="s">
        <v>254</v>
      </c>
    </row>
    <row r="27" spans="1:11" s="49" customFormat="1" ht="15" customHeight="1" x14ac:dyDescent="0.2">
      <c r="A27" s="458"/>
      <c r="B27" s="549">
        <v>11</v>
      </c>
      <c r="C27" s="550" t="s">
        <v>741</v>
      </c>
      <c r="D27" s="552" t="s">
        <v>1584</v>
      </c>
      <c r="E27" s="553" t="s">
        <v>143</v>
      </c>
      <c r="F27" s="535" t="b">
        <f>IF(総括表!$B$4=総括表!$Q$4,基礎データ貼付用シート!E2549)</f>
        <v>0</v>
      </c>
      <c r="G27" s="596" t="s">
        <v>1585</v>
      </c>
      <c r="H27" s="1377">
        <v>0.73399999999999999</v>
      </c>
      <c r="I27" s="601" t="s">
        <v>1586</v>
      </c>
      <c r="J27" s="602">
        <f t="shared" si="0"/>
        <v>0</v>
      </c>
      <c r="K27" s="340" t="s">
        <v>253</v>
      </c>
    </row>
    <row r="28" spans="1:11" s="49" customFormat="1" ht="15" customHeight="1" x14ac:dyDescent="0.2">
      <c r="A28" s="458"/>
      <c r="B28" s="673"/>
      <c r="C28" s="1168"/>
      <c r="D28" s="552" t="s">
        <v>1587</v>
      </c>
      <c r="E28" s="553" t="s">
        <v>142</v>
      </c>
      <c r="F28" s="535" t="b">
        <f>IF(総括表!$B$4=総括表!$Q$5,基礎データ貼付用シート!E2549)</f>
        <v>0</v>
      </c>
      <c r="G28" s="596" t="s">
        <v>1585</v>
      </c>
      <c r="H28" s="1377">
        <v>0.65700000000000003</v>
      </c>
      <c r="I28" s="601" t="s">
        <v>1586</v>
      </c>
      <c r="J28" s="602">
        <f t="shared" si="0"/>
        <v>0</v>
      </c>
      <c r="K28" s="340" t="s">
        <v>252</v>
      </c>
    </row>
    <row r="29" spans="1:11" s="49" customFormat="1" ht="15" customHeight="1" x14ac:dyDescent="0.2">
      <c r="A29" s="458"/>
      <c r="B29" s="549">
        <v>12</v>
      </c>
      <c r="C29" s="550" t="s">
        <v>808</v>
      </c>
      <c r="D29" s="552" t="s">
        <v>1584</v>
      </c>
      <c r="E29" s="553" t="s">
        <v>143</v>
      </c>
      <c r="F29" s="535" t="b">
        <f>IF(総括表!$B$4=総括表!$Q$4,基礎データ貼付用シート!E2550)</f>
        <v>0</v>
      </c>
      <c r="G29" s="596" t="s">
        <v>1585</v>
      </c>
      <c r="H29" s="1377">
        <v>0.79100000000000004</v>
      </c>
      <c r="I29" s="601" t="s">
        <v>1586</v>
      </c>
      <c r="J29" s="602">
        <f t="shared" si="0"/>
        <v>0</v>
      </c>
      <c r="K29" s="340" t="s">
        <v>321</v>
      </c>
    </row>
    <row r="30" spans="1:11" s="49" customFormat="1" ht="15" customHeight="1" x14ac:dyDescent="0.2">
      <c r="A30" s="458"/>
      <c r="B30" s="673"/>
      <c r="C30" s="1168"/>
      <c r="D30" s="552" t="s">
        <v>1587</v>
      </c>
      <c r="E30" s="553" t="s">
        <v>142</v>
      </c>
      <c r="F30" s="535" t="b">
        <f>IF(総括表!$B$4=総括表!$Q$5,基礎データ貼付用シート!E2550)</f>
        <v>0</v>
      </c>
      <c r="G30" s="596" t="s">
        <v>1585</v>
      </c>
      <c r="H30" s="1377">
        <v>0.71399999999999997</v>
      </c>
      <c r="I30" s="601" t="s">
        <v>1586</v>
      </c>
      <c r="J30" s="602">
        <f t="shared" si="0"/>
        <v>0</v>
      </c>
      <c r="K30" s="340" t="s">
        <v>320</v>
      </c>
    </row>
    <row r="31" spans="1:11" s="49" customFormat="1" ht="15" customHeight="1" x14ac:dyDescent="0.2">
      <c r="A31" s="458"/>
      <c r="B31" s="549">
        <v>13</v>
      </c>
      <c r="C31" s="550" t="s">
        <v>884</v>
      </c>
      <c r="D31" s="552" t="s">
        <v>1584</v>
      </c>
      <c r="E31" s="553" t="s">
        <v>143</v>
      </c>
      <c r="F31" s="535" t="b">
        <f>IF(総括表!$B$4=総括表!$Q$4,基礎データ貼付用シート!E2551)</f>
        <v>0</v>
      </c>
      <c r="G31" s="596" t="s">
        <v>1585</v>
      </c>
      <c r="H31" s="1377">
        <v>0.83599999999999997</v>
      </c>
      <c r="I31" s="601" t="s">
        <v>1586</v>
      </c>
      <c r="J31" s="602">
        <f t="shared" si="0"/>
        <v>0</v>
      </c>
      <c r="K31" s="340" t="s">
        <v>319</v>
      </c>
    </row>
    <row r="32" spans="1:11" s="49" customFormat="1" ht="15" customHeight="1" x14ac:dyDescent="0.2">
      <c r="A32" s="458"/>
      <c r="B32" s="673"/>
      <c r="C32" s="1168"/>
      <c r="D32" s="552" t="s">
        <v>1587</v>
      </c>
      <c r="E32" s="553" t="s">
        <v>142</v>
      </c>
      <c r="F32" s="535" t="b">
        <f>IF(総括表!$B$4=総括表!$Q$5,基礎データ貼付用シート!E2551)</f>
        <v>0</v>
      </c>
      <c r="G32" s="596" t="s">
        <v>1585</v>
      </c>
      <c r="H32" s="1377">
        <v>0.76600000000000001</v>
      </c>
      <c r="I32" s="601" t="s">
        <v>1586</v>
      </c>
      <c r="J32" s="602">
        <f t="shared" si="0"/>
        <v>0</v>
      </c>
      <c r="K32" s="340" t="s">
        <v>318</v>
      </c>
    </row>
    <row r="33" spans="1:11" s="49" customFormat="1" ht="15" customHeight="1" x14ac:dyDescent="0.2">
      <c r="A33" s="458"/>
      <c r="B33" s="549">
        <v>14</v>
      </c>
      <c r="C33" s="550" t="s">
        <v>915</v>
      </c>
      <c r="D33" s="552" t="s">
        <v>1584</v>
      </c>
      <c r="E33" s="553" t="s">
        <v>143</v>
      </c>
      <c r="F33" s="535" t="b">
        <f>IF(総括表!$B$4=総括表!$Q$4,基礎データ貼付用シート!E2552)</f>
        <v>0</v>
      </c>
      <c r="G33" s="596" t="s">
        <v>1585</v>
      </c>
      <c r="H33" s="1377">
        <v>0.876</v>
      </c>
      <c r="I33" s="601" t="s">
        <v>1586</v>
      </c>
      <c r="J33" s="602">
        <f t="shared" si="0"/>
        <v>0</v>
      </c>
      <c r="K33" s="340" t="s">
        <v>317</v>
      </c>
    </row>
    <row r="34" spans="1:11" s="49" customFormat="1" ht="15" customHeight="1" x14ac:dyDescent="0.2">
      <c r="A34" s="458"/>
      <c r="B34" s="673"/>
      <c r="C34" s="1168"/>
      <c r="D34" s="552" t="s">
        <v>1587</v>
      </c>
      <c r="E34" s="553" t="s">
        <v>142</v>
      </c>
      <c r="F34" s="535" t="b">
        <f>IF(総括表!$B$4=総括表!$Q$5,基礎データ貼付用シート!E2552)</f>
        <v>0</v>
      </c>
      <c r="G34" s="596" t="s">
        <v>1585</v>
      </c>
      <c r="H34" s="1377">
        <v>0.82399999999999995</v>
      </c>
      <c r="I34" s="601" t="s">
        <v>1586</v>
      </c>
      <c r="J34" s="602">
        <f t="shared" si="0"/>
        <v>0</v>
      </c>
      <c r="K34" s="340" t="s">
        <v>316</v>
      </c>
    </row>
    <row r="35" spans="1:11" s="49" customFormat="1" ht="15" customHeight="1" x14ac:dyDescent="0.2">
      <c r="A35" s="458"/>
      <c r="B35" s="549">
        <v>15</v>
      </c>
      <c r="C35" s="550" t="s">
        <v>1067</v>
      </c>
      <c r="D35" s="552" t="s">
        <v>1584</v>
      </c>
      <c r="E35" s="553" t="s">
        <v>143</v>
      </c>
      <c r="F35" s="535" t="b">
        <f>IF(総括表!$B$4=総括表!$Q$4,基礎データ貼付用シート!E2553)</f>
        <v>0</v>
      </c>
      <c r="G35" s="596" t="s">
        <v>1585</v>
      </c>
      <c r="H35" s="1377">
        <v>0.91700000000000004</v>
      </c>
      <c r="I35" s="601" t="s">
        <v>1586</v>
      </c>
      <c r="J35" s="602">
        <f t="shared" si="0"/>
        <v>0</v>
      </c>
      <c r="K35" s="340" t="s">
        <v>315</v>
      </c>
    </row>
    <row r="36" spans="1:11" s="49" customFormat="1" ht="15" customHeight="1" x14ac:dyDescent="0.2">
      <c r="A36" s="458"/>
      <c r="B36" s="673"/>
      <c r="C36" s="1168"/>
      <c r="D36" s="552" t="s">
        <v>1587</v>
      </c>
      <c r="E36" s="553" t="s">
        <v>142</v>
      </c>
      <c r="F36" s="535" t="b">
        <f>IF(総括表!$B$4=総括表!$Q$5,基礎データ貼付用シート!E2553)</f>
        <v>0</v>
      </c>
      <c r="G36" s="596" t="s">
        <v>1585</v>
      </c>
      <c r="H36" s="1377">
        <v>0.88300000000000001</v>
      </c>
      <c r="I36" s="601" t="s">
        <v>1586</v>
      </c>
      <c r="J36" s="602">
        <f t="shared" si="0"/>
        <v>0</v>
      </c>
      <c r="K36" s="340" t="s">
        <v>314</v>
      </c>
    </row>
    <row r="37" spans="1:11" s="49" customFormat="1" ht="15" customHeight="1" x14ac:dyDescent="0.2">
      <c r="A37" s="458"/>
      <c r="B37" s="549">
        <v>16</v>
      </c>
      <c r="C37" s="336" t="s">
        <v>1259</v>
      </c>
      <c r="D37" s="337" t="s">
        <v>533</v>
      </c>
      <c r="E37" s="338" t="s">
        <v>143</v>
      </c>
      <c r="F37" s="535" t="b">
        <f>IF(総括表!$B$4=総括表!$Q$4,基礎データ貼付用シート!E2554)</f>
        <v>0</v>
      </c>
      <c r="G37" s="353" t="s">
        <v>117</v>
      </c>
      <c r="H37" s="1377">
        <v>0.95799999999999996</v>
      </c>
      <c r="I37" s="355" t="s">
        <v>119</v>
      </c>
      <c r="J37" s="683">
        <f t="shared" si="0"/>
        <v>0</v>
      </c>
      <c r="K37" s="340" t="s">
        <v>313</v>
      </c>
    </row>
    <row r="38" spans="1:11" s="49" customFormat="1" ht="15" customHeight="1" x14ac:dyDescent="0.2">
      <c r="A38" s="458"/>
      <c r="B38" s="673"/>
      <c r="C38" s="1168"/>
      <c r="D38" s="337" t="s">
        <v>529</v>
      </c>
      <c r="E38" s="338" t="s">
        <v>142</v>
      </c>
      <c r="F38" s="535" t="b">
        <f>IF(総括表!$B$4=総括表!$Q$5,基礎データ貼付用シート!E2554)</f>
        <v>0</v>
      </c>
      <c r="G38" s="353" t="s">
        <v>117</v>
      </c>
      <c r="H38" s="1377">
        <v>0.94099999999999995</v>
      </c>
      <c r="I38" s="355" t="s">
        <v>119</v>
      </c>
      <c r="J38" s="683">
        <f t="shared" si="0"/>
        <v>0</v>
      </c>
      <c r="K38" s="340" t="s">
        <v>312</v>
      </c>
    </row>
    <row r="39" spans="1:11" s="49" customFormat="1" ht="15" customHeight="1" x14ac:dyDescent="0.2">
      <c r="A39" s="458"/>
      <c r="B39" s="549">
        <v>17</v>
      </c>
      <c r="C39" s="336" t="s">
        <v>5216</v>
      </c>
      <c r="D39" s="337" t="s">
        <v>533</v>
      </c>
      <c r="E39" s="338" t="s">
        <v>143</v>
      </c>
      <c r="F39" s="535" t="b">
        <f>IF(総括表!$B$4=総括表!$Q$4,基礎データ貼付用シート!E2555)</f>
        <v>0</v>
      </c>
      <c r="G39" s="353" t="s">
        <v>117</v>
      </c>
      <c r="H39" s="1377">
        <v>1</v>
      </c>
      <c r="I39" s="355" t="s">
        <v>119</v>
      </c>
      <c r="J39" s="683">
        <f t="shared" si="0"/>
        <v>0</v>
      </c>
      <c r="K39" s="340" t="s">
        <v>311</v>
      </c>
    </row>
    <row r="40" spans="1:11" s="49" customFormat="1" ht="15" customHeight="1" x14ac:dyDescent="0.2">
      <c r="A40" s="458"/>
      <c r="B40" s="673"/>
      <c r="C40" s="1168"/>
      <c r="D40" s="337" t="s">
        <v>5392</v>
      </c>
      <c r="E40" s="338" t="s">
        <v>142</v>
      </c>
      <c r="F40" s="535" t="b">
        <f>IF(総括表!$B$4=総括表!$Q$5,基礎データ貼付用シート!E2555)</f>
        <v>0</v>
      </c>
      <c r="G40" s="353" t="s">
        <v>5393</v>
      </c>
      <c r="H40" s="1377">
        <v>1</v>
      </c>
      <c r="I40" s="355" t="s">
        <v>119</v>
      </c>
      <c r="J40" s="683">
        <f t="shared" si="0"/>
        <v>0</v>
      </c>
      <c r="K40" s="340" t="s">
        <v>310</v>
      </c>
    </row>
    <row r="41" spans="1:11" s="49" customFormat="1" ht="15" customHeight="1" x14ac:dyDescent="0.2">
      <c r="A41" s="458"/>
      <c r="B41" s="549">
        <v>18</v>
      </c>
      <c r="C41" s="336" t="s">
        <v>5612</v>
      </c>
      <c r="D41" s="337" t="s">
        <v>533</v>
      </c>
      <c r="E41" s="338" t="s">
        <v>143</v>
      </c>
      <c r="F41" s="535" t="b">
        <f>IF(総括表!$B$4=総括表!$Q$4,基礎データ貼付用シート!E2556)</f>
        <v>0</v>
      </c>
      <c r="G41" s="353" t="s">
        <v>117</v>
      </c>
      <c r="H41" s="1377">
        <v>1</v>
      </c>
      <c r="I41" s="355" t="s">
        <v>119</v>
      </c>
      <c r="J41" s="683">
        <f t="shared" ref="J41:J46" si="1">ROUND(F41*H41,0)</f>
        <v>0</v>
      </c>
      <c r="K41" s="340" t="s">
        <v>309</v>
      </c>
    </row>
    <row r="42" spans="1:11" s="49" customFormat="1" ht="15" customHeight="1" x14ac:dyDescent="0.2">
      <c r="A42" s="458"/>
      <c r="B42" s="673"/>
      <c r="C42" s="1168"/>
      <c r="D42" s="337" t="s">
        <v>529</v>
      </c>
      <c r="E42" s="338" t="s">
        <v>142</v>
      </c>
      <c r="F42" s="535" t="b">
        <f>IF(総括表!$B$4=総括表!$Q$5,基礎データ貼付用シート!E2556)</f>
        <v>0</v>
      </c>
      <c r="G42" s="353" t="s">
        <v>117</v>
      </c>
      <c r="H42" s="1377">
        <v>1</v>
      </c>
      <c r="I42" s="355" t="s">
        <v>119</v>
      </c>
      <c r="J42" s="683">
        <f t="shared" si="1"/>
        <v>0</v>
      </c>
      <c r="K42" s="340" t="s">
        <v>308</v>
      </c>
    </row>
    <row r="43" spans="1:11" s="49" customFormat="1" ht="15" customHeight="1" x14ac:dyDescent="0.2">
      <c r="A43" s="458"/>
      <c r="B43" s="557">
        <v>19</v>
      </c>
      <c r="C43" s="336" t="s">
        <v>6145</v>
      </c>
      <c r="D43" s="337" t="s">
        <v>533</v>
      </c>
      <c r="E43" s="338" t="s">
        <v>143</v>
      </c>
      <c r="F43" s="535" t="b">
        <f>IF(総括表!$B$4=総括表!$Q$4,基礎データ貼付用シート!E2557)</f>
        <v>0</v>
      </c>
      <c r="G43" s="353" t="s">
        <v>117</v>
      </c>
      <c r="H43" s="1377">
        <v>0.72599999999999998</v>
      </c>
      <c r="I43" s="355" t="s">
        <v>119</v>
      </c>
      <c r="J43" s="683">
        <f t="shared" si="1"/>
        <v>0</v>
      </c>
      <c r="K43" s="340" t="s">
        <v>307</v>
      </c>
    </row>
    <row r="44" spans="1:11" s="49" customFormat="1" ht="15" customHeight="1" x14ac:dyDescent="0.2">
      <c r="A44" s="458"/>
      <c r="B44" s="1361"/>
      <c r="C44" s="1366"/>
      <c r="D44" s="337" t="s">
        <v>529</v>
      </c>
      <c r="E44" s="338" t="s">
        <v>142</v>
      </c>
      <c r="F44" s="535" t="b">
        <f>IF(総括表!$B$4=総括表!$Q$5,基礎データ貼付用シート!E2557)</f>
        <v>0</v>
      </c>
      <c r="G44" s="353" t="s">
        <v>117</v>
      </c>
      <c r="H44" s="1377">
        <v>0.72599999999999998</v>
      </c>
      <c r="I44" s="355" t="s">
        <v>119</v>
      </c>
      <c r="J44" s="683">
        <f t="shared" si="1"/>
        <v>0</v>
      </c>
      <c r="K44" s="340" t="s">
        <v>306</v>
      </c>
    </row>
    <row r="45" spans="1:11" s="49" customFormat="1" ht="15" customHeight="1" x14ac:dyDescent="0.2">
      <c r="A45" s="458"/>
      <c r="B45" s="557">
        <v>20</v>
      </c>
      <c r="C45" s="336" t="s">
        <v>6622</v>
      </c>
      <c r="D45" s="337" t="s">
        <v>533</v>
      </c>
      <c r="E45" s="338" t="s">
        <v>143</v>
      </c>
      <c r="F45" s="535" t="b">
        <f>IF(総括表!$B$4=総括表!$Q$4,基礎データ貼付用シート!E2558)</f>
        <v>0</v>
      </c>
      <c r="G45" s="353" t="s">
        <v>117</v>
      </c>
      <c r="H45" s="1377">
        <v>1</v>
      </c>
      <c r="I45" s="355" t="s">
        <v>119</v>
      </c>
      <c r="J45" s="683">
        <f t="shared" si="1"/>
        <v>0</v>
      </c>
      <c r="K45" s="340" t="s">
        <v>305</v>
      </c>
    </row>
    <row r="46" spans="1:11" s="49" customFormat="1" ht="15" customHeight="1" thickBot="1" x14ac:dyDescent="0.25">
      <c r="A46" s="458"/>
      <c r="B46" s="673"/>
      <c r="C46" s="1168"/>
      <c r="D46" s="337" t="s">
        <v>529</v>
      </c>
      <c r="E46" s="338" t="s">
        <v>142</v>
      </c>
      <c r="F46" s="535" t="b">
        <f>IF(総括表!$B$4=総括表!$Q$5,基礎データ貼付用シート!E2558)</f>
        <v>0</v>
      </c>
      <c r="G46" s="353" t="s">
        <v>117</v>
      </c>
      <c r="H46" s="1377">
        <v>1</v>
      </c>
      <c r="I46" s="355" t="s">
        <v>119</v>
      </c>
      <c r="J46" s="683">
        <f t="shared" si="1"/>
        <v>0</v>
      </c>
      <c r="K46" s="340" t="s">
        <v>304</v>
      </c>
    </row>
    <row r="47" spans="1:11" s="49" customFormat="1" ht="15" customHeight="1" x14ac:dyDescent="0.2">
      <c r="A47" s="458"/>
      <c r="B47" s="344"/>
      <c r="C47" s="345"/>
      <c r="D47" s="344"/>
      <c r="E47" s="344"/>
      <c r="F47" s="58"/>
      <c r="G47" s="494"/>
      <c r="H47" s="1683" t="s">
        <v>5509</v>
      </c>
      <c r="I47" s="1684"/>
      <c r="J47" s="346"/>
      <c r="K47" s="340"/>
    </row>
    <row r="48" spans="1:11" s="49" customFormat="1" ht="15" customHeight="1" thickBot="1" x14ac:dyDescent="0.25">
      <c r="A48" s="458"/>
      <c r="B48" s="340"/>
      <c r="C48" s="340"/>
      <c r="D48" s="340"/>
      <c r="E48" s="340"/>
      <c r="F48" s="554"/>
      <c r="G48" s="340"/>
      <c r="H48" s="1727" t="s">
        <v>118</v>
      </c>
      <c r="I48" s="1728"/>
      <c r="J48" s="539">
        <f>SUM(J7:J46)</f>
        <v>0</v>
      </c>
      <c r="K48" s="340" t="s">
        <v>5048</v>
      </c>
    </row>
    <row r="49" spans="1:11" ht="18.75" customHeight="1" x14ac:dyDescent="0.2">
      <c r="A49" s="467"/>
      <c r="B49" s="467"/>
      <c r="C49" s="467"/>
      <c r="D49" s="467"/>
      <c r="E49" s="467"/>
      <c r="F49" s="517"/>
      <c r="G49" s="467"/>
      <c r="H49" s="471"/>
      <c r="I49" s="467"/>
      <c r="J49" s="517"/>
      <c r="K49" s="467"/>
    </row>
  </sheetData>
  <sheetProtection autoFilter="0"/>
  <autoFilter ref="A6:K48" xr:uid="{79DF71CB-15BE-4BE4-AEC5-4D624E1D7827}"/>
  <customSheetViews>
    <customSheetView guid="{A0BA9017-E5F3-4B91-9F5C-F0F36F625BCB}"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6"/>
      <headerFooter alignWithMargins="0"/>
    </customSheetView>
    <customSheetView guid="{3B4A68D1-1B68-46E4-B8BF-4F65CEA2EB4B}"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7"/>
      <headerFooter alignWithMargins="0"/>
      <autoFilter ref="A6:K48" xr:uid="{00000000-0000-0000-0000-000000000000}"/>
    </customSheetView>
    <customSheetView guid="{87FB8462-6403-4F20-8080-1AF11B55B90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8"/>
      <headerFooter alignWithMargins="0"/>
      <autoFilter ref="A6:K48" xr:uid="{00000000-0000-0000-0000-000000000000}"/>
    </customSheetView>
    <customSheetView guid="{1F81339A-CB4E-4CB3-ABCA-C25ADEC8B9A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9"/>
      <headerFooter alignWithMargins="0"/>
      <autoFilter ref="A6:K48" xr:uid="{00000000-0000-0000-0000-000000000000}"/>
    </customSheetView>
    <customSheetView guid="{0FF53720-42B0-4B1A-A491-0089CDA29CCF}"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20"/>
      <headerFooter alignWithMargins="0"/>
      <autoFilter ref="A6:K48" xr:uid="{00000000-0000-0000-0000-00000000000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34"/>
  <sheetViews>
    <sheetView workbookViewId="0">
      <selection activeCell="K36" sqref="K36"/>
    </sheetView>
  </sheetViews>
  <sheetFormatPr defaultColWidth="8.90625" defaultRowHeight="13" x14ac:dyDescent="0.2"/>
  <cols>
    <col min="1" max="2" width="3.90625" style="4" customWidth="1"/>
    <col min="3" max="3" width="7.453125" style="4" bestFit="1" customWidth="1"/>
    <col min="4" max="4" width="3" style="4" bestFit="1" customWidth="1"/>
    <col min="5" max="5" width="11.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963" t="s">
        <v>154</v>
      </c>
      <c r="B1" s="1964"/>
      <c r="C1" s="1965" t="s">
        <v>799</v>
      </c>
      <c r="D1" s="1966"/>
      <c r="E1" s="1966"/>
      <c r="F1" s="1966"/>
      <c r="G1" s="1967"/>
      <c r="H1" s="458"/>
      <c r="I1" s="1166" t="s">
        <v>153</v>
      </c>
      <c r="J1" s="1785">
        <f>総括表!H4</f>
        <v>0</v>
      </c>
      <c r="K1" s="1785"/>
      <c r="L1" s="1785"/>
    </row>
    <row r="2" spans="1:12" ht="14" x14ac:dyDescent="0.2">
      <c r="A2" s="467"/>
      <c r="B2" s="467"/>
      <c r="C2" s="467"/>
      <c r="D2" s="467"/>
      <c r="E2" s="467"/>
      <c r="F2" s="467"/>
      <c r="G2" s="517"/>
      <c r="H2" s="467"/>
      <c r="I2" s="471"/>
      <c r="J2" s="467"/>
      <c r="K2" s="517"/>
      <c r="L2" s="467"/>
    </row>
    <row r="3" spans="1:12" ht="14" x14ac:dyDescent="0.2">
      <c r="A3" s="468" t="s">
        <v>1465</v>
      </c>
      <c r="B3" s="458" t="s">
        <v>798</v>
      </c>
      <c r="C3" s="467"/>
      <c r="D3" s="467"/>
      <c r="E3" s="467"/>
      <c r="F3" s="467"/>
      <c r="G3" s="517"/>
      <c r="H3" s="467"/>
      <c r="I3" s="471"/>
      <c r="J3" s="467"/>
      <c r="K3" s="517"/>
      <c r="L3" s="467"/>
    </row>
    <row r="4" spans="1:12" ht="14" x14ac:dyDescent="0.2">
      <c r="A4" s="470"/>
      <c r="B4" s="467"/>
      <c r="C4" s="467"/>
      <c r="D4" s="467"/>
      <c r="E4" s="467"/>
      <c r="F4" s="467"/>
      <c r="G4" s="517"/>
      <c r="H4" s="467"/>
      <c r="I4" s="471"/>
      <c r="J4" s="467"/>
      <c r="K4" s="517"/>
      <c r="L4" s="467"/>
    </row>
    <row r="5" spans="1:12" ht="14" x14ac:dyDescent="0.2">
      <c r="A5" s="470"/>
      <c r="B5" s="1729" t="s">
        <v>466</v>
      </c>
      <c r="C5" s="1730"/>
      <c r="D5" s="1729" t="s">
        <v>139</v>
      </c>
      <c r="E5" s="2287"/>
      <c r="F5" s="1730"/>
      <c r="G5" s="545" t="s">
        <v>178</v>
      </c>
      <c r="H5" s="546"/>
      <c r="I5" s="1167" t="s">
        <v>137</v>
      </c>
      <c r="J5" s="546"/>
      <c r="K5" s="545" t="s">
        <v>89</v>
      </c>
      <c r="L5" s="340"/>
    </row>
    <row r="6" spans="1:12" ht="14" x14ac:dyDescent="0.2">
      <c r="A6" s="470"/>
      <c r="B6" s="523"/>
      <c r="C6" s="479"/>
      <c r="D6" s="480"/>
      <c r="E6" s="798"/>
      <c r="F6" s="342"/>
      <c r="G6" s="524"/>
      <c r="H6" s="482"/>
      <c r="I6" s="483"/>
      <c r="J6" s="482"/>
      <c r="K6" s="525" t="s">
        <v>1499</v>
      </c>
      <c r="L6" s="340"/>
    </row>
    <row r="7" spans="1:12" x14ac:dyDescent="0.2">
      <c r="A7" s="458"/>
      <c r="B7" s="1362">
        <v>1</v>
      </c>
      <c r="C7" s="336" t="s">
        <v>741</v>
      </c>
      <c r="D7" s="1367" t="s">
        <v>533</v>
      </c>
      <c r="E7" s="1370" t="s">
        <v>747</v>
      </c>
      <c r="F7" s="1183" t="s">
        <v>143</v>
      </c>
      <c r="G7" s="535" t="b">
        <f>IF(総括表!$B$4=総括表!$Q$4,基礎データ貼付用シート!E2559)</f>
        <v>0</v>
      </c>
      <c r="H7" s="596" t="s">
        <v>117</v>
      </c>
      <c r="I7" s="1268">
        <v>0.54300000000000004</v>
      </c>
      <c r="J7" s="596" t="s">
        <v>119</v>
      </c>
      <c r="K7" s="598">
        <f t="shared" ref="K7:K30" si="0">ROUND(G7*I7,0)</f>
        <v>0</v>
      </c>
      <c r="L7" s="340" t="s">
        <v>273</v>
      </c>
    </row>
    <row r="8" spans="1:12" x14ac:dyDescent="0.2">
      <c r="A8" s="458"/>
      <c r="B8" s="1363"/>
      <c r="C8" s="587"/>
      <c r="D8" s="1368"/>
      <c r="E8" s="1370"/>
      <c r="F8" s="1183" t="s">
        <v>142</v>
      </c>
      <c r="G8" s="535" t="b">
        <f>IF(総括表!$B$4=総括表!$Q$5,基礎データ貼付用シート!E2559)</f>
        <v>0</v>
      </c>
      <c r="H8" s="596" t="s">
        <v>117</v>
      </c>
      <c r="I8" s="1377">
        <v>0.54300000000000004</v>
      </c>
      <c r="J8" s="596" t="s">
        <v>119</v>
      </c>
      <c r="K8" s="598">
        <f t="shared" si="0"/>
        <v>0</v>
      </c>
      <c r="L8" s="340" t="s">
        <v>272</v>
      </c>
    </row>
    <row r="9" spans="1:12" x14ac:dyDescent="0.2">
      <c r="A9" s="458"/>
      <c r="B9" s="1363"/>
      <c r="C9" s="587"/>
      <c r="D9" s="1367" t="s">
        <v>529</v>
      </c>
      <c r="E9" s="1369" t="s">
        <v>1105</v>
      </c>
      <c r="F9" s="1183" t="s">
        <v>143</v>
      </c>
      <c r="G9" s="535" t="b">
        <f>IF(総括表!$B$4=総括表!$Q$4,基礎データ貼付用シート!E2560)</f>
        <v>0</v>
      </c>
      <c r="H9" s="596" t="s">
        <v>117</v>
      </c>
      <c r="I9" s="1377">
        <v>0.52500000000000002</v>
      </c>
      <c r="J9" s="596" t="s">
        <v>119</v>
      </c>
      <c r="K9" s="598">
        <f t="shared" si="0"/>
        <v>0</v>
      </c>
      <c r="L9" s="340" t="s">
        <v>271</v>
      </c>
    </row>
    <row r="10" spans="1:12" x14ac:dyDescent="0.2">
      <c r="A10" s="458"/>
      <c r="B10" s="1361"/>
      <c r="C10" s="1366"/>
      <c r="D10" s="1368"/>
      <c r="E10" s="1369"/>
      <c r="F10" s="1183" t="s">
        <v>142</v>
      </c>
      <c r="G10" s="535" t="b">
        <f>IF(総括表!$B$4=総括表!$Q$5,基礎データ貼付用シート!E2560)</f>
        <v>0</v>
      </c>
      <c r="H10" s="596" t="s">
        <v>117</v>
      </c>
      <c r="I10" s="1377">
        <v>0.47899999999999998</v>
      </c>
      <c r="J10" s="596" t="s">
        <v>119</v>
      </c>
      <c r="K10" s="598">
        <f t="shared" si="0"/>
        <v>0</v>
      </c>
      <c r="L10" s="340" t="s">
        <v>270</v>
      </c>
    </row>
    <row r="11" spans="1:12" x14ac:dyDescent="0.2">
      <c r="A11" s="458"/>
      <c r="B11" s="1362">
        <v>2</v>
      </c>
      <c r="C11" s="336" t="s">
        <v>808</v>
      </c>
      <c r="D11" s="1367" t="s">
        <v>533</v>
      </c>
      <c r="E11" s="1370" t="s">
        <v>747</v>
      </c>
      <c r="F11" s="1183" t="s">
        <v>143</v>
      </c>
      <c r="G11" s="535" t="b">
        <f>IF(総括表!$B$4=総括表!$Q$4,基礎データ貼付用シート!E2561)</f>
        <v>0</v>
      </c>
      <c r="H11" s="596" t="s">
        <v>117</v>
      </c>
      <c r="I11" s="1268">
        <v>0.58699999999999997</v>
      </c>
      <c r="J11" s="596" t="s">
        <v>119</v>
      </c>
      <c r="K11" s="598">
        <f t="shared" si="0"/>
        <v>0</v>
      </c>
      <c r="L11" s="340" t="s">
        <v>268</v>
      </c>
    </row>
    <row r="12" spans="1:12" x14ac:dyDescent="0.2">
      <c r="A12" s="458"/>
      <c r="B12" s="1363"/>
      <c r="C12" s="587"/>
      <c r="D12" s="1368"/>
      <c r="E12" s="1370"/>
      <c r="F12" s="1183" t="s">
        <v>142</v>
      </c>
      <c r="G12" s="535" t="b">
        <f>IF(総括表!$B$4=総括表!$Q$5,基礎データ貼付用シート!E2561)</f>
        <v>0</v>
      </c>
      <c r="H12" s="596" t="s">
        <v>117</v>
      </c>
      <c r="I12" s="1377">
        <v>0.58699999999999997</v>
      </c>
      <c r="J12" s="596" t="s">
        <v>119</v>
      </c>
      <c r="K12" s="598">
        <f t="shared" si="0"/>
        <v>0</v>
      </c>
      <c r="L12" s="340" t="s">
        <v>267</v>
      </c>
    </row>
    <row r="13" spans="1:12" x14ac:dyDescent="0.2">
      <c r="A13" s="458"/>
      <c r="B13" s="1363"/>
      <c r="C13" s="587"/>
      <c r="D13" s="1367" t="s">
        <v>529</v>
      </c>
      <c r="E13" s="1369" t="s">
        <v>1105</v>
      </c>
      <c r="F13" s="1183" t="s">
        <v>143</v>
      </c>
      <c r="G13" s="535" t="b">
        <f>IF(総括表!$B$4=総括表!$Q$4,基礎データ貼付用シート!E2562)</f>
        <v>0</v>
      </c>
      <c r="H13" s="596" t="s">
        <v>117</v>
      </c>
      <c r="I13" s="1377">
        <v>0.55900000000000005</v>
      </c>
      <c r="J13" s="596" t="s">
        <v>119</v>
      </c>
      <c r="K13" s="598">
        <f t="shared" si="0"/>
        <v>0</v>
      </c>
      <c r="L13" s="340" t="s">
        <v>269</v>
      </c>
    </row>
    <row r="14" spans="1:12" x14ac:dyDescent="0.2">
      <c r="A14" s="458"/>
      <c r="B14" s="1361"/>
      <c r="C14" s="1366"/>
      <c r="D14" s="1368"/>
      <c r="E14" s="1369"/>
      <c r="F14" s="1183" t="s">
        <v>142</v>
      </c>
      <c r="G14" s="535" t="b">
        <f>IF(総括表!$B$4=総括表!$Q$5,基礎データ貼付用シート!E2562)</f>
        <v>0</v>
      </c>
      <c r="H14" s="596" t="s">
        <v>117</v>
      </c>
      <c r="I14" s="1377">
        <v>0.51900000000000002</v>
      </c>
      <c r="J14" s="596" t="s">
        <v>119</v>
      </c>
      <c r="K14" s="598">
        <f t="shared" si="0"/>
        <v>0</v>
      </c>
      <c r="L14" s="340" t="s">
        <v>266</v>
      </c>
    </row>
    <row r="15" spans="1:12" x14ac:dyDescent="0.2">
      <c r="A15" s="458"/>
      <c r="B15" s="1362">
        <v>3</v>
      </c>
      <c r="C15" s="336" t="s">
        <v>884</v>
      </c>
      <c r="D15" s="1367" t="s">
        <v>533</v>
      </c>
      <c r="E15" s="1371" t="s">
        <v>747</v>
      </c>
      <c r="F15" s="1183" t="s">
        <v>143</v>
      </c>
      <c r="G15" s="535" t="b">
        <f>IF(総括表!$B$4=総括表!$Q$4,基礎データ貼付用シート!E2563)</f>
        <v>0</v>
      </c>
      <c r="H15" s="596" t="s">
        <v>117</v>
      </c>
      <c r="I15" s="1268">
        <v>0.627</v>
      </c>
      <c r="J15" s="596" t="s">
        <v>119</v>
      </c>
      <c r="K15" s="598">
        <f t="shared" si="0"/>
        <v>0</v>
      </c>
      <c r="L15" s="340" t="s">
        <v>265</v>
      </c>
    </row>
    <row r="16" spans="1:12" x14ac:dyDescent="0.2">
      <c r="A16" s="458"/>
      <c r="B16" s="1363"/>
      <c r="C16" s="587"/>
      <c r="D16" s="1368"/>
      <c r="E16" s="1372"/>
      <c r="F16" s="1183" t="s">
        <v>142</v>
      </c>
      <c r="G16" s="535" t="b">
        <f>IF(総括表!$B$4=総括表!$Q$5,基礎データ貼付用シート!E2563)</f>
        <v>0</v>
      </c>
      <c r="H16" s="596" t="s">
        <v>117</v>
      </c>
      <c r="I16" s="1377">
        <v>0.627</v>
      </c>
      <c r="J16" s="596" t="s">
        <v>119</v>
      </c>
      <c r="K16" s="598">
        <f t="shared" si="0"/>
        <v>0</v>
      </c>
      <c r="L16" s="340" t="s">
        <v>264</v>
      </c>
    </row>
    <row r="17" spans="1:12" x14ac:dyDescent="0.2">
      <c r="A17" s="458"/>
      <c r="B17" s="1363"/>
      <c r="C17" s="587"/>
      <c r="D17" s="1367" t="s">
        <v>529</v>
      </c>
      <c r="E17" s="1369" t="s">
        <v>1105</v>
      </c>
      <c r="F17" s="1183" t="s">
        <v>143</v>
      </c>
      <c r="G17" s="535" t="b">
        <f>IF(総括表!$B$4=総括表!$Q$4,基礎データ貼付用シート!E2564)</f>
        <v>0</v>
      </c>
      <c r="H17" s="596" t="s">
        <v>117</v>
      </c>
      <c r="I17" s="1377">
        <v>0.59199999999999997</v>
      </c>
      <c r="J17" s="596" t="s">
        <v>119</v>
      </c>
      <c r="K17" s="598">
        <f t="shared" si="0"/>
        <v>0</v>
      </c>
      <c r="L17" s="340" t="s">
        <v>263</v>
      </c>
    </row>
    <row r="18" spans="1:12" x14ac:dyDescent="0.2">
      <c r="A18" s="458"/>
      <c r="B18" s="1361"/>
      <c r="C18" s="1366"/>
      <c r="D18" s="1368"/>
      <c r="E18" s="1369"/>
      <c r="F18" s="1183" t="s">
        <v>142</v>
      </c>
      <c r="G18" s="535" t="b">
        <f>IF(総括表!$B$4=総括表!$Q$5,基礎データ貼付用シート!E2564)</f>
        <v>0</v>
      </c>
      <c r="H18" s="596" t="s">
        <v>117</v>
      </c>
      <c r="I18" s="1377">
        <v>0.56000000000000005</v>
      </c>
      <c r="J18" s="596" t="s">
        <v>119</v>
      </c>
      <c r="K18" s="602">
        <f t="shared" si="0"/>
        <v>0</v>
      </c>
      <c r="L18" s="340" t="s">
        <v>262</v>
      </c>
    </row>
    <row r="19" spans="1:12" x14ac:dyDescent="0.2">
      <c r="A19" s="458"/>
      <c r="B19" s="1362">
        <v>4</v>
      </c>
      <c r="C19" s="336" t="s">
        <v>915</v>
      </c>
      <c r="D19" s="1367"/>
      <c r="E19" s="1369" t="s">
        <v>1105</v>
      </c>
      <c r="F19" s="1183" t="s">
        <v>143</v>
      </c>
      <c r="G19" s="535" t="b">
        <f>IF(総括表!$B$4=総括表!$Q$4,基礎データ貼付用シート!E2565)</f>
        <v>0</v>
      </c>
      <c r="H19" s="596" t="s">
        <v>117</v>
      </c>
      <c r="I19" s="1377">
        <v>0.627</v>
      </c>
      <c r="J19" s="596" t="s">
        <v>119</v>
      </c>
      <c r="K19" s="598">
        <f t="shared" si="0"/>
        <v>0</v>
      </c>
      <c r="L19" s="340" t="s">
        <v>261</v>
      </c>
    </row>
    <row r="20" spans="1:12" x14ac:dyDescent="0.2">
      <c r="A20" s="458"/>
      <c r="B20" s="1361"/>
      <c r="C20" s="1366"/>
      <c r="D20" s="1368"/>
      <c r="E20" s="1369"/>
      <c r="F20" s="1183" t="s">
        <v>142</v>
      </c>
      <c r="G20" s="535" t="b">
        <f>IF(総括表!$B$4=総括表!$Q$5,基礎データ貼付用シート!E2565)</f>
        <v>0</v>
      </c>
      <c r="H20" s="596" t="s">
        <v>117</v>
      </c>
      <c r="I20" s="1377">
        <v>0.60299999999999998</v>
      </c>
      <c r="J20" s="596" t="s">
        <v>119</v>
      </c>
      <c r="K20" s="602">
        <f t="shared" si="0"/>
        <v>0</v>
      </c>
      <c r="L20" s="340" t="s">
        <v>260</v>
      </c>
    </row>
    <row r="21" spans="1:12" x14ac:dyDescent="0.2">
      <c r="A21" s="458"/>
      <c r="B21" s="1362">
        <v>5</v>
      </c>
      <c r="C21" s="336" t="s">
        <v>1067</v>
      </c>
      <c r="D21" s="1367"/>
      <c r="E21" s="1369" t="s">
        <v>1105</v>
      </c>
      <c r="F21" s="1183" t="s">
        <v>143</v>
      </c>
      <c r="G21" s="535" t="b">
        <f>IF(総括表!$B$4=総括表!$Q$4,基礎データ貼付用シート!E2566)</f>
        <v>0</v>
      </c>
      <c r="H21" s="596" t="s">
        <v>117</v>
      </c>
      <c r="I21" s="1377">
        <v>0.66200000000000003</v>
      </c>
      <c r="J21" s="596" t="s">
        <v>119</v>
      </c>
      <c r="K21" s="598">
        <f t="shared" si="0"/>
        <v>0</v>
      </c>
      <c r="L21" s="340" t="s">
        <v>259</v>
      </c>
    </row>
    <row r="22" spans="1:12" x14ac:dyDescent="0.2">
      <c r="A22" s="458"/>
      <c r="B22" s="1361"/>
      <c r="C22" s="1366"/>
      <c r="D22" s="1368"/>
      <c r="E22" s="1369"/>
      <c r="F22" s="1183" t="s">
        <v>142</v>
      </c>
      <c r="G22" s="535" t="b">
        <f>IF(総括表!$B$4=総括表!$Q$5,基礎データ貼付用シート!E2566)</f>
        <v>0</v>
      </c>
      <c r="H22" s="596" t="s">
        <v>117</v>
      </c>
      <c r="I22" s="1377">
        <v>0.64500000000000002</v>
      </c>
      <c r="J22" s="596" t="s">
        <v>119</v>
      </c>
      <c r="K22" s="602">
        <f t="shared" si="0"/>
        <v>0</v>
      </c>
      <c r="L22" s="340" t="s">
        <v>258</v>
      </c>
    </row>
    <row r="23" spans="1:12" x14ac:dyDescent="0.2">
      <c r="A23" s="458"/>
      <c r="B23" s="1362">
        <v>6</v>
      </c>
      <c r="C23" s="336" t="s">
        <v>1259</v>
      </c>
      <c r="D23" s="1367"/>
      <c r="E23" s="1369" t="s">
        <v>1105</v>
      </c>
      <c r="F23" s="1183" t="s">
        <v>143</v>
      </c>
      <c r="G23" s="535" t="b">
        <f>IF(総括表!$B$4=総括表!$Q$4,基礎データ貼付用シート!E2567)</f>
        <v>0</v>
      </c>
      <c r="H23" s="353" t="s">
        <v>117</v>
      </c>
      <c r="I23" s="1377">
        <v>0.68100000000000005</v>
      </c>
      <c r="J23" s="353" t="s">
        <v>119</v>
      </c>
      <c r="K23" s="354">
        <f t="shared" si="0"/>
        <v>0</v>
      </c>
      <c r="L23" s="340" t="s">
        <v>257</v>
      </c>
    </row>
    <row r="24" spans="1:12" x14ac:dyDescent="0.2">
      <c r="A24" s="458"/>
      <c r="B24" s="1361"/>
      <c r="C24" s="1366"/>
      <c r="D24" s="1368"/>
      <c r="E24" s="1369"/>
      <c r="F24" s="1183" t="s">
        <v>142</v>
      </c>
      <c r="G24" s="535" t="b">
        <f>IF(総括表!$B$4=総括表!$Q$5,基礎データ貼付用シート!E2567)</f>
        <v>0</v>
      </c>
      <c r="H24" s="353" t="s">
        <v>117</v>
      </c>
      <c r="I24" s="1377">
        <v>0.67300000000000004</v>
      </c>
      <c r="J24" s="353" t="s">
        <v>119</v>
      </c>
      <c r="K24" s="683">
        <f t="shared" si="0"/>
        <v>0</v>
      </c>
      <c r="L24" s="340" t="s">
        <v>256</v>
      </c>
    </row>
    <row r="25" spans="1:12" x14ac:dyDescent="0.2">
      <c r="A25" s="458"/>
      <c r="B25" s="1362">
        <v>7</v>
      </c>
      <c r="C25" s="336" t="s">
        <v>5216</v>
      </c>
      <c r="D25" s="1367"/>
      <c r="E25" s="1369" t="s">
        <v>1105</v>
      </c>
      <c r="F25" s="1183" t="s">
        <v>143</v>
      </c>
      <c r="G25" s="535" t="b">
        <f>IF(総括表!$B$4=総括表!$Q$4,基礎データ貼付用シート!E2568)</f>
        <v>0</v>
      </c>
      <c r="H25" s="353" t="s">
        <v>117</v>
      </c>
      <c r="I25" s="1377">
        <v>0.7</v>
      </c>
      <c r="J25" s="353" t="s">
        <v>119</v>
      </c>
      <c r="K25" s="354">
        <f t="shared" si="0"/>
        <v>0</v>
      </c>
      <c r="L25" s="340" t="s">
        <v>255</v>
      </c>
    </row>
    <row r="26" spans="1:12" x14ac:dyDescent="0.2">
      <c r="A26" s="458"/>
      <c r="B26" s="1361"/>
      <c r="C26" s="1366"/>
      <c r="D26" s="1368"/>
      <c r="E26" s="1369"/>
      <c r="F26" s="1183" t="s">
        <v>142</v>
      </c>
      <c r="G26" s="535" t="b">
        <f>IF(総括表!$B$4=総括表!$Q$5,基礎データ貼付用シート!E2568)</f>
        <v>0</v>
      </c>
      <c r="H26" s="353" t="s">
        <v>117</v>
      </c>
      <c r="I26" s="1377">
        <v>0.7</v>
      </c>
      <c r="J26" s="353" t="s">
        <v>119</v>
      </c>
      <c r="K26" s="683">
        <f t="shared" si="0"/>
        <v>0</v>
      </c>
      <c r="L26" s="340" t="s">
        <v>254</v>
      </c>
    </row>
    <row r="27" spans="1:12" x14ac:dyDescent="0.2">
      <c r="A27" s="458"/>
      <c r="B27" s="1362">
        <v>8</v>
      </c>
      <c r="C27" s="336" t="s">
        <v>5612</v>
      </c>
      <c r="D27" s="1367"/>
      <c r="E27" s="1369" t="s">
        <v>1105</v>
      </c>
      <c r="F27" s="1183" t="s">
        <v>143</v>
      </c>
      <c r="G27" s="535" t="b">
        <f>IF(総括表!$B$4=総括表!$Q$4,基礎データ貼付用シート!E2569)</f>
        <v>0</v>
      </c>
      <c r="H27" s="353" t="s">
        <v>117</v>
      </c>
      <c r="I27" s="1377">
        <v>0.7</v>
      </c>
      <c r="J27" s="353" t="s">
        <v>119</v>
      </c>
      <c r="K27" s="354">
        <f t="shared" si="0"/>
        <v>0</v>
      </c>
      <c r="L27" s="340" t="s">
        <v>253</v>
      </c>
    </row>
    <row r="28" spans="1:12" x14ac:dyDescent="0.2">
      <c r="A28" s="458"/>
      <c r="B28" s="1361"/>
      <c r="C28" s="1366"/>
      <c r="D28" s="1368"/>
      <c r="E28" s="1369"/>
      <c r="F28" s="1183" t="s">
        <v>142</v>
      </c>
      <c r="G28" s="535" t="b">
        <f>IF(総括表!$B$4=総括表!$Q$5,基礎データ貼付用シート!E2569)</f>
        <v>0</v>
      </c>
      <c r="H28" s="353" t="s">
        <v>117</v>
      </c>
      <c r="I28" s="1377">
        <v>0.7</v>
      </c>
      <c r="J28" s="353" t="s">
        <v>119</v>
      </c>
      <c r="K28" s="683">
        <f t="shared" si="0"/>
        <v>0</v>
      </c>
      <c r="L28" s="340" t="s">
        <v>252</v>
      </c>
    </row>
    <row r="29" spans="1:12" x14ac:dyDescent="0.2">
      <c r="A29" s="458"/>
      <c r="B29" s="1362">
        <v>9</v>
      </c>
      <c r="C29" s="336" t="s">
        <v>6145</v>
      </c>
      <c r="D29" s="1367"/>
      <c r="E29" s="2285" t="s">
        <v>1105</v>
      </c>
      <c r="F29" s="1183" t="s">
        <v>143</v>
      </c>
      <c r="G29" s="535" t="b">
        <f>IF(総括表!$B$4=総括表!$Q$4,基礎データ貼付用シート!E2570)</f>
        <v>0</v>
      </c>
      <c r="H29" s="353" t="s">
        <v>117</v>
      </c>
      <c r="I29" s="1377">
        <v>0.7</v>
      </c>
      <c r="J29" s="353" t="s">
        <v>119</v>
      </c>
      <c r="K29" s="354">
        <f t="shared" si="0"/>
        <v>0</v>
      </c>
      <c r="L29" s="340" t="s">
        <v>321</v>
      </c>
    </row>
    <row r="30" spans="1:12" x14ac:dyDescent="0.2">
      <c r="A30" s="458"/>
      <c r="B30" s="1361"/>
      <c r="C30" s="1366"/>
      <c r="D30" s="1368"/>
      <c r="E30" s="2286"/>
      <c r="F30" s="1183" t="s">
        <v>142</v>
      </c>
      <c r="G30" s="535" t="b">
        <f>IF(総括表!$B$4=総括表!$Q$5,基礎データ貼付用シート!E2570)</f>
        <v>0</v>
      </c>
      <c r="H30" s="353" t="s">
        <v>117</v>
      </c>
      <c r="I30" s="1377">
        <v>0.7</v>
      </c>
      <c r="J30" s="353" t="s">
        <v>119</v>
      </c>
      <c r="K30" s="683">
        <f t="shared" si="0"/>
        <v>0</v>
      </c>
      <c r="L30" s="340" t="s">
        <v>320</v>
      </c>
    </row>
    <row r="31" spans="1:12" x14ac:dyDescent="0.2">
      <c r="A31" s="458"/>
      <c r="B31" s="335">
        <v>10</v>
      </c>
      <c r="C31" s="336" t="s">
        <v>6622</v>
      </c>
      <c r="D31" s="1191"/>
      <c r="E31" s="2285" t="s">
        <v>1105</v>
      </c>
      <c r="F31" s="1183" t="s">
        <v>143</v>
      </c>
      <c r="G31" s="535" t="b">
        <f>IF(総括表!$B$4=総括表!$Q$4,基礎データ貼付用シート!E2571)</f>
        <v>0</v>
      </c>
      <c r="H31" s="353" t="s">
        <v>117</v>
      </c>
      <c r="I31" s="690">
        <v>0.7</v>
      </c>
      <c r="J31" s="353" t="s">
        <v>119</v>
      </c>
      <c r="K31" s="354">
        <f t="shared" ref="K31:K32" si="1">ROUND(G31*I31,0)</f>
        <v>0</v>
      </c>
      <c r="L31" s="340" t="s">
        <v>319</v>
      </c>
    </row>
    <row r="32" spans="1:12" ht="13.5" thickBot="1" x14ac:dyDescent="0.25">
      <c r="A32" s="458"/>
      <c r="B32" s="673"/>
      <c r="C32" s="1168"/>
      <c r="D32" s="1192"/>
      <c r="E32" s="2286"/>
      <c r="F32" s="1183" t="s">
        <v>142</v>
      </c>
      <c r="G32" s="535" t="b">
        <f>IF(総括表!$B$4=総括表!$Q$5,基礎データ貼付用シート!E2571)</f>
        <v>0</v>
      </c>
      <c r="H32" s="353" t="s">
        <v>117</v>
      </c>
      <c r="I32" s="690">
        <v>0.7</v>
      </c>
      <c r="J32" s="353" t="s">
        <v>119</v>
      </c>
      <c r="K32" s="683">
        <f t="shared" si="1"/>
        <v>0</v>
      </c>
      <c r="L32" s="340" t="s">
        <v>318</v>
      </c>
    </row>
    <row r="33" spans="1:12" x14ac:dyDescent="0.2">
      <c r="A33" s="458"/>
      <c r="B33" s="344"/>
      <c r="C33" s="345"/>
      <c r="D33" s="344"/>
      <c r="E33" s="344"/>
      <c r="F33" s="344"/>
      <c r="G33" s="58"/>
      <c r="H33" s="494"/>
      <c r="I33" s="1683" t="s">
        <v>5893</v>
      </c>
      <c r="J33" s="1684"/>
      <c r="K33" s="346"/>
      <c r="L33" s="340"/>
    </row>
    <row r="34" spans="1:12" ht="13.5" thickBot="1" x14ac:dyDescent="0.25">
      <c r="A34" s="458"/>
      <c r="B34" s="340"/>
      <c r="C34" s="340"/>
      <c r="D34" s="340"/>
      <c r="E34" s="340"/>
      <c r="F34" s="340"/>
      <c r="G34" s="554"/>
      <c r="H34" s="340"/>
      <c r="I34" s="1727" t="s">
        <v>118</v>
      </c>
      <c r="J34" s="1728"/>
      <c r="K34" s="539">
        <f>SUM(K7:K32)</f>
        <v>0</v>
      </c>
      <c r="L34" s="340" t="s">
        <v>1589</v>
      </c>
    </row>
  </sheetData>
  <sheetProtection autoFilter="0"/>
  <customSheetViews>
    <customSheetView guid="{A0BA9017-E5F3-4B91-9F5C-F0F36F625BCB}"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
    </customSheetView>
    <customSheetView guid="{C8B40DBF-EDE0-406A-8960-74B2A681CE9F}"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2"/>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3"/>
    </customSheetView>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4"/>
    </customSheetView>
    <customSheetView guid="{44914D11-FA26-4FFB-9D64-353FA38F5634}"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5"/>
    </customSheetView>
    <customSheetView guid="{3DDC5261-2F80-4A3C-AB53-F803DE8B7615}"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6"/>
    </customSheetView>
    <customSheetView guid="{3B4A68D1-1B68-46E4-B8BF-4F65CEA2EB4B}"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7"/>
    </customSheetView>
    <customSheetView guid="{87FB8462-6403-4F20-8080-1AF11B55B90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8"/>
    </customSheetView>
    <customSheetView guid="{1F81339A-CB4E-4CB3-ABCA-C25ADEC8B9A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9"/>
    </customSheetView>
    <customSheetView guid="{0FF53720-42B0-4B1A-A491-0089CDA29CCF}"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20"/>
    </customSheetView>
  </customSheetViews>
  <mergeCells count="9">
    <mergeCell ref="I34:J34"/>
    <mergeCell ref="E29:E30"/>
    <mergeCell ref="E31:E32"/>
    <mergeCell ref="J1:L1"/>
    <mergeCell ref="B5:C5"/>
    <mergeCell ref="D5:F5"/>
    <mergeCell ref="A1:B1"/>
    <mergeCell ref="C1:G1"/>
    <mergeCell ref="I33:J33"/>
  </mergeCells>
  <phoneticPr fontId="3"/>
  <printOptions horizontalCentered="1"/>
  <pageMargins left="0.70866141732283472" right="0.70866141732283472" top="0.74803149606299213" bottom="0.74803149606299213" header="0.31496062992125984" footer="0.31496062992125984"/>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33"/>
  <sheetViews>
    <sheetView workbookViewId="0">
      <selection activeCell="G34" sqref="G34"/>
    </sheetView>
  </sheetViews>
  <sheetFormatPr defaultColWidth="8.90625" defaultRowHeight="13" x14ac:dyDescent="0.2"/>
  <cols>
    <col min="1" max="2" width="3.90625" style="4" customWidth="1"/>
    <col min="3" max="3" width="7.453125" style="4" bestFit="1" customWidth="1"/>
    <col min="4" max="4" width="3" style="4" bestFit="1" customWidth="1"/>
    <col min="5" max="5" width="2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782" t="s">
        <v>154</v>
      </c>
      <c r="B1" s="1783"/>
      <c r="C1" s="2291" t="s">
        <v>5394</v>
      </c>
      <c r="D1" s="2292"/>
      <c r="E1" s="2292"/>
      <c r="F1" s="2292"/>
      <c r="G1" s="2293"/>
      <c r="H1" s="458"/>
      <c r="I1" s="1166" t="s">
        <v>153</v>
      </c>
      <c r="J1" s="1785">
        <f>総括表!H4</f>
        <v>0</v>
      </c>
      <c r="K1" s="1785"/>
      <c r="L1" s="1785"/>
    </row>
    <row r="2" spans="1:12" ht="14" x14ac:dyDescent="0.2">
      <c r="A2" s="467"/>
      <c r="B2" s="467"/>
      <c r="C2" s="467"/>
      <c r="D2" s="467"/>
      <c r="E2" s="467"/>
      <c r="F2" s="467"/>
      <c r="G2" s="517"/>
      <c r="H2" s="467"/>
      <c r="I2" s="471"/>
      <c r="J2" s="467"/>
      <c r="K2" s="517"/>
      <c r="L2" s="467"/>
    </row>
    <row r="3" spans="1:12" ht="14" x14ac:dyDescent="0.2">
      <c r="A3" s="468" t="s">
        <v>51</v>
      </c>
      <c r="B3" s="458" t="s">
        <v>5517</v>
      </c>
      <c r="C3" s="467"/>
      <c r="D3" s="467"/>
      <c r="E3" s="467"/>
      <c r="F3" s="467"/>
      <c r="G3" s="517"/>
      <c r="H3" s="467"/>
      <c r="I3" s="471"/>
      <c r="J3" s="467"/>
      <c r="K3" s="517"/>
      <c r="L3" s="467"/>
    </row>
    <row r="4" spans="1:12" ht="14" x14ac:dyDescent="0.2">
      <c r="A4" s="470"/>
      <c r="B4" s="467"/>
      <c r="C4" s="467"/>
      <c r="D4" s="467"/>
      <c r="E4" s="467"/>
      <c r="F4" s="467"/>
      <c r="G4" s="517"/>
      <c r="H4" s="467"/>
      <c r="I4" s="471"/>
      <c r="J4" s="467"/>
      <c r="K4" s="517"/>
      <c r="L4" s="467"/>
    </row>
    <row r="5" spans="1:12" ht="14" x14ac:dyDescent="0.2">
      <c r="A5" s="470"/>
      <c r="B5" s="1780" t="s">
        <v>466</v>
      </c>
      <c r="C5" s="1781"/>
      <c r="D5" s="1780" t="s">
        <v>139</v>
      </c>
      <c r="E5" s="2294"/>
      <c r="F5" s="1781"/>
      <c r="G5" s="627" t="s">
        <v>178</v>
      </c>
      <c r="H5" s="343"/>
      <c r="I5" s="477" t="s">
        <v>137</v>
      </c>
      <c r="J5" s="343"/>
      <c r="K5" s="627" t="s">
        <v>89</v>
      </c>
      <c r="L5" s="340"/>
    </row>
    <row r="6" spans="1:12" ht="14" x14ac:dyDescent="0.2">
      <c r="A6" s="470"/>
      <c r="B6" s="478"/>
      <c r="C6" s="479"/>
      <c r="D6" s="480"/>
      <c r="E6" s="798"/>
      <c r="F6" s="342"/>
      <c r="G6" s="524"/>
      <c r="H6" s="482"/>
      <c r="I6" s="483"/>
      <c r="J6" s="482"/>
      <c r="K6" s="525" t="s">
        <v>136</v>
      </c>
      <c r="L6" s="340"/>
    </row>
    <row r="7" spans="1:12" x14ac:dyDescent="0.2">
      <c r="A7" s="458"/>
      <c r="B7" s="335">
        <v>1</v>
      </c>
      <c r="C7" s="336" t="s">
        <v>5216</v>
      </c>
      <c r="D7" s="2288" t="s">
        <v>1299</v>
      </c>
      <c r="E7" s="2290" t="s">
        <v>5395</v>
      </c>
      <c r="F7" s="1183" t="s">
        <v>143</v>
      </c>
      <c r="G7" s="535" t="b">
        <f>IF(総括表!$B$4=総括表!$Q$4,基礎データ貼付用シート!E2572)</f>
        <v>0</v>
      </c>
      <c r="H7" s="353" t="s">
        <v>117</v>
      </c>
      <c r="I7" s="690">
        <v>0.5</v>
      </c>
      <c r="J7" s="353" t="s">
        <v>119</v>
      </c>
      <c r="K7" s="354">
        <f t="shared" ref="K7:K30" si="0">ROUND(G7*I7,0)</f>
        <v>0</v>
      </c>
      <c r="L7" s="340" t="s">
        <v>1315</v>
      </c>
    </row>
    <row r="8" spans="1:12" x14ac:dyDescent="0.2">
      <c r="A8" s="458"/>
      <c r="B8" s="804"/>
      <c r="C8" s="1177"/>
      <c r="D8" s="2289"/>
      <c r="E8" s="2290"/>
      <c r="F8" s="1183" t="s">
        <v>142</v>
      </c>
      <c r="G8" s="535" t="b">
        <f>IF(総括表!$B$4=総括表!$Q$5,基礎データ貼付用シート!E2572)</f>
        <v>0</v>
      </c>
      <c r="H8" s="353" t="s">
        <v>117</v>
      </c>
      <c r="I8" s="690">
        <v>0.5</v>
      </c>
      <c r="J8" s="353" t="s">
        <v>119</v>
      </c>
      <c r="K8" s="683">
        <f t="shared" si="0"/>
        <v>0</v>
      </c>
      <c r="L8" s="340" t="s">
        <v>132</v>
      </c>
    </row>
    <row r="9" spans="1:12" x14ac:dyDescent="0.2">
      <c r="A9" s="458"/>
      <c r="B9" s="804"/>
      <c r="C9" s="587"/>
      <c r="D9" s="2288" t="s">
        <v>1138</v>
      </c>
      <c r="E9" s="2290" t="s">
        <v>5396</v>
      </c>
      <c r="F9" s="1183" t="s">
        <v>143</v>
      </c>
      <c r="G9" s="535" t="b">
        <f>IF(総括表!$B$4=総括表!$Q$4,基礎データ貼付用シート!E2573)</f>
        <v>0</v>
      </c>
      <c r="H9" s="353" t="s">
        <v>117</v>
      </c>
      <c r="I9" s="690">
        <v>0.6</v>
      </c>
      <c r="J9" s="353" t="s">
        <v>119</v>
      </c>
      <c r="K9" s="354">
        <f t="shared" si="0"/>
        <v>0</v>
      </c>
      <c r="L9" s="340" t="s">
        <v>5031</v>
      </c>
    </row>
    <row r="10" spans="1:12" x14ac:dyDescent="0.2">
      <c r="A10" s="458"/>
      <c r="B10" s="804"/>
      <c r="C10" s="1177"/>
      <c r="D10" s="2289"/>
      <c r="E10" s="2290"/>
      <c r="F10" s="1183" t="s">
        <v>142</v>
      </c>
      <c r="G10" s="535" t="b">
        <f>IF(総括表!$B$4=総括表!$Q$5,基礎データ貼付用シート!E2573)</f>
        <v>0</v>
      </c>
      <c r="H10" s="353" t="s">
        <v>117</v>
      </c>
      <c r="I10" s="690">
        <v>0.6</v>
      </c>
      <c r="J10" s="353" t="s">
        <v>119</v>
      </c>
      <c r="K10" s="683">
        <f t="shared" si="0"/>
        <v>0</v>
      </c>
      <c r="L10" s="340" t="s">
        <v>538</v>
      </c>
    </row>
    <row r="11" spans="1:12" x14ac:dyDescent="0.2">
      <c r="A11" s="458"/>
      <c r="B11" s="804"/>
      <c r="C11" s="1193"/>
      <c r="D11" s="2288" t="s">
        <v>5397</v>
      </c>
      <c r="E11" s="2290" t="s">
        <v>5398</v>
      </c>
      <c r="F11" s="1183" t="s">
        <v>143</v>
      </c>
      <c r="G11" s="535" t="b">
        <f>IF(総括表!$B$4=総括表!$Q$4,基礎データ貼付用シート!E2574)</f>
        <v>0</v>
      </c>
      <c r="H11" s="353" t="s">
        <v>5393</v>
      </c>
      <c r="I11" s="690">
        <v>0.7</v>
      </c>
      <c r="J11" s="353" t="s">
        <v>5399</v>
      </c>
      <c r="K11" s="354">
        <f t="shared" si="0"/>
        <v>0</v>
      </c>
      <c r="L11" s="340" t="s">
        <v>5032</v>
      </c>
    </row>
    <row r="12" spans="1:12" x14ac:dyDescent="0.2">
      <c r="A12" s="458"/>
      <c r="B12" s="673"/>
      <c r="C12" s="1168"/>
      <c r="D12" s="2289"/>
      <c r="E12" s="2290"/>
      <c r="F12" s="1183" t="s">
        <v>142</v>
      </c>
      <c r="G12" s="535" t="b">
        <f>IF(総括表!$B$4=総括表!$Q$5,基礎データ貼付用シート!E2574)</f>
        <v>0</v>
      </c>
      <c r="H12" s="353" t="s">
        <v>5400</v>
      </c>
      <c r="I12" s="690">
        <v>0.7</v>
      </c>
      <c r="J12" s="353" t="s">
        <v>119</v>
      </c>
      <c r="K12" s="683">
        <f t="shared" si="0"/>
        <v>0</v>
      </c>
      <c r="L12" s="340" t="s">
        <v>536</v>
      </c>
    </row>
    <row r="13" spans="1:12" x14ac:dyDescent="0.2">
      <c r="A13" s="458"/>
      <c r="B13" s="335">
        <v>2</v>
      </c>
      <c r="C13" s="336" t="s">
        <v>5612</v>
      </c>
      <c r="D13" s="2288" t="s">
        <v>1299</v>
      </c>
      <c r="E13" s="2290" t="s">
        <v>5395</v>
      </c>
      <c r="F13" s="1183" t="s">
        <v>143</v>
      </c>
      <c r="G13" s="535" t="b">
        <f>IF(総括表!$B$4=総括表!$Q$4,基礎データ貼付用シート!E2575)</f>
        <v>0</v>
      </c>
      <c r="H13" s="353" t="s">
        <v>117</v>
      </c>
      <c r="I13" s="690">
        <v>0.5</v>
      </c>
      <c r="J13" s="353" t="s">
        <v>119</v>
      </c>
      <c r="K13" s="354">
        <f t="shared" si="0"/>
        <v>0</v>
      </c>
      <c r="L13" s="340" t="s">
        <v>5605</v>
      </c>
    </row>
    <row r="14" spans="1:12" x14ac:dyDescent="0.2">
      <c r="A14" s="458"/>
      <c r="B14" s="804"/>
      <c r="C14" s="1177"/>
      <c r="D14" s="2289"/>
      <c r="E14" s="2290"/>
      <c r="F14" s="1183" t="s">
        <v>142</v>
      </c>
      <c r="G14" s="535" t="b">
        <f>IF(総括表!$B$4=総括表!$Q$5,基礎データ貼付用シート!E2575)</f>
        <v>0</v>
      </c>
      <c r="H14" s="353" t="s">
        <v>117</v>
      </c>
      <c r="I14" s="690">
        <v>0.5</v>
      </c>
      <c r="J14" s="353" t="s">
        <v>119</v>
      </c>
      <c r="K14" s="683">
        <f t="shared" si="0"/>
        <v>0</v>
      </c>
      <c r="L14" s="340" t="s">
        <v>534</v>
      </c>
    </row>
    <row r="15" spans="1:12" x14ac:dyDescent="0.2">
      <c r="A15" s="458"/>
      <c r="B15" s="804"/>
      <c r="C15" s="587"/>
      <c r="D15" s="2288" t="s">
        <v>1138</v>
      </c>
      <c r="E15" s="2290" t="s">
        <v>5396</v>
      </c>
      <c r="F15" s="1183" t="s">
        <v>143</v>
      </c>
      <c r="G15" s="535" t="b">
        <f>IF(総括表!$B$4=総括表!$Q$4,基礎データ貼付用シート!E2576)</f>
        <v>0</v>
      </c>
      <c r="H15" s="353" t="s">
        <v>117</v>
      </c>
      <c r="I15" s="690">
        <v>0.6</v>
      </c>
      <c r="J15" s="353" t="s">
        <v>119</v>
      </c>
      <c r="K15" s="354">
        <f t="shared" si="0"/>
        <v>0</v>
      </c>
      <c r="L15" s="340" t="s">
        <v>623</v>
      </c>
    </row>
    <row r="16" spans="1:12" x14ac:dyDescent="0.2">
      <c r="A16" s="458"/>
      <c r="B16" s="804"/>
      <c r="C16" s="1177"/>
      <c r="D16" s="2289"/>
      <c r="E16" s="2290"/>
      <c r="F16" s="1183" t="s">
        <v>142</v>
      </c>
      <c r="G16" s="535" t="b">
        <f>IF(総括表!$B$4=総括表!$Q$5,基礎データ貼付用シート!E2576)</f>
        <v>0</v>
      </c>
      <c r="H16" s="353" t="s">
        <v>117</v>
      </c>
      <c r="I16" s="690">
        <v>0.6</v>
      </c>
      <c r="J16" s="353" t="s">
        <v>119</v>
      </c>
      <c r="K16" s="683">
        <f t="shared" si="0"/>
        <v>0</v>
      </c>
      <c r="L16" s="340" t="s">
        <v>528</v>
      </c>
    </row>
    <row r="17" spans="1:12" x14ac:dyDescent="0.2">
      <c r="A17" s="458"/>
      <c r="B17" s="804"/>
      <c r="C17" s="1193"/>
      <c r="D17" s="2288" t="s">
        <v>5397</v>
      </c>
      <c r="E17" s="2290" t="s">
        <v>5398</v>
      </c>
      <c r="F17" s="1183" t="s">
        <v>143</v>
      </c>
      <c r="G17" s="535" t="b">
        <f>IF(総括表!$B$4=総括表!$Q$4,基礎データ貼付用シート!E2577)</f>
        <v>0</v>
      </c>
      <c r="H17" s="353" t="s">
        <v>117</v>
      </c>
      <c r="I17" s="690">
        <v>0.7</v>
      </c>
      <c r="J17" s="353" t="s">
        <v>119</v>
      </c>
      <c r="K17" s="354">
        <f t="shared" si="0"/>
        <v>0</v>
      </c>
      <c r="L17" s="340" t="s">
        <v>5647</v>
      </c>
    </row>
    <row r="18" spans="1:12" x14ac:dyDescent="0.2">
      <c r="A18" s="458"/>
      <c r="B18" s="673"/>
      <c r="C18" s="1168"/>
      <c r="D18" s="2289"/>
      <c r="E18" s="2290"/>
      <c r="F18" s="1183" t="s">
        <v>142</v>
      </c>
      <c r="G18" s="535" t="b">
        <f>IF(総括表!$B$4=総括表!$Q$5,基礎データ貼付用シート!E2577)</f>
        <v>0</v>
      </c>
      <c r="H18" s="353" t="s">
        <v>117</v>
      </c>
      <c r="I18" s="690">
        <v>0.7</v>
      </c>
      <c r="J18" s="353" t="s">
        <v>119</v>
      </c>
      <c r="K18" s="683">
        <f t="shared" si="0"/>
        <v>0</v>
      </c>
      <c r="L18" s="340" t="s">
        <v>553</v>
      </c>
    </row>
    <row r="19" spans="1:12" x14ac:dyDescent="0.2">
      <c r="A19" s="458"/>
      <c r="B19" s="1362">
        <v>3</v>
      </c>
      <c r="C19" s="336" t="s">
        <v>6145</v>
      </c>
      <c r="D19" s="2288" t="s">
        <v>1299</v>
      </c>
      <c r="E19" s="2290" t="s">
        <v>5395</v>
      </c>
      <c r="F19" s="1183" t="s">
        <v>143</v>
      </c>
      <c r="G19" s="535" t="b">
        <f>IF(総括表!$B$4=総括表!$Q$4,基礎データ貼付用シート!E2578)</f>
        <v>0</v>
      </c>
      <c r="H19" s="353" t="s">
        <v>117</v>
      </c>
      <c r="I19" s="690">
        <v>0.5</v>
      </c>
      <c r="J19" s="353" t="s">
        <v>119</v>
      </c>
      <c r="K19" s="354">
        <f t="shared" ref="K19:K24" si="1">ROUND(G19*I19,0)</f>
        <v>0</v>
      </c>
      <c r="L19" s="340" t="s">
        <v>5648</v>
      </c>
    </row>
    <row r="20" spans="1:12" x14ac:dyDescent="0.2">
      <c r="A20" s="458"/>
      <c r="B20" s="1363"/>
      <c r="C20" s="1177"/>
      <c r="D20" s="2289"/>
      <c r="E20" s="2290"/>
      <c r="F20" s="1183" t="s">
        <v>142</v>
      </c>
      <c r="G20" s="535" t="b">
        <f>IF(総括表!$B$4=総括表!$Q$5,基礎データ貼付用シート!E2578)</f>
        <v>0</v>
      </c>
      <c r="H20" s="353" t="s">
        <v>117</v>
      </c>
      <c r="I20" s="690">
        <v>0.5</v>
      </c>
      <c r="J20" s="353" t="s">
        <v>119</v>
      </c>
      <c r="K20" s="683">
        <f t="shared" si="1"/>
        <v>0</v>
      </c>
      <c r="L20" s="340" t="s">
        <v>569</v>
      </c>
    </row>
    <row r="21" spans="1:12" x14ac:dyDescent="0.2">
      <c r="A21" s="458"/>
      <c r="B21" s="1363"/>
      <c r="C21" s="587"/>
      <c r="D21" s="2288" t="s">
        <v>1138</v>
      </c>
      <c r="E21" s="2290" t="s">
        <v>5396</v>
      </c>
      <c r="F21" s="1183" t="s">
        <v>143</v>
      </c>
      <c r="G21" s="535" t="b">
        <f>IF(総括表!$B$4=総括表!$Q$4,基礎データ貼付用シート!E2579)</f>
        <v>0</v>
      </c>
      <c r="H21" s="353" t="s">
        <v>117</v>
      </c>
      <c r="I21" s="690">
        <v>0.6</v>
      </c>
      <c r="J21" s="353" t="s">
        <v>119</v>
      </c>
      <c r="K21" s="354">
        <f t="shared" si="1"/>
        <v>0</v>
      </c>
      <c r="L21" s="340" t="s">
        <v>991</v>
      </c>
    </row>
    <row r="22" spans="1:12" x14ac:dyDescent="0.2">
      <c r="A22" s="458"/>
      <c r="B22" s="1363"/>
      <c r="C22" s="1177"/>
      <c r="D22" s="2289"/>
      <c r="E22" s="2290"/>
      <c r="F22" s="1183" t="s">
        <v>142</v>
      </c>
      <c r="G22" s="535" t="b">
        <f>IF(総括表!$B$4=総括表!$Q$5,基礎データ貼付用シート!E2579)</f>
        <v>0</v>
      </c>
      <c r="H22" s="353" t="s">
        <v>117</v>
      </c>
      <c r="I22" s="690">
        <v>0.6</v>
      </c>
      <c r="J22" s="353" t="s">
        <v>119</v>
      </c>
      <c r="K22" s="683">
        <f t="shared" si="1"/>
        <v>0</v>
      </c>
      <c r="L22" s="340" t="s">
        <v>567</v>
      </c>
    </row>
    <row r="23" spans="1:12" x14ac:dyDescent="0.2">
      <c r="A23" s="458"/>
      <c r="B23" s="1363"/>
      <c r="C23" s="1360"/>
      <c r="D23" s="2288" t="s">
        <v>5397</v>
      </c>
      <c r="E23" s="2290" t="s">
        <v>5398</v>
      </c>
      <c r="F23" s="1183" t="s">
        <v>143</v>
      </c>
      <c r="G23" s="535" t="b">
        <f>IF(総括表!$B$4=総括表!$Q$4,基礎データ貼付用シート!E2580)</f>
        <v>0</v>
      </c>
      <c r="H23" s="353" t="s">
        <v>117</v>
      </c>
      <c r="I23" s="690">
        <v>0.7</v>
      </c>
      <c r="J23" s="353" t="s">
        <v>119</v>
      </c>
      <c r="K23" s="354">
        <f t="shared" si="1"/>
        <v>0</v>
      </c>
      <c r="L23" s="340" t="s">
        <v>992</v>
      </c>
    </row>
    <row r="24" spans="1:12" x14ac:dyDescent="0.2">
      <c r="A24" s="458"/>
      <c r="B24" s="1361"/>
      <c r="C24" s="1366"/>
      <c r="D24" s="2289"/>
      <c r="E24" s="2290"/>
      <c r="F24" s="1183" t="s">
        <v>142</v>
      </c>
      <c r="G24" s="535" t="b">
        <f>IF(総括表!$B$4=総括表!$Q$5,基礎データ貼付用シート!E2580)</f>
        <v>0</v>
      </c>
      <c r="H24" s="353" t="s">
        <v>117</v>
      </c>
      <c r="I24" s="690">
        <v>0.7</v>
      </c>
      <c r="J24" s="353" t="s">
        <v>119</v>
      </c>
      <c r="K24" s="683">
        <f t="shared" si="1"/>
        <v>0</v>
      </c>
      <c r="L24" s="340" t="s">
        <v>565</v>
      </c>
    </row>
    <row r="25" spans="1:12" x14ac:dyDescent="0.2">
      <c r="A25" s="458"/>
      <c r="B25" s="335">
        <v>4</v>
      </c>
      <c r="C25" s="336" t="s">
        <v>6622</v>
      </c>
      <c r="D25" s="2288" t="s">
        <v>1299</v>
      </c>
      <c r="E25" s="2290" t="s">
        <v>5395</v>
      </c>
      <c r="F25" s="1183" t="s">
        <v>143</v>
      </c>
      <c r="G25" s="535" t="b">
        <f>IF(総括表!$B$4=総括表!$Q$4,基礎データ貼付用シート!E2581)</f>
        <v>0</v>
      </c>
      <c r="H25" s="353" t="s">
        <v>117</v>
      </c>
      <c r="I25" s="690">
        <v>0.5</v>
      </c>
      <c r="J25" s="353" t="s">
        <v>119</v>
      </c>
      <c r="K25" s="354">
        <f t="shared" si="0"/>
        <v>0</v>
      </c>
      <c r="L25" s="340" t="s">
        <v>7174</v>
      </c>
    </row>
    <row r="26" spans="1:12" x14ac:dyDescent="0.2">
      <c r="A26" s="458"/>
      <c r="B26" s="804"/>
      <c r="C26" s="1177"/>
      <c r="D26" s="2289"/>
      <c r="E26" s="2290"/>
      <c r="F26" s="1183" t="s">
        <v>142</v>
      </c>
      <c r="G26" s="535" t="b">
        <f>IF(総括表!$B$4=総括表!$Q$5,基礎データ貼付用シート!E2581)</f>
        <v>0</v>
      </c>
      <c r="H26" s="353" t="s">
        <v>117</v>
      </c>
      <c r="I26" s="690">
        <v>0.5</v>
      </c>
      <c r="J26" s="353" t="s">
        <v>119</v>
      </c>
      <c r="K26" s="683">
        <f t="shared" si="0"/>
        <v>0</v>
      </c>
      <c r="L26" s="340" t="s">
        <v>563</v>
      </c>
    </row>
    <row r="27" spans="1:12" x14ac:dyDescent="0.2">
      <c r="A27" s="458"/>
      <c r="B27" s="804"/>
      <c r="C27" s="587"/>
      <c r="D27" s="2288" t="s">
        <v>1138</v>
      </c>
      <c r="E27" s="2290" t="s">
        <v>5396</v>
      </c>
      <c r="F27" s="1183" t="s">
        <v>143</v>
      </c>
      <c r="G27" s="535" t="b">
        <f>IF(総括表!$B$4=総括表!$Q$4,基礎データ貼付用シート!E2582)</f>
        <v>0</v>
      </c>
      <c r="H27" s="353" t="s">
        <v>117</v>
      </c>
      <c r="I27" s="690">
        <v>0.6</v>
      </c>
      <c r="J27" s="353" t="s">
        <v>119</v>
      </c>
      <c r="K27" s="354">
        <f t="shared" si="0"/>
        <v>0</v>
      </c>
      <c r="L27" s="340" t="s">
        <v>7175</v>
      </c>
    </row>
    <row r="28" spans="1:12" x14ac:dyDescent="0.2">
      <c r="A28" s="458"/>
      <c r="B28" s="804"/>
      <c r="C28" s="1177"/>
      <c r="D28" s="2289"/>
      <c r="E28" s="2290"/>
      <c r="F28" s="1183" t="s">
        <v>142</v>
      </c>
      <c r="G28" s="535" t="b">
        <f>IF(総括表!$B$4=総括表!$Q$5,基礎データ貼付用シート!E2582)</f>
        <v>0</v>
      </c>
      <c r="H28" s="353" t="s">
        <v>117</v>
      </c>
      <c r="I28" s="690">
        <v>0.6</v>
      </c>
      <c r="J28" s="353" t="s">
        <v>119</v>
      </c>
      <c r="K28" s="683">
        <f t="shared" si="0"/>
        <v>0</v>
      </c>
      <c r="L28" s="340" t="s">
        <v>561</v>
      </c>
    </row>
    <row r="29" spans="1:12" x14ac:dyDescent="0.2">
      <c r="A29" s="458"/>
      <c r="B29" s="804"/>
      <c r="C29" s="1193"/>
      <c r="D29" s="2288" t="s">
        <v>5397</v>
      </c>
      <c r="E29" s="2290" t="s">
        <v>5398</v>
      </c>
      <c r="F29" s="1183" t="s">
        <v>143</v>
      </c>
      <c r="G29" s="535" t="b">
        <f>IF(総括表!$B$4=総括表!$Q$4,基礎データ貼付用シート!E2583)</f>
        <v>0</v>
      </c>
      <c r="H29" s="353" t="s">
        <v>117</v>
      </c>
      <c r="I29" s="690">
        <v>0.7</v>
      </c>
      <c r="J29" s="353" t="s">
        <v>119</v>
      </c>
      <c r="K29" s="354">
        <f t="shared" si="0"/>
        <v>0</v>
      </c>
      <c r="L29" s="340" t="s">
        <v>7176</v>
      </c>
    </row>
    <row r="30" spans="1:12" ht="13.5" thickBot="1" x14ac:dyDescent="0.25">
      <c r="A30" s="458"/>
      <c r="B30" s="673"/>
      <c r="C30" s="1168"/>
      <c r="D30" s="2289"/>
      <c r="E30" s="2290"/>
      <c r="F30" s="1183" t="s">
        <v>142</v>
      </c>
      <c r="G30" s="535" t="b">
        <f>IF(総括表!$B$4=総括表!$Q$5,基礎データ貼付用シート!E2583)</f>
        <v>0</v>
      </c>
      <c r="H30" s="353" t="s">
        <v>117</v>
      </c>
      <c r="I30" s="690">
        <v>0.7</v>
      </c>
      <c r="J30" s="353" t="s">
        <v>119</v>
      </c>
      <c r="K30" s="683">
        <f t="shared" si="0"/>
        <v>0</v>
      </c>
      <c r="L30" s="340" t="s">
        <v>559</v>
      </c>
    </row>
    <row r="31" spans="1:12" x14ac:dyDescent="0.2">
      <c r="A31" s="458"/>
      <c r="B31" s="344"/>
      <c r="C31" s="345"/>
      <c r="D31" s="344"/>
      <c r="E31" s="344"/>
      <c r="F31" s="344"/>
      <c r="G31" s="58"/>
      <c r="H31" s="494"/>
      <c r="I31" s="1683" t="s">
        <v>7359</v>
      </c>
      <c r="J31" s="1684"/>
      <c r="K31" s="346"/>
      <c r="L31" s="340"/>
    </row>
    <row r="32" spans="1:12" ht="13.5" thickBot="1" x14ac:dyDescent="0.25">
      <c r="A32" s="458"/>
      <c r="B32" s="340"/>
      <c r="C32" s="340"/>
      <c r="D32" s="340"/>
      <c r="E32" s="340"/>
      <c r="F32" s="340"/>
      <c r="G32" s="554"/>
      <c r="H32" s="340"/>
      <c r="I32" s="1727" t="s">
        <v>118</v>
      </c>
      <c r="J32" s="1728"/>
      <c r="K32" s="539">
        <f>SUM(K7:K30)</f>
        <v>0</v>
      </c>
      <c r="L32" s="340" t="s">
        <v>5401</v>
      </c>
    </row>
    <row r="33" spans="1:12" x14ac:dyDescent="0.2">
      <c r="A33" s="751"/>
      <c r="B33" s="751"/>
      <c r="C33" s="751"/>
      <c r="D33" s="751"/>
      <c r="E33" s="751"/>
      <c r="F33" s="751"/>
      <c r="G33" s="751"/>
      <c r="H33" s="751"/>
      <c r="I33" s="751"/>
      <c r="J33" s="751"/>
      <c r="K33" s="751"/>
      <c r="L33" s="751"/>
    </row>
  </sheetData>
  <sheetProtection autoFilter="0"/>
  <customSheetViews>
    <customSheetView guid="{A0BA9017-E5F3-4B91-9F5C-F0F36F625BCB}"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1"/>
    </customSheetView>
    <customSheetView guid="{C8B40DBF-EDE0-406A-8960-74B2A681CE9F}"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2"/>
    </customSheetView>
    <customSheetView guid="{44914D11-FA26-4FFB-9D64-353FA38F5634}"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3"/>
    </customSheetView>
    <customSheetView guid="{3DDC5261-2F80-4A3C-AB53-F803DE8B7615}"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4"/>
    </customSheetView>
    <customSheetView guid="{3B4A68D1-1B68-46E4-B8BF-4F65CEA2EB4B}"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5"/>
    </customSheetView>
    <customSheetView guid="{87FB8462-6403-4F20-8080-1AF11B55B90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6"/>
    </customSheetView>
    <customSheetView guid="{1F81339A-CB4E-4CB3-ABCA-C25ADEC8B9A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7"/>
    </customSheetView>
    <customSheetView guid="{0FF53720-42B0-4B1A-A491-0089CDA29CCF}"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8"/>
    </customSheetView>
  </customSheetViews>
  <mergeCells count="31">
    <mergeCell ref="D23:D24"/>
    <mergeCell ref="E23:E24"/>
    <mergeCell ref="D15:D16"/>
    <mergeCell ref="E15:E16"/>
    <mergeCell ref="D17:D18"/>
    <mergeCell ref="E17:E18"/>
    <mergeCell ref="D19:D20"/>
    <mergeCell ref="E19:E20"/>
    <mergeCell ref="D21:D22"/>
    <mergeCell ref="E21:E22"/>
    <mergeCell ref="I32:J32"/>
    <mergeCell ref="I31:J31"/>
    <mergeCell ref="D25:D26"/>
    <mergeCell ref="E25:E26"/>
    <mergeCell ref="D27:D28"/>
    <mergeCell ref="E27:E28"/>
    <mergeCell ref="D29:D30"/>
    <mergeCell ref="E29:E30"/>
    <mergeCell ref="A1:B1"/>
    <mergeCell ref="C1:G1"/>
    <mergeCell ref="J1:L1"/>
    <mergeCell ref="B5:C5"/>
    <mergeCell ref="D5:F5"/>
    <mergeCell ref="D13:D14"/>
    <mergeCell ref="E13:E14"/>
    <mergeCell ref="D7:D8"/>
    <mergeCell ref="E7:E8"/>
    <mergeCell ref="D9:D10"/>
    <mergeCell ref="E9:E10"/>
    <mergeCell ref="D11:D12"/>
    <mergeCell ref="E11:E12"/>
  </mergeCells>
  <phoneticPr fontId="3"/>
  <printOptions horizontalCentered="1"/>
  <pageMargins left="0.70866141732283472" right="0.70866141732283472" top="0.74803149606299213" bottom="0.74803149606299213" header="0.31496062992125984" footer="0.31496062992125984"/>
  <pageSetup paperSize="9" scale="89" orientation="portrait" r:id="rId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51"/>
  <sheetViews>
    <sheetView zoomScaleNormal="100" workbookViewId="0">
      <selection activeCell="F219" sqref="F219"/>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5" style="106" customWidth="1"/>
    <col min="12" max="16384" width="9" style="106"/>
  </cols>
  <sheetData>
    <row r="1" spans="1:12" ht="18.75" customHeight="1" x14ac:dyDescent="0.2">
      <c r="A1" s="1782" t="s">
        <v>154</v>
      </c>
      <c r="B1" s="1783"/>
      <c r="C1" s="2291" t="s">
        <v>474</v>
      </c>
      <c r="D1" s="2292"/>
      <c r="E1" s="2292"/>
      <c r="F1" s="2293"/>
      <c r="G1" s="467"/>
      <c r="H1" s="663" t="s">
        <v>153</v>
      </c>
      <c r="I1" s="1785">
        <f>総括表!H4</f>
        <v>0</v>
      </c>
      <c r="J1" s="1785"/>
      <c r="K1" s="1785"/>
      <c r="L1" s="47"/>
    </row>
    <row r="2" spans="1:12" ht="18.75" customHeight="1" x14ac:dyDescent="0.2">
      <c r="A2" s="467"/>
      <c r="B2" s="467"/>
      <c r="C2" s="467"/>
      <c r="D2" s="467"/>
      <c r="E2" s="467"/>
      <c r="F2" s="517"/>
      <c r="G2" s="467"/>
      <c r="H2" s="467"/>
      <c r="I2" s="467"/>
      <c r="J2" s="664"/>
      <c r="K2" s="467"/>
      <c r="L2" s="47"/>
    </row>
    <row r="3" spans="1:12" ht="11.25" customHeight="1" x14ac:dyDescent="0.2">
      <c r="A3" s="470"/>
      <c r="B3" s="467"/>
      <c r="C3" s="467"/>
      <c r="D3" s="467"/>
      <c r="E3" s="467"/>
      <c r="F3" s="517"/>
      <c r="G3" s="467"/>
      <c r="H3" s="467"/>
      <c r="I3" s="467"/>
      <c r="J3" s="517"/>
      <c r="K3" s="467"/>
      <c r="L3" s="47"/>
    </row>
    <row r="4" spans="1:12" s="112" customFormat="1" ht="15" customHeight="1" thickBot="1" x14ac:dyDescent="0.25">
      <c r="A4" s="468"/>
      <c r="B4" s="1705" t="s">
        <v>7026</v>
      </c>
      <c r="C4" s="1705"/>
      <c r="D4" s="1705"/>
      <c r="E4" s="1705"/>
      <c r="F4" s="518"/>
      <c r="G4" s="458"/>
      <c r="H4" s="458" t="s">
        <v>159</v>
      </c>
      <c r="I4" s="458"/>
      <c r="J4" s="518"/>
      <c r="K4" s="458"/>
      <c r="L4" s="49"/>
    </row>
    <row r="5" spans="1:12" s="112" customFormat="1" ht="18.75" customHeight="1" thickTop="1" thickBot="1" x14ac:dyDescent="0.25">
      <c r="A5" s="468"/>
      <c r="B5" s="1705"/>
      <c r="C5" s="1705"/>
      <c r="D5" s="1705"/>
      <c r="E5" s="1705"/>
      <c r="F5" s="223"/>
      <c r="G5" s="1197" t="s">
        <v>5402</v>
      </c>
      <c r="H5" s="514">
        <v>0.8</v>
      </c>
      <c r="I5" s="1197" t="s">
        <v>5403</v>
      </c>
      <c r="J5" s="534">
        <f>ROUND(F5*H5,0)</f>
        <v>0</v>
      </c>
      <c r="K5" s="340" t="s">
        <v>52</v>
      </c>
      <c r="L5" s="49"/>
    </row>
    <row r="6" spans="1:12" ht="18.75" customHeight="1" thickTop="1" x14ac:dyDescent="0.2">
      <c r="A6" s="470"/>
      <c r="B6" s="467"/>
      <c r="C6" s="467"/>
      <c r="D6" s="467"/>
      <c r="E6" s="467"/>
      <c r="F6" s="517"/>
      <c r="G6" s="467"/>
      <c r="H6" s="467"/>
      <c r="I6" s="467"/>
      <c r="J6" s="517"/>
      <c r="K6" s="467"/>
      <c r="L6" s="47"/>
    </row>
    <row r="7" spans="1:12" ht="18.75" customHeight="1" x14ac:dyDescent="0.2">
      <c r="A7" s="1782" t="s">
        <v>154</v>
      </c>
      <c r="B7" s="1783"/>
      <c r="C7" s="2291" t="s">
        <v>473</v>
      </c>
      <c r="D7" s="2292"/>
      <c r="E7" s="2292"/>
      <c r="F7" s="2293"/>
      <c r="G7" s="467"/>
      <c r="H7" s="467"/>
      <c r="I7" s="467"/>
      <c r="J7" s="517"/>
      <c r="K7" s="467"/>
      <c r="L7" s="47"/>
    </row>
    <row r="8" spans="1:12" ht="11.25" customHeight="1" x14ac:dyDescent="0.2">
      <c r="A8" s="467"/>
      <c r="B8" s="467"/>
      <c r="C8" s="467"/>
      <c r="D8" s="467"/>
      <c r="E8" s="467"/>
      <c r="F8" s="517"/>
      <c r="G8" s="467"/>
      <c r="H8" s="467"/>
      <c r="I8" s="467"/>
      <c r="J8" s="517"/>
      <c r="K8" s="467"/>
      <c r="L8" s="47"/>
    </row>
    <row r="9" spans="1:12" ht="11.25" customHeight="1" x14ac:dyDescent="0.2">
      <c r="A9" s="467"/>
      <c r="B9" s="467"/>
      <c r="C9" s="467"/>
      <c r="D9" s="467"/>
      <c r="E9" s="467"/>
      <c r="F9" s="517"/>
      <c r="G9" s="467"/>
      <c r="H9" s="467"/>
      <c r="I9" s="467"/>
      <c r="J9" s="517"/>
      <c r="K9" s="467"/>
      <c r="L9" s="47"/>
    </row>
    <row r="10" spans="1:12" s="112" customFormat="1" ht="15" customHeight="1" thickBot="1" x14ac:dyDescent="0.25">
      <c r="A10" s="468"/>
      <c r="B10" s="1705" t="s">
        <v>7027</v>
      </c>
      <c r="C10" s="1705"/>
      <c r="D10" s="1705"/>
      <c r="E10" s="1705"/>
      <c r="F10" s="518"/>
      <c r="G10" s="458"/>
      <c r="H10" s="458" t="s">
        <v>159</v>
      </c>
      <c r="I10" s="458"/>
      <c r="J10" s="518"/>
      <c r="K10" s="458"/>
      <c r="L10" s="49"/>
    </row>
    <row r="11" spans="1:12" s="112" customFormat="1" ht="18.75" customHeight="1" thickTop="1" thickBot="1" x14ac:dyDescent="0.25">
      <c r="A11" s="468"/>
      <c r="B11" s="1705"/>
      <c r="C11" s="1705"/>
      <c r="D11" s="1705"/>
      <c r="E11" s="1705"/>
      <c r="F11" s="223"/>
      <c r="G11" s="1197" t="s">
        <v>5393</v>
      </c>
      <c r="H11" s="514">
        <v>0.8</v>
      </c>
      <c r="I11" s="1197" t="s">
        <v>5403</v>
      </c>
      <c r="J11" s="534">
        <f>ROUND(F11*H11,0)</f>
        <v>0</v>
      </c>
      <c r="K11" s="340" t="s">
        <v>5404</v>
      </c>
      <c r="L11" s="49"/>
    </row>
    <row r="12" spans="1:12" ht="18.75" customHeight="1" thickTop="1" x14ac:dyDescent="0.2">
      <c r="A12" s="467"/>
      <c r="B12" s="467"/>
      <c r="C12" s="467"/>
      <c r="D12" s="467"/>
      <c r="E12" s="467"/>
      <c r="F12" s="517"/>
      <c r="G12" s="467"/>
      <c r="H12" s="467"/>
      <c r="I12" s="467"/>
      <c r="J12" s="517"/>
      <c r="K12" s="467"/>
      <c r="L12" s="47"/>
    </row>
    <row r="13" spans="1:12" ht="18.75" customHeight="1" x14ac:dyDescent="0.2">
      <c r="A13" s="1782" t="s">
        <v>154</v>
      </c>
      <c r="B13" s="1783"/>
      <c r="C13" s="2291" t="s">
        <v>472</v>
      </c>
      <c r="D13" s="2292"/>
      <c r="E13" s="2292"/>
      <c r="F13" s="2293"/>
      <c r="G13" s="467"/>
      <c r="H13" s="467"/>
      <c r="I13" s="467"/>
      <c r="J13" s="517"/>
      <c r="K13" s="467"/>
      <c r="L13" s="47"/>
    </row>
    <row r="14" spans="1:12" ht="11.25" customHeight="1" x14ac:dyDescent="0.2">
      <c r="A14" s="467"/>
      <c r="B14" s="467"/>
      <c r="C14" s="467"/>
      <c r="D14" s="467"/>
      <c r="E14" s="467"/>
      <c r="F14" s="517"/>
      <c r="G14" s="467"/>
      <c r="H14" s="467"/>
      <c r="I14" s="467"/>
      <c r="J14" s="517"/>
      <c r="K14" s="467"/>
      <c r="L14" s="47"/>
    </row>
    <row r="15" spans="1:12" ht="11.25" customHeight="1" x14ac:dyDescent="0.2">
      <c r="A15" s="467"/>
      <c r="B15" s="467"/>
      <c r="C15" s="467"/>
      <c r="D15" s="467"/>
      <c r="E15" s="467"/>
      <c r="F15" s="517"/>
      <c r="G15" s="467"/>
      <c r="H15" s="467"/>
      <c r="I15" s="467"/>
      <c r="J15" s="517"/>
      <c r="K15" s="467"/>
      <c r="L15" s="47"/>
    </row>
    <row r="16" spans="1:12" s="112" customFormat="1" ht="15" customHeight="1" thickBot="1" x14ac:dyDescent="0.25">
      <c r="A16" s="468"/>
      <c r="B16" s="1705" t="s">
        <v>7028</v>
      </c>
      <c r="C16" s="1705"/>
      <c r="D16" s="1705"/>
      <c r="E16" s="1705"/>
      <c r="F16" s="518"/>
      <c r="G16" s="458"/>
      <c r="H16" s="458" t="s">
        <v>159</v>
      </c>
      <c r="I16" s="458"/>
      <c r="J16" s="518"/>
      <c r="K16" s="458"/>
      <c r="L16" s="49"/>
    </row>
    <row r="17" spans="1:12" s="112" customFormat="1" ht="18.75" customHeight="1" thickTop="1" thickBot="1" x14ac:dyDescent="0.25">
      <c r="A17" s="468"/>
      <c r="B17" s="1705"/>
      <c r="C17" s="1705"/>
      <c r="D17" s="1705"/>
      <c r="E17" s="1705"/>
      <c r="F17" s="223"/>
      <c r="G17" s="1197" t="s">
        <v>5402</v>
      </c>
      <c r="H17" s="514">
        <v>0.7</v>
      </c>
      <c r="I17" s="1197" t="s">
        <v>5403</v>
      </c>
      <c r="J17" s="534">
        <f>ROUND(F17*H17,0)</f>
        <v>0</v>
      </c>
      <c r="K17" s="340" t="s">
        <v>5405</v>
      </c>
      <c r="L17" s="49"/>
    </row>
    <row r="18" spans="1:12" ht="18.75" customHeight="1" thickTop="1" x14ac:dyDescent="0.2">
      <c r="A18" s="470"/>
      <c r="B18" s="467"/>
      <c r="C18" s="467"/>
      <c r="D18" s="467"/>
      <c r="E18" s="467"/>
      <c r="F18" s="517"/>
      <c r="G18" s="467"/>
      <c r="H18" s="467"/>
      <c r="I18" s="467"/>
      <c r="J18" s="517"/>
      <c r="K18" s="467"/>
      <c r="L18" s="47"/>
    </row>
    <row r="19" spans="1:12" ht="18.75" customHeight="1" x14ac:dyDescent="0.2">
      <c r="A19" s="1782" t="s">
        <v>154</v>
      </c>
      <c r="B19" s="1783"/>
      <c r="C19" s="2291" t="s">
        <v>471</v>
      </c>
      <c r="D19" s="2292"/>
      <c r="E19" s="2292"/>
      <c r="F19" s="2293"/>
      <c r="G19" s="467"/>
      <c r="H19" s="467"/>
      <c r="I19" s="467"/>
      <c r="J19" s="517"/>
      <c r="K19" s="467"/>
      <c r="L19" s="47"/>
    </row>
    <row r="20" spans="1:12" ht="11.25" customHeight="1" x14ac:dyDescent="0.2">
      <c r="A20" s="467"/>
      <c r="B20" s="467"/>
      <c r="C20" s="467"/>
      <c r="D20" s="467"/>
      <c r="E20" s="467"/>
      <c r="F20" s="517"/>
      <c r="G20" s="467"/>
      <c r="H20" s="467"/>
      <c r="I20" s="467"/>
      <c r="J20" s="517"/>
      <c r="K20" s="467"/>
      <c r="L20" s="47"/>
    </row>
    <row r="21" spans="1:12" ht="11.25" customHeight="1" x14ac:dyDescent="0.2">
      <c r="A21" s="467"/>
      <c r="B21" s="467"/>
      <c r="C21" s="467"/>
      <c r="D21" s="467"/>
      <c r="E21" s="467"/>
      <c r="F21" s="517"/>
      <c r="G21" s="467"/>
      <c r="H21" s="467"/>
      <c r="I21" s="467"/>
      <c r="J21" s="517"/>
      <c r="K21" s="467"/>
      <c r="L21" s="47"/>
    </row>
    <row r="22" spans="1:12" s="112" customFormat="1" ht="15" customHeight="1" thickBot="1" x14ac:dyDescent="0.25">
      <c r="A22" s="468"/>
      <c r="B22" s="1705" t="s">
        <v>7029</v>
      </c>
      <c r="C22" s="1705"/>
      <c r="D22" s="1705"/>
      <c r="E22" s="1705"/>
      <c r="F22" s="518"/>
      <c r="G22" s="458"/>
      <c r="H22" s="458" t="s">
        <v>159</v>
      </c>
      <c r="I22" s="458"/>
      <c r="J22" s="518"/>
      <c r="K22" s="458"/>
      <c r="L22" s="49"/>
    </row>
    <row r="23" spans="1:12" s="112" customFormat="1" ht="18.75" customHeight="1" thickTop="1" thickBot="1" x14ac:dyDescent="0.25">
      <c r="A23" s="468"/>
      <c r="B23" s="1705"/>
      <c r="C23" s="1705"/>
      <c r="D23" s="1705"/>
      <c r="E23" s="1705"/>
      <c r="F23" s="223"/>
      <c r="G23" s="1197" t="s">
        <v>5402</v>
      </c>
      <c r="H23" s="514">
        <v>0.5</v>
      </c>
      <c r="I23" s="1197" t="s">
        <v>5403</v>
      </c>
      <c r="J23" s="534">
        <f>ROUND(F23*H23,0)</f>
        <v>0</v>
      </c>
      <c r="K23" s="340" t="s">
        <v>5406</v>
      </c>
      <c r="L23" s="49"/>
    </row>
    <row r="24" spans="1:12" ht="18.75" customHeight="1" thickTop="1" x14ac:dyDescent="0.2">
      <c r="A24" s="470"/>
      <c r="B24" s="467"/>
      <c r="C24" s="467"/>
      <c r="D24" s="467"/>
      <c r="E24" s="467"/>
      <c r="F24" s="517"/>
      <c r="G24" s="467"/>
      <c r="H24" s="467"/>
      <c r="I24" s="467"/>
      <c r="J24" s="517"/>
      <c r="K24" s="467"/>
      <c r="L24" s="47"/>
    </row>
    <row r="25" spans="1:12" ht="18.75" customHeight="1" x14ac:dyDescent="0.2">
      <c r="A25" s="1782" t="s">
        <v>154</v>
      </c>
      <c r="B25" s="1783"/>
      <c r="C25" s="2291" t="s">
        <v>470</v>
      </c>
      <c r="D25" s="2292"/>
      <c r="E25" s="2292"/>
      <c r="F25" s="2293"/>
      <c r="G25" s="467"/>
      <c r="H25" s="467"/>
      <c r="I25" s="467"/>
      <c r="J25" s="517"/>
      <c r="K25" s="467"/>
      <c r="L25" s="47"/>
    </row>
    <row r="26" spans="1:12" ht="11.25" customHeight="1" x14ac:dyDescent="0.2">
      <c r="A26" s="467"/>
      <c r="B26" s="467"/>
      <c r="C26" s="467"/>
      <c r="D26" s="467"/>
      <c r="E26" s="467"/>
      <c r="F26" s="517"/>
      <c r="G26" s="467"/>
      <c r="H26" s="467"/>
      <c r="I26" s="467"/>
      <c r="J26" s="517"/>
      <c r="K26" s="467"/>
      <c r="L26" s="47"/>
    </row>
    <row r="27" spans="1:12" ht="11.25" customHeight="1" x14ac:dyDescent="0.2">
      <c r="A27" s="467"/>
      <c r="B27" s="467"/>
      <c r="C27" s="467"/>
      <c r="D27" s="467"/>
      <c r="E27" s="467"/>
      <c r="F27" s="517"/>
      <c r="G27" s="467"/>
      <c r="H27" s="467"/>
      <c r="I27" s="467"/>
      <c r="J27" s="517"/>
      <c r="K27" s="467"/>
      <c r="L27" s="47"/>
    </row>
    <row r="28" spans="1:12" s="112" customFormat="1" ht="15" customHeight="1" thickBot="1" x14ac:dyDescent="0.25">
      <c r="A28" s="468"/>
      <c r="B28" s="1705" t="s">
        <v>7030</v>
      </c>
      <c r="C28" s="1705"/>
      <c r="D28" s="1705"/>
      <c r="E28" s="1705"/>
      <c r="F28" s="518"/>
      <c r="G28" s="458"/>
      <c r="H28" s="458" t="s">
        <v>159</v>
      </c>
      <c r="I28" s="458"/>
      <c r="J28" s="518"/>
      <c r="K28" s="458"/>
      <c r="L28" s="49"/>
    </row>
    <row r="29" spans="1:12" s="112" customFormat="1" ht="18.75" customHeight="1" thickTop="1" thickBot="1" x14ac:dyDescent="0.25">
      <c r="A29" s="468"/>
      <c r="B29" s="1705"/>
      <c r="C29" s="1705"/>
      <c r="D29" s="1705"/>
      <c r="E29" s="1705"/>
      <c r="F29" s="223"/>
      <c r="G29" s="1197" t="s">
        <v>5402</v>
      </c>
      <c r="H29" s="514">
        <v>0.5</v>
      </c>
      <c r="I29" s="1197" t="s">
        <v>5403</v>
      </c>
      <c r="J29" s="534">
        <f>ROUND(F29*H29,0)</f>
        <v>0</v>
      </c>
      <c r="K29" s="340" t="s">
        <v>5407</v>
      </c>
      <c r="L29" s="49"/>
    </row>
    <row r="30" spans="1:12" ht="18.75" customHeight="1" thickTop="1" x14ac:dyDescent="0.2">
      <c r="A30" s="470"/>
      <c r="B30" s="467"/>
      <c r="C30" s="467"/>
      <c r="D30" s="467"/>
      <c r="E30" s="467"/>
      <c r="F30" s="517"/>
      <c r="G30" s="467"/>
      <c r="H30" s="467"/>
      <c r="I30" s="467"/>
      <c r="J30" s="517"/>
      <c r="K30" s="467"/>
      <c r="L30" s="47"/>
    </row>
    <row r="31" spans="1:12" ht="18.75" customHeight="1" x14ac:dyDescent="0.2">
      <c r="A31" s="1782" t="s">
        <v>154</v>
      </c>
      <c r="B31" s="1783"/>
      <c r="C31" s="2291" t="s">
        <v>469</v>
      </c>
      <c r="D31" s="2292"/>
      <c r="E31" s="2292"/>
      <c r="F31" s="2293"/>
      <c r="G31" s="467"/>
      <c r="H31" s="467"/>
      <c r="I31" s="467"/>
      <c r="J31" s="517"/>
      <c r="K31" s="467"/>
      <c r="L31" s="47"/>
    </row>
    <row r="32" spans="1:12" ht="11.25" customHeight="1" x14ac:dyDescent="0.2">
      <c r="A32" s="467"/>
      <c r="B32" s="467"/>
      <c r="C32" s="467"/>
      <c r="D32" s="467"/>
      <c r="E32" s="467"/>
      <c r="F32" s="517"/>
      <c r="G32" s="467"/>
      <c r="H32" s="467"/>
      <c r="I32" s="467"/>
      <c r="J32" s="517"/>
      <c r="K32" s="467"/>
      <c r="L32" s="47"/>
    </row>
    <row r="33" spans="1:12" ht="11.25" customHeight="1" x14ac:dyDescent="0.2">
      <c r="A33" s="467"/>
      <c r="B33" s="467"/>
      <c r="C33" s="467"/>
      <c r="D33" s="467"/>
      <c r="E33" s="467"/>
      <c r="F33" s="517"/>
      <c r="G33" s="467"/>
      <c r="H33" s="467"/>
      <c r="I33" s="467"/>
      <c r="J33" s="517"/>
      <c r="K33" s="467"/>
      <c r="L33" s="47"/>
    </row>
    <row r="34" spans="1:12" s="112" customFormat="1" ht="15" customHeight="1" thickBot="1" x14ac:dyDescent="0.25">
      <c r="A34" s="468"/>
      <c r="B34" s="1705" t="s">
        <v>7031</v>
      </c>
      <c r="C34" s="1705"/>
      <c r="D34" s="1705"/>
      <c r="E34" s="1705"/>
      <c r="F34" s="518"/>
      <c r="G34" s="458"/>
      <c r="H34" s="458" t="s">
        <v>159</v>
      </c>
      <c r="I34" s="458"/>
      <c r="J34" s="518"/>
      <c r="K34" s="458"/>
      <c r="L34" s="49"/>
    </row>
    <row r="35" spans="1:12" s="112" customFormat="1" ht="18.75" customHeight="1" thickTop="1" thickBot="1" x14ac:dyDescent="0.25">
      <c r="A35" s="468"/>
      <c r="B35" s="1705"/>
      <c r="C35" s="1705"/>
      <c r="D35" s="1705"/>
      <c r="E35" s="1705"/>
      <c r="F35" s="223"/>
      <c r="G35" s="1197" t="s">
        <v>5402</v>
      </c>
      <c r="H35" s="514">
        <v>0.5</v>
      </c>
      <c r="I35" s="1197" t="s">
        <v>5403</v>
      </c>
      <c r="J35" s="534">
        <f>ROUND(F35*H35,0)</f>
        <v>0</v>
      </c>
      <c r="K35" s="340" t="s">
        <v>5408</v>
      </c>
      <c r="L35" s="49"/>
    </row>
    <row r="36" spans="1:12" ht="18.75" customHeight="1" thickTop="1" x14ac:dyDescent="0.2">
      <c r="A36" s="470"/>
      <c r="B36" s="467"/>
      <c r="C36" s="467"/>
      <c r="D36" s="467"/>
      <c r="E36" s="467"/>
      <c r="F36" s="517"/>
      <c r="G36" s="467"/>
      <c r="H36" s="467"/>
      <c r="I36" s="467"/>
      <c r="J36" s="517"/>
      <c r="K36" s="467"/>
      <c r="L36" s="47"/>
    </row>
    <row r="37" spans="1:12" ht="18.75" customHeight="1" x14ac:dyDescent="0.2">
      <c r="A37" s="1782" t="s">
        <v>154</v>
      </c>
      <c r="B37" s="1783"/>
      <c r="C37" s="2291" t="s">
        <v>468</v>
      </c>
      <c r="D37" s="2292"/>
      <c r="E37" s="2292"/>
      <c r="F37" s="2293"/>
      <c r="G37" s="467"/>
      <c r="H37" s="467"/>
      <c r="I37" s="467"/>
      <c r="J37" s="517"/>
      <c r="K37" s="467"/>
      <c r="L37" s="47"/>
    </row>
    <row r="38" spans="1:12" ht="11.25" customHeight="1" x14ac:dyDescent="0.2">
      <c r="A38" s="467"/>
      <c r="B38" s="467"/>
      <c r="C38" s="467"/>
      <c r="D38" s="467"/>
      <c r="E38" s="467"/>
      <c r="F38" s="517"/>
      <c r="G38" s="467"/>
      <c r="H38" s="467"/>
      <c r="I38" s="467"/>
      <c r="J38" s="517"/>
      <c r="K38" s="467"/>
      <c r="L38" s="47"/>
    </row>
    <row r="39" spans="1:12" ht="11.25" customHeight="1" x14ac:dyDescent="0.2">
      <c r="A39" s="467"/>
      <c r="B39" s="467"/>
      <c r="C39" s="467"/>
      <c r="D39" s="467"/>
      <c r="E39" s="467"/>
      <c r="F39" s="517"/>
      <c r="G39" s="467"/>
      <c r="H39" s="467"/>
      <c r="I39" s="467"/>
      <c r="J39" s="517"/>
      <c r="K39" s="467"/>
      <c r="L39" s="47"/>
    </row>
    <row r="40" spans="1:12" s="112" customFormat="1" ht="15" customHeight="1" thickBot="1" x14ac:dyDescent="0.25">
      <c r="A40" s="468"/>
      <c r="B40" s="1705" t="s">
        <v>7032</v>
      </c>
      <c r="C40" s="1705"/>
      <c r="D40" s="1705"/>
      <c r="E40" s="1705"/>
      <c r="F40" s="518"/>
      <c r="G40" s="458"/>
      <c r="H40" s="458" t="s">
        <v>159</v>
      </c>
      <c r="I40" s="458"/>
      <c r="J40" s="518"/>
      <c r="K40" s="458"/>
      <c r="L40" s="49"/>
    </row>
    <row r="41" spans="1:12" s="112" customFormat="1" ht="18.75" customHeight="1" thickTop="1" thickBot="1" x14ac:dyDescent="0.25">
      <c r="A41" s="468"/>
      <c r="B41" s="1705"/>
      <c r="C41" s="1705"/>
      <c r="D41" s="1705"/>
      <c r="E41" s="1705"/>
      <c r="F41" s="223"/>
      <c r="G41" s="1197" t="s">
        <v>5402</v>
      </c>
      <c r="H41" s="514">
        <v>0.7</v>
      </c>
      <c r="I41" s="1197" t="s">
        <v>5403</v>
      </c>
      <c r="J41" s="534">
        <f>ROUND(F41*H41,0)</f>
        <v>0</v>
      </c>
      <c r="K41" s="340" t="s">
        <v>5409</v>
      </c>
      <c r="L41" s="49"/>
    </row>
    <row r="42" spans="1:12" ht="18.75" customHeight="1" thickTop="1" x14ac:dyDescent="0.2">
      <c r="A42" s="470"/>
      <c r="B42" s="467"/>
      <c r="C42" s="467"/>
      <c r="D42" s="467"/>
      <c r="E42" s="467"/>
      <c r="F42" s="517"/>
      <c r="G42" s="467"/>
      <c r="H42" s="467"/>
      <c r="I42" s="467"/>
      <c r="J42" s="517"/>
      <c r="K42" s="467"/>
      <c r="L42" s="47"/>
    </row>
    <row r="43" spans="1:12" ht="18.75" customHeight="1" x14ac:dyDescent="0.2">
      <c r="A43" s="1782" t="s">
        <v>154</v>
      </c>
      <c r="B43" s="1783"/>
      <c r="C43" s="2291" t="s">
        <v>467</v>
      </c>
      <c r="D43" s="2292"/>
      <c r="E43" s="2292"/>
      <c r="F43" s="2293"/>
      <c r="G43" s="467"/>
      <c r="H43" s="467"/>
      <c r="I43" s="467"/>
      <c r="J43" s="517"/>
      <c r="K43" s="467"/>
      <c r="L43" s="47"/>
    </row>
    <row r="44" spans="1:12" ht="11.25" customHeight="1" x14ac:dyDescent="0.2">
      <c r="A44" s="467"/>
      <c r="B44" s="467"/>
      <c r="C44" s="467"/>
      <c r="D44" s="467"/>
      <c r="E44" s="467"/>
      <c r="F44" s="517"/>
      <c r="G44" s="467"/>
      <c r="H44" s="467"/>
      <c r="I44" s="467"/>
      <c r="J44" s="517"/>
      <c r="K44" s="467"/>
      <c r="L44" s="47"/>
    </row>
    <row r="45" spans="1:12" ht="11.25" customHeight="1" x14ac:dyDescent="0.2">
      <c r="A45" s="467"/>
      <c r="B45" s="467"/>
      <c r="C45" s="467"/>
      <c r="D45" s="467"/>
      <c r="E45" s="467"/>
      <c r="F45" s="517"/>
      <c r="G45" s="467"/>
      <c r="H45" s="467"/>
      <c r="I45" s="467"/>
      <c r="J45" s="517"/>
      <c r="K45" s="467"/>
      <c r="L45" s="47"/>
    </row>
    <row r="46" spans="1:12" s="112" customFormat="1" ht="15" customHeight="1" thickBot="1" x14ac:dyDescent="0.25">
      <c r="A46" s="468"/>
      <c r="B46" s="1739" t="s">
        <v>7033</v>
      </c>
      <c r="C46" s="1739"/>
      <c r="D46" s="1739"/>
      <c r="E46" s="1739"/>
      <c r="F46" s="518"/>
      <c r="G46" s="458"/>
      <c r="H46" s="458" t="s">
        <v>159</v>
      </c>
      <c r="I46" s="458"/>
      <c r="J46" s="518"/>
      <c r="K46" s="458"/>
      <c r="L46" s="49"/>
    </row>
    <row r="47" spans="1:12" s="112" customFormat="1" ht="18.75" customHeight="1" thickTop="1" thickBot="1" x14ac:dyDescent="0.25">
      <c r="A47" s="468"/>
      <c r="B47" s="1739"/>
      <c r="C47" s="1739"/>
      <c r="D47" s="1739"/>
      <c r="E47" s="1739"/>
      <c r="F47" s="223"/>
      <c r="G47" s="1197" t="s">
        <v>5402</v>
      </c>
      <c r="H47" s="514">
        <v>0.7</v>
      </c>
      <c r="I47" s="1197" t="s">
        <v>5403</v>
      </c>
      <c r="J47" s="534">
        <f>ROUND(F47*H47,0)</f>
        <v>0</v>
      </c>
      <c r="K47" s="340" t="s">
        <v>5410</v>
      </c>
      <c r="L47" s="49"/>
    </row>
    <row r="48" spans="1:12" ht="18.75" customHeight="1" thickTop="1" x14ac:dyDescent="0.2">
      <c r="A48" s="470"/>
      <c r="B48" s="467"/>
      <c r="C48" s="467"/>
      <c r="D48" s="467"/>
      <c r="E48" s="467"/>
      <c r="F48" s="517"/>
      <c r="G48" s="467"/>
      <c r="H48" s="467"/>
      <c r="I48" s="467"/>
      <c r="J48" s="517"/>
      <c r="K48" s="467"/>
      <c r="L48" s="47"/>
    </row>
    <row r="49" spans="1:11" ht="18.75" customHeight="1" x14ac:dyDescent="0.2">
      <c r="A49" s="315"/>
      <c r="B49" s="315"/>
      <c r="C49" s="315"/>
      <c r="D49" s="315"/>
      <c r="E49" s="315"/>
      <c r="F49" s="357"/>
      <c r="G49" s="315"/>
      <c r="H49" s="315"/>
      <c r="I49" s="315"/>
      <c r="J49" s="357"/>
      <c r="K49" s="315"/>
    </row>
    <row r="50" spans="1:11" ht="18.75" customHeight="1" x14ac:dyDescent="0.2">
      <c r="A50" s="315"/>
      <c r="B50" s="315"/>
      <c r="C50" s="315"/>
      <c r="D50" s="315"/>
      <c r="E50" s="315"/>
      <c r="F50" s="357"/>
      <c r="G50" s="315"/>
      <c r="H50" s="315"/>
      <c r="I50" s="315"/>
      <c r="J50" s="357"/>
      <c r="K50" s="315"/>
    </row>
    <row r="51" spans="1:11" ht="18.75" customHeight="1" x14ac:dyDescent="0.2">
      <c r="A51" s="315"/>
      <c r="B51" s="315"/>
      <c r="C51" s="315"/>
      <c r="D51" s="315"/>
      <c r="E51" s="315"/>
      <c r="F51" s="357"/>
      <c r="G51" s="315"/>
      <c r="H51" s="315"/>
      <c r="I51" s="315"/>
      <c r="J51" s="357"/>
      <c r="K51" s="315"/>
    </row>
  </sheetData>
  <sheetProtection autoFilter="0"/>
  <customSheetViews>
    <customSheetView guid="{A0BA9017-E5F3-4B91-9F5C-F0F36F625BCB}"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25">
    <mergeCell ref="B46:E47"/>
    <mergeCell ref="B34:E35"/>
    <mergeCell ref="A37:B37"/>
    <mergeCell ref="C37:F37"/>
    <mergeCell ref="B40:E41"/>
    <mergeCell ref="A43:B43"/>
    <mergeCell ref="C43:F43"/>
    <mergeCell ref="B22:E23"/>
    <mergeCell ref="A25:B25"/>
    <mergeCell ref="C25:F25"/>
    <mergeCell ref="B28:E29"/>
    <mergeCell ref="A31:B31"/>
    <mergeCell ref="C31:F31"/>
    <mergeCell ref="B10:E11"/>
    <mergeCell ref="A13:B13"/>
    <mergeCell ref="C13:F13"/>
    <mergeCell ref="B16:E17"/>
    <mergeCell ref="A19:B19"/>
    <mergeCell ref="C19:F19"/>
    <mergeCell ref="A1:B1"/>
    <mergeCell ref="C1:F1"/>
    <mergeCell ref="I1:K1"/>
    <mergeCell ref="B4:E5"/>
    <mergeCell ref="A7:B7"/>
    <mergeCell ref="C7:F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6"/>
  <sheetViews>
    <sheetView workbookViewId="0">
      <selection activeCell="F219" sqref="F219"/>
    </sheetView>
  </sheetViews>
  <sheetFormatPr defaultColWidth="9" defaultRowHeight="18.75" customHeight="1" x14ac:dyDescent="0.2"/>
  <cols>
    <col min="1" max="1" width="3.90625" style="106" customWidth="1"/>
    <col min="2" max="2" width="4.90625" style="106" customWidth="1"/>
    <col min="3" max="3" width="7.453125" style="106" bestFit="1" customWidth="1"/>
    <col min="4" max="4" width="3" style="106" bestFit="1" customWidth="1"/>
    <col min="5" max="5" width="12" style="106" customWidth="1"/>
    <col min="6" max="6" width="23.26953125" style="106" customWidth="1"/>
    <col min="7" max="7" width="2" style="106" customWidth="1"/>
    <col min="8" max="8" width="11.90625" style="106" customWidth="1"/>
    <col min="9" max="9" width="2" style="106" bestFit="1" customWidth="1"/>
    <col min="10" max="10" width="11.90625" style="106" customWidth="1"/>
    <col min="11" max="11" width="3" style="106" customWidth="1"/>
    <col min="12" max="16384" width="9" style="106"/>
  </cols>
  <sheetData>
    <row r="1" spans="1:21" ht="18.75" customHeight="1" x14ac:dyDescent="0.2">
      <c r="A1" s="1677" t="s">
        <v>154</v>
      </c>
      <c r="B1" s="1678"/>
      <c r="C1" s="1677" t="s">
        <v>964</v>
      </c>
      <c r="D1" s="1679"/>
      <c r="E1" s="1678"/>
      <c r="F1" s="315"/>
      <c r="G1" s="315"/>
      <c r="H1" s="316" t="s">
        <v>153</v>
      </c>
      <c r="I1" s="1680">
        <f>総括表!H4</f>
        <v>0</v>
      </c>
      <c r="J1" s="1680"/>
      <c r="K1" s="1680"/>
    </row>
    <row r="2" spans="1:21" ht="18.75" customHeight="1" x14ac:dyDescent="0.2">
      <c r="A2" s="315"/>
      <c r="B2" s="315"/>
      <c r="C2" s="315"/>
      <c r="D2" s="315"/>
      <c r="E2" s="315"/>
      <c r="F2" s="315"/>
      <c r="G2" s="315"/>
      <c r="H2" s="315"/>
      <c r="I2" s="315"/>
      <c r="J2" s="317"/>
      <c r="K2" s="315"/>
    </row>
    <row r="3" spans="1:21" ht="18.75" customHeight="1" x14ac:dyDescent="0.2">
      <c r="A3" s="318" t="s">
        <v>51</v>
      </c>
      <c r="B3" s="319" t="s">
        <v>156</v>
      </c>
      <c r="C3" s="315"/>
      <c r="D3" s="315"/>
      <c r="E3" s="315"/>
      <c r="F3" s="315"/>
      <c r="G3" s="315"/>
      <c r="H3" s="315"/>
      <c r="I3" s="315"/>
      <c r="J3" s="315"/>
      <c r="K3" s="315"/>
    </row>
    <row r="4" spans="1:21" ht="11.25" customHeight="1" x14ac:dyDescent="0.2">
      <c r="A4" s="320"/>
      <c r="B4" s="315"/>
      <c r="C4" s="315"/>
      <c r="D4" s="315"/>
      <c r="E4" s="315"/>
      <c r="F4" s="315"/>
      <c r="G4" s="315"/>
      <c r="H4" s="315"/>
      <c r="I4" s="315"/>
      <c r="J4" s="315"/>
      <c r="K4" s="315"/>
    </row>
    <row r="5" spans="1:21" ht="18.75" customHeight="1" x14ac:dyDescent="0.2">
      <c r="A5" s="320"/>
      <c r="B5" s="1681" t="s">
        <v>140</v>
      </c>
      <c r="C5" s="1682"/>
      <c r="D5" s="1681" t="s">
        <v>139</v>
      </c>
      <c r="E5" s="1682"/>
      <c r="F5" s="321" t="s">
        <v>138</v>
      </c>
      <c r="G5" s="321"/>
      <c r="H5" s="321" t="s">
        <v>137</v>
      </c>
      <c r="I5" s="321"/>
      <c r="J5" s="321" t="s">
        <v>89</v>
      </c>
      <c r="K5" s="322"/>
    </row>
    <row r="6" spans="1:21" ht="15" customHeight="1" x14ac:dyDescent="0.2">
      <c r="A6" s="320"/>
      <c r="B6" s="323"/>
      <c r="C6" s="324"/>
      <c r="D6" s="325"/>
      <c r="E6" s="326"/>
      <c r="F6" s="327"/>
      <c r="G6" s="327"/>
      <c r="H6" s="327"/>
      <c r="I6" s="327"/>
      <c r="J6" s="328" t="s">
        <v>136</v>
      </c>
      <c r="K6" s="322"/>
      <c r="M6" s="112"/>
    </row>
    <row r="7" spans="1:21" s="112" customFormat="1" ht="15" customHeight="1" x14ac:dyDescent="0.2">
      <c r="A7" s="319"/>
      <c r="B7" s="329">
        <v>1</v>
      </c>
      <c r="C7" s="330" t="s">
        <v>122</v>
      </c>
      <c r="D7" s="331" t="s">
        <v>533</v>
      </c>
      <c r="E7" s="332" t="s">
        <v>143</v>
      </c>
      <c r="F7" s="1194" t="b">
        <f>IF(総括表!$B$4=総括表!$Q$4,基礎データ貼付用シート!E9)</f>
        <v>0</v>
      </c>
      <c r="G7" s="333" t="s">
        <v>117</v>
      </c>
      <c r="H7" s="1260">
        <v>0.51900000000000002</v>
      </c>
      <c r="I7" s="349" t="s">
        <v>119</v>
      </c>
      <c r="J7" s="350">
        <f>ROUND(F7*H7,0)</f>
        <v>0</v>
      </c>
      <c r="K7" s="322" t="s">
        <v>134</v>
      </c>
      <c r="L7" s="114"/>
      <c r="M7" s="114"/>
      <c r="N7" s="114"/>
      <c r="O7" s="114"/>
      <c r="P7" s="114"/>
      <c r="Q7" s="114"/>
      <c r="R7" s="114"/>
      <c r="S7" s="114"/>
      <c r="T7" s="114"/>
      <c r="U7" s="114"/>
    </row>
    <row r="8" spans="1:21" s="112" customFormat="1" ht="15" customHeight="1" x14ac:dyDescent="0.2">
      <c r="A8" s="319"/>
      <c r="B8" s="334"/>
      <c r="C8" s="326"/>
      <c r="D8" s="331" t="s">
        <v>529</v>
      </c>
      <c r="E8" s="332" t="s">
        <v>142</v>
      </c>
      <c r="F8" s="1194" t="b">
        <f>IF(総括表!$B$4=総括表!$Q$5,基礎データ貼付用シート!E9)</f>
        <v>0</v>
      </c>
      <c r="G8" s="333" t="s">
        <v>117</v>
      </c>
      <c r="H8" s="1260">
        <v>0</v>
      </c>
      <c r="I8" s="351" t="s">
        <v>119</v>
      </c>
      <c r="J8" s="350">
        <f t="shared" ref="J8:J23" si="0">ROUND(F8*H8,0)</f>
        <v>0</v>
      </c>
      <c r="K8" s="322" t="s">
        <v>132</v>
      </c>
      <c r="L8" s="114"/>
      <c r="M8" s="114"/>
      <c r="N8" s="114"/>
      <c r="O8" s="114"/>
      <c r="P8" s="114"/>
      <c r="Q8" s="114"/>
      <c r="R8" s="114"/>
      <c r="S8" s="114"/>
      <c r="T8" s="114"/>
      <c r="U8" s="114"/>
    </row>
    <row r="9" spans="1:21" s="112" customFormat="1" ht="15" customHeight="1" x14ac:dyDescent="0.2">
      <c r="A9" s="319"/>
      <c r="B9" s="329">
        <v>2</v>
      </c>
      <c r="C9" s="330" t="s">
        <v>121</v>
      </c>
      <c r="D9" s="331" t="s">
        <v>533</v>
      </c>
      <c r="E9" s="332" t="s">
        <v>143</v>
      </c>
      <c r="F9" s="1194" t="b">
        <f>IF(総括表!$B$4=総括表!$Q$4,基礎データ貼付用シート!E10)</f>
        <v>0</v>
      </c>
      <c r="G9" s="333" t="s">
        <v>117</v>
      </c>
      <c r="H9" s="1260">
        <v>0.55600000000000005</v>
      </c>
      <c r="I9" s="349" t="s">
        <v>119</v>
      </c>
      <c r="J9" s="350">
        <f t="shared" si="0"/>
        <v>0</v>
      </c>
      <c r="K9" s="322" t="s">
        <v>130</v>
      </c>
    </row>
    <row r="10" spans="1:21" s="112" customFormat="1" ht="15" customHeight="1" x14ac:dyDescent="0.2">
      <c r="A10" s="319"/>
      <c r="B10" s="334"/>
      <c r="C10" s="326"/>
      <c r="D10" s="331" t="s">
        <v>529</v>
      </c>
      <c r="E10" s="332" t="s">
        <v>142</v>
      </c>
      <c r="F10" s="1194" t="b">
        <f>IF(総括表!$B$4=総括表!$Q$5,基礎データ貼付用シート!E10)</f>
        <v>0</v>
      </c>
      <c r="G10" s="333" t="s">
        <v>117</v>
      </c>
      <c r="H10" s="1260">
        <v>0</v>
      </c>
      <c r="I10" s="351" t="s">
        <v>119</v>
      </c>
      <c r="J10" s="350">
        <f t="shared" si="0"/>
        <v>0</v>
      </c>
      <c r="K10" s="322" t="s">
        <v>538</v>
      </c>
    </row>
    <row r="11" spans="1:21" s="112" customFormat="1" ht="15" customHeight="1" x14ac:dyDescent="0.2">
      <c r="A11" s="319"/>
      <c r="B11" s="329">
        <v>3</v>
      </c>
      <c r="C11" s="330" t="s">
        <v>120</v>
      </c>
      <c r="D11" s="331" t="s">
        <v>533</v>
      </c>
      <c r="E11" s="332" t="s">
        <v>143</v>
      </c>
      <c r="F11" s="1194" t="b">
        <f>IF(総括表!$B$4=総括表!$Q$4,基礎データ貼付用シート!E11)</f>
        <v>0</v>
      </c>
      <c r="G11" s="333" t="s">
        <v>117</v>
      </c>
      <c r="H11" s="1260">
        <v>0.54500000000000004</v>
      </c>
      <c r="I11" s="349" t="s">
        <v>119</v>
      </c>
      <c r="J11" s="350">
        <f t="shared" si="0"/>
        <v>0</v>
      </c>
      <c r="K11" s="322" t="s">
        <v>537</v>
      </c>
    </row>
    <row r="12" spans="1:21" s="112" customFormat="1" ht="15" customHeight="1" x14ac:dyDescent="0.2">
      <c r="A12" s="319"/>
      <c r="B12" s="334"/>
      <c r="C12" s="326"/>
      <c r="D12" s="331" t="s">
        <v>529</v>
      </c>
      <c r="E12" s="332" t="s">
        <v>142</v>
      </c>
      <c r="F12" s="1194" t="b">
        <f>IF(総括表!$B$4=総括表!$Q$5,基礎データ貼付用シート!E11)</f>
        <v>0</v>
      </c>
      <c r="G12" s="333" t="s">
        <v>117</v>
      </c>
      <c r="H12" s="1260">
        <v>0.35299999999999998</v>
      </c>
      <c r="I12" s="351" t="s">
        <v>119</v>
      </c>
      <c r="J12" s="350">
        <f t="shared" si="0"/>
        <v>0</v>
      </c>
      <c r="K12" s="322" t="s">
        <v>536</v>
      </c>
    </row>
    <row r="13" spans="1:21" s="112" customFormat="1" ht="15" customHeight="1" x14ac:dyDescent="0.2">
      <c r="A13" s="319"/>
      <c r="B13" s="329">
        <v>4</v>
      </c>
      <c r="C13" s="330" t="s">
        <v>475</v>
      </c>
      <c r="D13" s="331" t="s">
        <v>533</v>
      </c>
      <c r="E13" s="332" t="s">
        <v>143</v>
      </c>
      <c r="F13" s="1194" t="b">
        <f>IF(総括表!$B$4=総括表!$Q$4,基礎データ貼付用シート!E12)</f>
        <v>0</v>
      </c>
      <c r="G13" s="333" t="s">
        <v>117</v>
      </c>
      <c r="H13" s="1260">
        <v>0.57099999999999995</v>
      </c>
      <c r="I13" s="349" t="s">
        <v>119</v>
      </c>
      <c r="J13" s="350">
        <f t="shared" si="0"/>
        <v>0</v>
      </c>
      <c r="K13" s="322" t="s">
        <v>535</v>
      </c>
    </row>
    <row r="14" spans="1:21" s="112" customFormat="1" ht="15" customHeight="1" x14ac:dyDescent="0.2">
      <c r="A14" s="319"/>
      <c r="B14" s="334"/>
      <c r="C14" s="326"/>
      <c r="D14" s="331" t="s">
        <v>529</v>
      </c>
      <c r="E14" s="332" t="s">
        <v>142</v>
      </c>
      <c r="F14" s="1194" t="b">
        <f>IF(総括表!$B$4=総括表!$Q$5,基礎データ貼付用シート!E12)</f>
        <v>0</v>
      </c>
      <c r="G14" s="333" t="s">
        <v>117</v>
      </c>
      <c r="H14" s="1260">
        <v>0.42699999999999999</v>
      </c>
      <c r="I14" s="351" t="s">
        <v>119</v>
      </c>
      <c r="J14" s="350">
        <f t="shared" si="0"/>
        <v>0</v>
      </c>
      <c r="K14" s="322" t="s">
        <v>534</v>
      </c>
    </row>
    <row r="15" spans="1:21" s="112" customFormat="1" ht="15" customHeight="1" x14ac:dyDescent="0.2">
      <c r="A15" s="319"/>
      <c r="B15" s="329">
        <v>5</v>
      </c>
      <c r="C15" s="330" t="s">
        <v>512</v>
      </c>
      <c r="D15" s="331" t="s">
        <v>533</v>
      </c>
      <c r="E15" s="332" t="s">
        <v>143</v>
      </c>
      <c r="F15" s="1194" t="b">
        <f>IF(総括表!$B$4=総括表!$Q$4,基礎データ貼付用シート!E13)</f>
        <v>0</v>
      </c>
      <c r="G15" s="333" t="s">
        <v>117</v>
      </c>
      <c r="H15" s="1260">
        <v>0.61499999999999999</v>
      </c>
      <c r="I15" s="349" t="s">
        <v>119</v>
      </c>
      <c r="J15" s="350">
        <f t="shared" si="0"/>
        <v>0</v>
      </c>
      <c r="K15" s="322" t="s">
        <v>530</v>
      </c>
    </row>
    <row r="16" spans="1:21" s="112" customFormat="1" ht="15" customHeight="1" x14ac:dyDescent="0.2">
      <c r="A16" s="319"/>
      <c r="B16" s="334"/>
      <c r="C16" s="326"/>
      <c r="D16" s="331" t="s">
        <v>529</v>
      </c>
      <c r="E16" s="332" t="s">
        <v>142</v>
      </c>
      <c r="F16" s="1194" t="b">
        <f>IF(総括表!$B$4=総括表!$Q$5,基礎データ貼付用シート!E13)</f>
        <v>0</v>
      </c>
      <c r="G16" s="333" t="s">
        <v>117</v>
      </c>
      <c r="H16" s="1260">
        <v>0.48799999999999999</v>
      </c>
      <c r="I16" s="351" t="s">
        <v>119</v>
      </c>
      <c r="J16" s="350">
        <f t="shared" si="0"/>
        <v>0</v>
      </c>
      <c r="K16" s="322" t="s">
        <v>528</v>
      </c>
    </row>
    <row r="17" spans="1:11" s="112" customFormat="1" ht="15" customHeight="1" x14ac:dyDescent="0.2">
      <c r="A17" s="319"/>
      <c r="B17" s="329">
        <v>6</v>
      </c>
      <c r="C17" s="330" t="s">
        <v>619</v>
      </c>
      <c r="D17" s="331" t="s">
        <v>533</v>
      </c>
      <c r="E17" s="332" t="s">
        <v>143</v>
      </c>
      <c r="F17" s="1194" t="b">
        <f>IF(総括表!$B$4=総括表!$Q$4,基礎データ貼付用シート!E14)</f>
        <v>0</v>
      </c>
      <c r="G17" s="333" t="s">
        <v>117</v>
      </c>
      <c r="H17" s="1260">
        <v>0.46200000000000002</v>
      </c>
      <c r="I17" s="349" t="s">
        <v>119</v>
      </c>
      <c r="J17" s="350">
        <f t="shared" si="0"/>
        <v>0</v>
      </c>
      <c r="K17" s="322" t="s">
        <v>554</v>
      </c>
    </row>
    <row r="18" spans="1:11" s="112" customFormat="1" ht="15" customHeight="1" x14ac:dyDescent="0.2">
      <c r="A18" s="319"/>
      <c r="B18" s="334"/>
      <c r="C18" s="326"/>
      <c r="D18" s="331" t="s">
        <v>529</v>
      </c>
      <c r="E18" s="332" t="s">
        <v>142</v>
      </c>
      <c r="F18" s="1194" t="b">
        <f>IF(総括表!$B$4=総括表!$Q$5,基礎データ貼付用シート!E14)</f>
        <v>0</v>
      </c>
      <c r="G18" s="333" t="s">
        <v>117</v>
      </c>
      <c r="H18" s="1260">
        <v>0.38300000000000001</v>
      </c>
      <c r="I18" s="351" t="s">
        <v>119</v>
      </c>
      <c r="J18" s="350">
        <f t="shared" si="0"/>
        <v>0</v>
      </c>
      <c r="K18" s="322" t="s">
        <v>553</v>
      </c>
    </row>
    <row r="19" spans="1:11" s="112" customFormat="1" ht="15" customHeight="1" x14ac:dyDescent="0.2">
      <c r="A19" s="319"/>
      <c r="B19" s="329">
        <v>7</v>
      </c>
      <c r="C19" s="330" t="s">
        <v>710</v>
      </c>
      <c r="D19" s="331" t="s">
        <v>533</v>
      </c>
      <c r="E19" s="332" t="s">
        <v>143</v>
      </c>
      <c r="F19" s="1194" t="b">
        <f>IF(総括表!$B$4=総括表!$Q$4,基礎データ貼付用シート!E15)</f>
        <v>0</v>
      </c>
      <c r="G19" s="333" t="s">
        <v>117</v>
      </c>
      <c r="H19" s="1260">
        <v>0.49399999999999999</v>
      </c>
      <c r="I19" s="349" t="s">
        <v>119</v>
      </c>
      <c r="J19" s="350">
        <f t="shared" si="0"/>
        <v>0</v>
      </c>
      <c r="K19" s="322" t="s">
        <v>552</v>
      </c>
    </row>
    <row r="20" spans="1:11" s="112" customFormat="1" ht="15" customHeight="1" x14ac:dyDescent="0.2">
      <c r="A20" s="319"/>
      <c r="B20" s="334"/>
      <c r="C20" s="326"/>
      <c r="D20" s="331" t="s">
        <v>529</v>
      </c>
      <c r="E20" s="332" t="s">
        <v>142</v>
      </c>
      <c r="F20" s="1194" t="b">
        <f>IF(総括表!$B$4=総括表!$Q$5,基礎データ貼付用シート!E15)</f>
        <v>0</v>
      </c>
      <c r="G20" s="333" t="s">
        <v>117</v>
      </c>
      <c r="H20" s="1260">
        <v>0.42299999999999999</v>
      </c>
      <c r="I20" s="351" t="s">
        <v>119</v>
      </c>
      <c r="J20" s="350">
        <f t="shared" si="0"/>
        <v>0</v>
      </c>
      <c r="K20" s="322" t="s">
        <v>569</v>
      </c>
    </row>
    <row r="21" spans="1:11" s="112" customFormat="1" ht="15" customHeight="1" x14ac:dyDescent="0.2">
      <c r="A21" s="319"/>
      <c r="B21" s="329">
        <v>8</v>
      </c>
      <c r="C21" s="330" t="s">
        <v>741</v>
      </c>
      <c r="D21" s="331" t="s">
        <v>533</v>
      </c>
      <c r="E21" s="332" t="s">
        <v>143</v>
      </c>
      <c r="F21" s="1194" t="b">
        <f>IF(総括表!$B$4=総括表!$Q$4,基礎データ貼付用シート!E16)</f>
        <v>0</v>
      </c>
      <c r="G21" s="333" t="s">
        <v>117</v>
      </c>
      <c r="H21" s="1260">
        <v>0.52600000000000002</v>
      </c>
      <c r="I21" s="349" t="s">
        <v>119</v>
      </c>
      <c r="J21" s="350">
        <f t="shared" si="0"/>
        <v>0</v>
      </c>
      <c r="K21" s="322" t="s">
        <v>568</v>
      </c>
    </row>
    <row r="22" spans="1:11" s="112" customFormat="1" ht="15" customHeight="1" x14ac:dyDescent="0.2">
      <c r="A22" s="319"/>
      <c r="B22" s="334"/>
      <c r="C22" s="326"/>
      <c r="D22" s="331" t="s">
        <v>529</v>
      </c>
      <c r="E22" s="332" t="s">
        <v>142</v>
      </c>
      <c r="F22" s="1194" t="b">
        <f>IF(総括表!$B$4=総括表!$Q$5,基礎データ貼付用シート!E16)</f>
        <v>0</v>
      </c>
      <c r="G22" s="333" t="s">
        <v>117</v>
      </c>
      <c r="H22" s="1260">
        <v>0.46600000000000003</v>
      </c>
      <c r="I22" s="351" t="s">
        <v>119</v>
      </c>
      <c r="J22" s="350">
        <f t="shared" si="0"/>
        <v>0</v>
      </c>
      <c r="K22" s="322" t="s">
        <v>567</v>
      </c>
    </row>
    <row r="23" spans="1:11" s="112" customFormat="1" ht="15" customHeight="1" x14ac:dyDescent="0.2">
      <c r="A23" s="319"/>
      <c r="B23" s="329">
        <v>9</v>
      </c>
      <c r="C23" s="330" t="s">
        <v>808</v>
      </c>
      <c r="D23" s="331" t="s">
        <v>533</v>
      </c>
      <c r="E23" s="332" t="s">
        <v>143</v>
      </c>
      <c r="F23" s="1194" t="b">
        <f>IF(総括表!$B$4=総括表!$Q$4,基礎データ貼付用シート!E17)</f>
        <v>0</v>
      </c>
      <c r="G23" s="333" t="s">
        <v>117</v>
      </c>
      <c r="H23" s="1260">
        <v>0.55700000000000005</v>
      </c>
      <c r="I23" s="349" t="s">
        <v>119</v>
      </c>
      <c r="J23" s="350">
        <f t="shared" si="0"/>
        <v>0</v>
      </c>
      <c r="K23" s="322" t="s">
        <v>566</v>
      </c>
    </row>
    <row r="24" spans="1:11" s="112" customFormat="1" ht="15" customHeight="1" x14ac:dyDescent="0.2">
      <c r="A24" s="319"/>
      <c r="B24" s="334"/>
      <c r="C24" s="326"/>
      <c r="D24" s="331" t="s">
        <v>529</v>
      </c>
      <c r="E24" s="332" t="s">
        <v>142</v>
      </c>
      <c r="F24" s="1194" t="b">
        <f>IF(総括表!$B$4=総括表!$Q$5,基礎データ貼付用シート!E17)</f>
        <v>0</v>
      </c>
      <c r="G24" s="333" t="s">
        <v>117</v>
      </c>
      <c r="H24" s="1260">
        <v>0.50800000000000001</v>
      </c>
      <c r="I24" s="351" t="s">
        <v>119</v>
      </c>
      <c r="J24" s="350">
        <f t="shared" ref="J24:J40" si="1">ROUND(F24*H24,0)</f>
        <v>0</v>
      </c>
      <c r="K24" s="322" t="s">
        <v>565</v>
      </c>
    </row>
    <row r="25" spans="1:11" s="112" customFormat="1" ht="15" customHeight="1" x14ac:dyDescent="0.2">
      <c r="A25" s="319"/>
      <c r="B25" s="329">
        <v>10</v>
      </c>
      <c r="C25" s="330" t="s">
        <v>884</v>
      </c>
      <c r="D25" s="331" t="s">
        <v>533</v>
      </c>
      <c r="E25" s="332" t="s">
        <v>143</v>
      </c>
      <c r="F25" s="1194" t="b">
        <f>IF(総括表!$B$4=総括表!$Q$4,基礎データ貼付用シート!E18)</f>
        <v>0</v>
      </c>
      <c r="G25" s="333" t="s">
        <v>117</v>
      </c>
      <c r="H25" s="1260">
        <v>0.58799999999999997</v>
      </c>
      <c r="I25" s="349" t="s">
        <v>119</v>
      </c>
      <c r="J25" s="350">
        <f t="shared" si="1"/>
        <v>0</v>
      </c>
      <c r="K25" s="322" t="s">
        <v>564</v>
      </c>
    </row>
    <row r="26" spans="1:11" s="112" customFormat="1" ht="15" customHeight="1" x14ac:dyDescent="0.2">
      <c r="A26" s="319"/>
      <c r="B26" s="334"/>
      <c r="C26" s="326"/>
      <c r="D26" s="331" t="s">
        <v>529</v>
      </c>
      <c r="E26" s="332" t="s">
        <v>142</v>
      </c>
      <c r="F26" s="1194" t="b">
        <f>IF(総括表!$B$4=総括表!$Q$5,基礎データ貼付用シート!E18)</f>
        <v>0</v>
      </c>
      <c r="G26" s="333" t="s">
        <v>117</v>
      </c>
      <c r="H26" s="1260">
        <v>0.54800000000000004</v>
      </c>
      <c r="I26" s="351" t="s">
        <v>119</v>
      </c>
      <c r="J26" s="350">
        <f t="shared" si="1"/>
        <v>0</v>
      </c>
      <c r="K26" s="322" t="s">
        <v>563</v>
      </c>
    </row>
    <row r="27" spans="1:11" s="112" customFormat="1" ht="15" customHeight="1" x14ac:dyDescent="0.2">
      <c r="A27" s="319"/>
      <c r="B27" s="329">
        <v>11</v>
      </c>
      <c r="C27" s="330" t="s">
        <v>915</v>
      </c>
      <c r="D27" s="331" t="s">
        <v>533</v>
      </c>
      <c r="E27" s="332" t="s">
        <v>143</v>
      </c>
      <c r="F27" s="1194" t="b">
        <f>IF(総括表!$B$4=総括表!$Q$4,基礎データ貼付用シート!E19)</f>
        <v>0</v>
      </c>
      <c r="G27" s="333" t="s">
        <v>117</v>
      </c>
      <c r="H27" s="1260">
        <v>0.62</v>
      </c>
      <c r="I27" s="349" t="s">
        <v>119</v>
      </c>
      <c r="J27" s="350">
        <f t="shared" si="1"/>
        <v>0</v>
      </c>
      <c r="K27" s="322" t="s">
        <v>562</v>
      </c>
    </row>
    <row r="28" spans="1:11" s="112" customFormat="1" ht="15" customHeight="1" x14ac:dyDescent="0.2">
      <c r="A28" s="319"/>
      <c r="B28" s="334"/>
      <c r="C28" s="326"/>
      <c r="D28" s="331" t="s">
        <v>529</v>
      </c>
      <c r="E28" s="332" t="s">
        <v>142</v>
      </c>
      <c r="F28" s="1194" t="b">
        <f>IF(総括表!$B$4=総括表!$Q$5,基礎データ貼付用シート!E19)</f>
        <v>0</v>
      </c>
      <c r="G28" s="333" t="s">
        <v>117</v>
      </c>
      <c r="H28" s="1260">
        <v>0.59</v>
      </c>
      <c r="I28" s="351" t="s">
        <v>119</v>
      </c>
      <c r="J28" s="350">
        <f t="shared" si="1"/>
        <v>0</v>
      </c>
      <c r="K28" s="322" t="s">
        <v>561</v>
      </c>
    </row>
    <row r="29" spans="1:11" s="112" customFormat="1" ht="15" customHeight="1" x14ac:dyDescent="0.2">
      <c r="A29" s="319"/>
      <c r="B29" s="329">
        <v>12</v>
      </c>
      <c r="C29" s="330" t="s">
        <v>1067</v>
      </c>
      <c r="D29" s="331" t="s">
        <v>533</v>
      </c>
      <c r="E29" s="332" t="s">
        <v>143</v>
      </c>
      <c r="F29" s="1194" t="b">
        <f>IF(総括表!$B$4=総括表!$Q$4,基礎データ貼付用シート!E20)</f>
        <v>0</v>
      </c>
      <c r="G29" s="333" t="s">
        <v>117</v>
      </c>
      <c r="H29" s="1260">
        <v>0.65300000000000002</v>
      </c>
      <c r="I29" s="349" t="s">
        <v>119</v>
      </c>
      <c r="J29" s="350">
        <f t="shared" si="1"/>
        <v>0</v>
      </c>
      <c r="K29" s="322" t="s">
        <v>560</v>
      </c>
    </row>
    <row r="30" spans="1:11" s="112" customFormat="1" ht="15" customHeight="1" x14ac:dyDescent="0.2">
      <c r="A30" s="319"/>
      <c r="B30" s="334"/>
      <c r="C30" s="326"/>
      <c r="D30" s="331" t="s">
        <v>529</v>
      </c>
      <c r="E30" s="332" t="s">
        <v>142</v>
      </c>
      <c r="F30" s="1194" t="b">
        <f>IF(総括表!$B$4=総括表!$Q$5,基礎データ貼付用シート!E20)</f>
        <v>0</v>
      </c>
      <c r="G30" s="333" t="s">
        <v>117</v>
      </c>
      <c r="H30" s="1260">
        <v>0.63300000000000001</v>
      </c>
      <c r="I30" s="351" t="s">
        <v>119</v>
      </c>
      <c r="J30" s="350">
        <f t="shared" si="1"/>
        <v>0</v>
      </c>
      <c r="K30" s="322" t="s">
        <v>559</v>
      </c>
    </row>
    <row r="31" spans="1:11" s="112" customFormat="1" ht="15" customHeight="1" x14ac:dyDescent="0.2">
      <c r="A31" s="319"/>
      <c r="B31" s="329">
        <v>13</v>
      </c>
      <c r="C31" s="330" t="s">
        <v>1259</v>
      </c>
      <c r="D31" s="331" t="s">
        <v>533</v>
      </c>
      <c r="E31" s="332" t="s">
        <v>143</v>
      </c>
      <c r="F31" s="1194" t="b">
        <f>IF(総括表!$B$4=総括表!$Q$4,基礎データ貼付用シート!E21)</f>
        <v>0</v>
      </c>
      <c r="G31" s="333" t="s">
        <v>117</v>
      </c>
      <c r="H31" s="1260">
        <v>0.67600000000000005</v>
      </c>
      <c r="I31" s="349" t="s">
        <v>119</v>
      </c>
      <c r="J31" s="350">
        <f t="shared" si="1"/>
        <v>0</v>
      </c>
      <c r="K31" s="322" t="s">
        <v>580</v>
      </c>
    </row>
    <row r="32" spans="1:11" s="112" customFormat="1" ht="15" customHeight="1" x14ac:dyDescent="0.2">
      <c r="A32" s="319"/>
      <c r="B32" s="334"/>
      <c r="C32" s="326"/>
      <c r="D32" s="331" t="s">
        <v>529</v>
      </c>
      <c r="E32" s="332" t="s">
        <v>142</v>
      </c>
      <c r="F32" s="1194" t="b">
        <f>IF(総括表!$B$4=総括表!$Q$5,基礎データ貼付用シート!E21)</f>
        <v>0</v>
      </c>
      <c r="G32" s="333" t="s">
        <v>117</v>
      </c>
      <c r="H32" s="1260">
        <v>0.66600000000000004</v>
      </c>
      <c r="I32" s="351" t="s">
        <v>119</v>
      </c>
      <c r="J32" s="350">
        <f t="shared" si="1"/>
        <v>0</v>
      </c>
      <c r="K32" s="322" t="s">
        <v>579</v>
      </c>
    </row>
    <row r="33" spans="1:11" s="112" customFormat="1" ht="15" customHeight="1" x14ac:dyDescent="0.2">
      <c r="A33" s="319"/>
      <c r="B33" s="329">
        <v>14</v>
      </c>
      <c r="C33" s="330" t="s">
        <v>5344</v>
      </c>
      <c r="D33" s="331" t="s">
        <v>533</v>
      </c>
      <c r="E33" s="332" t="s">
        <v>143</v>
      </c>
      <c r="F33" s="1194" t="b">
        <f>IF(総括表!$B$4=総括表!$Q$4,基礎データ貼付用シート!E22)</f>
        <v>0</v>
      </c>
      <c r="G33" s="333" t="s">
        <v>117</v>
      </c>
      <c r="H33" s="1260">
        <v>0.7</v>
      </c>
      <c r="I33" s="349" t="s">
        <v>119</v>
      </c>
      <c r="J33" s="350">
        <f t="shared" si="1"/>
        <v>0</v>
      </c>
      <c r="K33" s="322" t="s">
        <v>578</v>
      </c>
    </row>
    <row r="34" spans="1:11" s="112" customFormat="1" ht="15" customHeight="1" x14ac:dyDescent="0.2">
      <c r="A34" s="319"/>
      <c r="B34" s="334"/>
      <c r="C34" s="326"/>
      <c r="D34" s="331" t="s">
        <v>529</v>
      </c>
      <c r="E34" s="332" t="s">
        <v>142</v>
      </c>
      <c r="F34" s="1194" t="b">
        <f>IF(総括表!$B$4=総括表!$Q$5,基礎データ貼付用シート!E22)</f>
        <v>0</v>
      </c>
      <c r="G34" s="333" t="s">
        <v>117</v>
      </c>
      <c r="H34" s="1260">
        <v>0.7</v>
      </c>
      <c r="I34" s="351" t="s">
        <v>119</v>
      </c>
      <c r="J34" s="350">
        <f t="shared" si="1"/>
        <v>0</v>
      </c>
      <c r="K34" s="322" t="s">
        <v>577</v>
      </c>
    </row>
    <row r="35" spans="1:11" s="112" customFormat="1" ht="15" customHeight="1" x14ac:dyDescent="0.2">
      <c r="A35" s="319"/>
      <c r="B35" s="329">
        <v>15</v>
      </c>
      <c r="C35" s="330" t="s">
        <v>5604</v>
      </c>
      <c r="D35" s="331" t="s">
        <v>533</v>
      </c>
      <c r="E35" s="332" t="s">
        <v>143</v>
      </c>
      <c r="F35" s="1194" t="b">
        <f>IF(総括表!$B$4=総括表!$Q$4,基礎データ貼付用シート!E23)</f>
        <v>0</v>
      </c>
      <c r="G35" s="333" t="s">
        <v>117</v>
      </c>
      <c r="H35" s="1260">
        <v>0.7</v>
      </c>
      <c r="I35" s="349" t="s">
        <v>119</v>
      </c>
      <c r="J35" s="350">
        <f t="shared" si="1"/>
        <v>0</v>
      </c>
      <c r="K35" s="322" t="s">
        <v>576</v>
      </c>
    </row>
    <row r="36" spans="1:11" s="112" customFormat="1" ht="15" customHeight="1" x14ac:dyDescent="0.2">
      <c r="A36" s="319"/>
      <c r="B36" s="334"/>
      <c r="C36" s="326"/>
      <c r="D36" s="331" t="s">
        <v>529</v>
      </c>
      <c r="E36" s="332" t="s">
        <v>142</v>
      </c>
      <c r="F36" s="1194" t="b">
        <f>IF(総括表!$B$4=総括表!$Q$5,基礎データ貼付用シート!E23)</f>
        <v>0</v>
      </c>
      <c r="G36" s="333" t="s">
        <v>117</v>
      </c>
      <c r="H36" s="1260">
        <v>0.7</v>
      </c>
      <c r="I36" s="351" t="s">
        <v>119</v>
      </c>
      <c r="J36" s="350">
        <f t="shared" si="1"/>
        <v>0</v>
      </c>
      <c r="K36" s="322" t="s">
        <v>575</v>
      </c>
    </row>
    <row r="37" spans="1:11" s="112" customFormat="1" ht="15" customHeight="1" x14ac:dyDescent="0.2">
      <c r="A37" s="319"/>
      <c r="B37" s="1254">
        <v>16</v>
      </c>
      <c r="C37" s="336" t="s">
        <v>6166</v>
      </c>
      <c r="D37" s="337" t="s">
        <v>533</v>
      </c>
      <c r="E37" s="338" t="s">
        <v>143</v>
      </c>
      <c r="F37" s="512" t="b">
        <f>IF(総括表!$B$4=総括表!$Q$4,基礎データ貼付用シート!E24)</f>
        <v>0</v>
      </c>
      <c r="G37" s="1253" t="s">
        <v>117</v>
      </c>
      <c r="H37" s="1260">
        <v>0.7</v>
      </c>
      <c r="I37" s="353" t="s">
        <v>119</v>
      </c>
      <c r="J37" s="354">
        <f t="shared" ref="J37:J38" si="2">ROUND(F37*H37,0)</f>
        <v>0</v>
      </c>
      <c r="K37" s="340" t="s">
        <v>574</v>
      </c>
    </row>
    <row r="38" spans="1:11" s="112" customFormat="1" ht="15" customHeight="1" x14ac:dyDescent="0.2">
      <c r="A38" s="319"/>
      <c r="B38" s="341"/>
      <c r="C38" s="1252"/>
      <c r="D38" s="337" t="s">
        <v>529</v>
      </c>
      <c r="E38" s="338" t="s">
        <v>142</v>
      </c>
      <c r="F38" s="512" t="b">
        <f>IF(総括表!$B$4=総括表!$Q$5,基礎データ貼付用シート!E24)</f>
        <v>0</v>
      </c>
      <c r="G38" s="1253" t="s">
        <v>117</v>
      </c>
      <c r="H38" s="1260">
        <v>0.7</v>
      </c>
      <c r="I38" s="355" t="s">
        <v>119</v>
      </c>
      <c r="J38" s="354">
        <f t="shared" si="2"/>
        <v>0</v>
      </c>
      <c r="K38" s="340" t="s">
        <v>573</v>
      </c>
    </row>
    <row r="39" spans="1:11" s="112" customFormat="1" ht="15" customHeight="1" x14ac:dyDescent="0.2">
      <c r="A39" s="319"/>
      <c r="B39" s="1255">
        <v>17</v>
      </c>
      <c r="C39" s="1248" t="s">
        <v>6725</v>
      </c>
      <c r="D39" s="1256" t="s">
        <v>533</v>
      </c>
      <c r="E39" s="1257" t="s">
        <v>143</v>
      </c>
      <c r="F39" s="1258" t="b">
        <f>IF(総括表!$B$4=総括表!$Q$4,基礎データ貼付用シート!E25)</f>
        <v>0</v>
      </c>
      <c r="G39" s="1259" t="s">
        <v>117</v>
      </c>
      <c r="H39" s="1260">
        <v>0.7</v>
      </c>
      <c r="I39" s="1261" t="s">
        <v>119</v>
      </c>
      <c r="J39" s="1262">
        <f>ROUND(F39*H39,0)</f>
        <v>0</v>
      </c>
      <c r="K39" s="1263" t="s">
        <v>588</v>
      </c>
    </row>
    <row r="40" spans="1:11" s="112" customFormat="1" ht="15" customHeight="1" thickBot="1" x14ac:dyDescent="0.25">
      <c r="A40" s="319"/>
      <c r="B40" s="1264"/>
      <c r="C40" s="1265"/>
      <c r="D40" s="1256" t="s">
        <v>529</v>
      </c>
      <c r="E40" s="1257" t="s">
        <v>142</v>
      </c>
      <c r="F40" s="1258" t="b">
        <f>IF(総括表!$B$4=総括表!$Q$5,基礎データ貼付用シート!E25)</f>
        <v>0</v>
      </c>
      <c r="G40" s="1259" t="s">
        <v>117</v>
      </c>
      <c r="H40" s="1260">
        <v>0.7</v>
      </c>
      <c r="I40" s="1266" t="s">
        <v>119</v>
      </c>
      <c r="J40" s="1262">
        <f t="shared" si="1"/>
        <v>0</v>
      </c>
      <c r="K40" s="1263" t="s">
        <v>587</v>
      </c>
    </row>
    <row r="41" spans="1:11" s="112" customFormat="1" ht="15" customHeight="1" x14ac:dyDescent="0.2">
      <c r="A41" s="319"/>
      <c r="B41" s="344"/>
      <c r="C41" s="345"/>
      <c r="D41" s="344"/>
      <c r="E41" s="344"/>
      <c r="F41" s="58"/>
      <c r="G41" s="345"/>
      <c r="H41" s="1683" t="s">
        <v>6726</v>
      </c>
      <c r="I41" s="1684"/>
      <c r="J41" s="346"/>
      <c r="K41" s="340"/>
    </row>
    <row r="42" spans="1:11" s="112" customFormat="1" ht="18.75" customHeight="1" thickBot="1" x14ac:dyDescent="0.25">
      <c r="A42" s="319"/>
      <c r="B42" s="322"/>
      <c r="C42" s="322"/>
      <c r="D42" s="322"/>
      <c r="E42" s="322"/>
      <c r="F42" s="322"/>
      <c r="G42" s="322"/>
      <c r="H42" s="1673" t="s">
        <v>118</v>
      </c>
      <c r="I42" s="1674"/>
      <c r="J42" s="356">
        <f>SUM(J7:J40)</f>
        <v>0</v>
      </c>
      <c r="K42" s="322" t="s">
        <v>527</v>
      </c>
    </row>
    <row r="43" spans="1:11" s="112" customFormat="1" ht="18.75" customHeight="1" thickBot="1" x14ac:dyDescent="0.25">
      <c r="A43" s="319"/>
      <c r="B43" s="319"/>
      <c r="C43" s="319"/>
      <c r="D43" s="319"/>
      <c r="E43" s="319"/>
      <c r="F43" s="319"/>
      <c r="G43" s="319"/>
      <c r="H43" s="319"/>
      <c r="I43" s="319"/>
      <c r="J43" s="347"/>
      <c r="K43" s="319"/>
    </row>
    <row r="44" spans="1:11" ht="18.75" customHeight="1" x14ac:dyDescent="0.2">
      <c r="A44" s="315"/>
      <c r="B44" s="315"/>
      <c r="C44" s="315"/>
      <c r="D44" s="315"/>
      <c r="E44" s="315"/>
      <c r="F44" s="315"/>
      <c r="G44" s="315"/>
      <c r="H44" s="1675" t="s">
        <v>527</v>
      </c>
      <c r="I44" s="1676"/>
      <c r="J44" s="348"/>
      <c r="K44" s="322"/>
    </row>
    <row r="45" spans="1:11" ht="18.75" customHeight="1" thickBot="1" x14ac:dyDescent="0.25">
      <c r="A45" s="315"/>
      <c r="B45" s="315"/>
      <c r="C45" s="315"/>
      <c r="D45" s="315"/>
      <c r="E45" s="315"/>
      <c r="F45" s="315"/>
      <c r="G45" s="315"/>
      <c r="H45" s="1673" t="s">
        <v>155</v>
      </c>
      <c r="I45" s="1674"/>
      <c r="J45" s="356">
        <f>J42</f>
        <v>0</v>
      </c>
      <c r="K45" s="322" t="s">
        <v>67</v>
      </c>
    </row>
    <row r="46" spans="1:11" ht="18.75" customHeight="1" x14ac:dyDescent="0.2">
      <c r="A46" s="315"/>
      <c r="B46" s="315"/>
      <c r="C46" s="315"/>
      <c r="D46" s="315"/>
      <c r="E46" s="315"/>
      <c r="F46" s="315"/>
      <c r="G46" s="315"/>
      <c r="H46" s="315"/>
      <c r="I46" s="315"/>
      <c r="J46" s="315"/>
      <c r="K46" s="315"/>
    </row>
  </sheetData>
  <sheetProtection autoFilter="0"/>
  <customSheetViews>
    <customSheetView guid="{A0BA9017-E5F3-4B91-9F5C-F0F36F625BCB}" showPageBreaks="1" printArea="1" view="pageBreakPreview">
      <selection activeCell="F7" sqref="F7"/>
      <pageMargins left="0.78740157480314965" right="0.78740157480314965" top="0.98425196850393704" bottom="0.98425196850393704" header="0.51181102362204722" footer="0.51181102362204722"/>
      <pageSetup paperSize="9" orientation="portrait" r:id="rId1"/>
      <headerFooter alignWithMargins="0"/>
    </customSheetView>
    <customSheetView guid="{C8B40DBF-EDE0-406A-8960-74B2A681CE9F}"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2"/>
      <headerFooter alignWithMargins="0"/>
    </customSheetView>
    <customSheetView guid="{44914D11-FA26-4FFB-9D64-353FA38F5634}"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3"/>
      <headerFooter alignWithMargins="0"/>
    </customSheetView>
    <customSheetView guid="{3DDC5261-2F80-4A3C-AB53-F803DE8B7615}"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4"/>
      <headerFooter alignWithMargins="0"/>
    </customSheetView>
    <customSheetView guid="{3B4A68D1-1B68-46E4-B8BF-4F65CEA2EB4B}"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5"/>
      <headerFooter alignWithMargins="0"/>
    </customSheetView>
    <customSheetView guid="{87FB8462-6403-4F20-8080-1AF11B55B90C}"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6"/>
      <headerFooter alignWithMargins="0"/>
    </customSheetView>
    <customSheetView guid="{1F81339A-CB4E-4CB3-ABCA-C25ADEC8B9AC}"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7"/>
      <headerFooter alignWithMargins="0"/>
    </customSheetView>
    <customSheetView guid="{0FF53720-42B0-4B1A-A491-0089CDA29CCF}"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8"/>
      <headerFooter alignWithMargins="0"/>
    </customSheetView>
  </customSheetViews>
  <mergeCells count="9">
    <mergeCell ref="H42:I42"/>
    <mergeCell ref="H44:I44"/>
    <mergeCell ref="H45:I45"/>
    <mergeCell ref="A1:B1"/>
    <mergeCell ref="C1:E1"/>
    <mergeCell ref="I1:K1"/>
    <mergeCell ref="B5:C5"/>
    <mergeCell ref="D5:E5"/>
    <mergeCell ref="H41:I41"/>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40"/>
  <sheetViews>
    <sheetView topLeftCell="A211" zoomScale="115" zoomScaleNormal="115" workbookViewId="0">
      <selection activeCell="J237" sqref="J237"/>
    </sheetView>
  </sheetViews>
  <sheetFormatPr defaultColWidth="9" defaultRowHeight="18.75" customHeight="1" x14ac:dyDescent="0.2"/>
  <cols>
    <col min="1" max="1" width="3.90625" style="106" customWidth="1"/>
    <col min="2" max="2" width="4.453125" style="106" customWidth="1"/>
    <col min="3" max="3" width="7.453125" style="106" bestFit="1" customWidth="1"/>
    <col min="4" max="4" width="3" style="106" bestFit="1" customWidth="1"/>
    <col min="5" max="5" width="13.453125" style="106" customWidth="1"/>
    <col min="6" max="6" width="11.90625" style="119" customWidth="1"/>
    <col min="7" max="7" width="2" style="106" bestFit="1" customWidth="1"/>
    <col min="8" max="8" width="11.90625" style="120" customWidth="1"/>
    <col min="9" max="9" width="2" style="106" bestFit="1" customWidth="1"/>
    <col min="10" max="10" width="11.90625" style="119" customWidth="1"/>
    <col min="11" max="11" width="3.90625" style="106" bestFit="1" customWidth="1"/>
    <col min="12" max="16384" width="9" style="106"/>
  </cols>
  <sheetData>
    <row r="1" spans="1:12" ht="18.75" customHeight="1" x14ac:dyDescent="0.2">
      <c r="A1" s="1687" t="s">
        <v>154</v>
      </c>
      <c r="B1" s="1688"/>
      <c r="C1" s="1687" t="s">
        <v>12</v>
      </c>
      <c r="D1" s="1689"/>
      <c r="E1" s="1688"/>
      <c r="F1" s="370"/>
      <c r="G1" s="371"/>
      <c r="H1" s="372" t="s">
        <v>153</v>
      </c>
      <c r="I1" s="1680">
        <f>総括表!H4</f>
        <v>0</v>
      </c>
      <c r="J1" s="1680"/>
      <c r="K1" s="1680"/>
      <c r="L1" s="371"/>
    </row>
    <row r="2" spans="1:12" ht="18.75" customHeight="1" x14ac:dyDescent="0.2">
      <c r="A2" s="371"/>
      <c r="B2" s="371"/>
      <c r="C2" s="371"/>
      <c r="D2" s="371"/>
      <c r="E2" s="371"/>
      <c r="F2" s="370"/>
      <c r="G2" s="371"/>
      <c r="H2" s="373"/>
      <c r="I2" s="371"/>
      <c r="J2" s="374"/>
      <c r="K2" s="371"/>
      <c r="L2" s="371"/>
    </row>
    <row r="3" spans="1:12" ht="18.75" customHeight="1" x14ac:dyDescent="0.2">
      <c r="A3" s="375" t="s">
        <v>1320</v>
      </c>
      <c r="B3" s="376" t="s">
        <v>152</v>
      </c>
      <c r="C3" s="371"/>
      <c r="D3" s="371"/>
      <c r="E3" s="371"/>
      <c r="F3" s="370"/>
      <c r="G3" s="371"/>
      <c r="H3" s="373"/>
      <c r="I3" s="371"/>
      <c r="J3" s="370"/>
      <c r="K3" s="371"/>
      <c r="L3" s="371"/>
    </row>
    <row r="4" spans="1:12" ht="11.25" customHeight="1" x14ac:dyDescent="0.2">
      <c r="A4" s="377"/>
      <c r="B4" s="371"/>
      <c r="C4" s="371"/>
      <c r="D4" s="371"/>
      <c r="E4" s="371"/>
      <c r="F4" s="370"/>
      <c r="G4" s="371"/>
      <c r="H4" s="373"/>
      <c r="I4" s="371"/>
      <c r="J4" s="370"/>
      <c r="K4" s="371"/>
      <c r="L4" s="371"/>
    </row>
    <row r="5" spans="1:12" ht="15" customHeight="1" x14ac:dyDescent="0.2">
      <c r="A5" s="377"/>
      <c r="B5" s="1685" t="s">
        <v>140</v>
      </c>
      <c r="C5" s="1686"/>
      <c r="D5" s="1685" t="s">
        <v>139</v>
      </c>
      <c r="E5" s="1686"/>
      <c r="F5" s="378" t="s">
        <v>138</v>
      </c>
      <c r="G5" s="379"/>
      <c r="H5" s="380" t="s">
        <v>137</v>
      </c>
      <c r="I5" s="379"/>
      <c r="J5" s="378" t="s">
        <v>89</v>
      </c>
      <c r="K5" s="381"/>
      <c r="L5" s="371"/>
    </row>
    <row r="6" spans="1:12" ht="15" customHeight="1" x14ac:dyDescent="0.2">
      <c r="A6" s="377"/>
      <c r="B6" s="382"/>
      <c r="C6" s="383"/>
      <c r="D6" s="384"/>
      <c r="E6" s="385"/>
      <c r="F6" s="386"/>
      <c r="G6" s="387"/>
      <c r="H6" s="388"/>
      <c r="I6" s="387"/>
      <c r="J6" s="389" t="s">
        <v>1321</v>
      </c>
      <c r="K6" s="381"/>
      <c r="L6" s="371"/>
    </row>
    <row r="7" spans="1:12" s="112" customFormat="1" ht="15" customHeight="1" x14ac:dyDescent="0.2">
      <c r="A7" s="376"/>
      <c r="B7" s="390">
        <v>1</v>
      </c>
      <c r="C7" s="391" t="s">
        <v>125</v>
      </c>
      <c r="D7" s="1690"/>
      <c r="E7" s="1691"/>
      <c r="F7" s="401">
        <f>+基礎データ貼付用シート!E32</f>
        <v>0</v>
      </c>
      <c r="G7" s="395" t="s">
        <v>1322</v>
      </c>
      <c r="H7" s="396">
        <v>6.0000000000000001E-3</v>
      </c>
      <c r="I7" s="395" t="s">
        <v>1323</v>
      </c>
      <c r="J7" s="397">
        <f>ROUND(F7*H7,0)</f>
        <v>0</v>
      </c>
      <c r="K7" s="381" t="s">
        <v>273</v>
      </c>
      <c r="L7" s="376"/>
    </row>
    <row r="8" spans="1:12" s="112" customFormat="1" ht="15" customHeight="1" x14ac:dyDescent="0.2">
      <c r="A8" s="376"/>
      <c r="B8" s="390">
        <f>B7+1</f>
        <v>2</v>
      </c>
      <c r="C8" s="391" t="s">
        <v>124</v>
      </c>
      <c r="D8" s="1690"/>
      <c r="E8" s="1691"/>
      <c r="F8" s="401">
        <f>+基礎データ貼付用シート!E33</f>
        <v>0</v>
      </c>
      <c r="G8" s="395" t="s">
        <v>1322</v>
      </c>
      <c r="H8" s="396">
        <v>6.0000000000000001E-3</v>
      </c>
      <c r="I8" s="395" t="s">
        <v>1323</v>
      </c>
      <c r="J8" s="397">
        <f t="shared" ref="J8:J16" si="0">ROUND(F8*H8,0)</f>
        <v>0</v>
      </c>
      <c r="K8" s="381" t="s">
        <v>272</v>
      </c>
      <c r="L8" s="376"/>
    </row>
    <row r="9" spans="1:12" s="112" customFormat="1" ht="15" customHeight="1" x14ac:dyDescent="0.2">
      <c r="A9" s="376"/>
      <c r="B9" s="390">
        <f>B8+1</f>
        <v>3</v>
      </c>
      <c r="C9" s="391" t="s">
        <v>123</v>
      </c>
      <c r="D9" s="392" t="s">
        <v>4635</v>
      </c>
      <c r="E9" s="393" t="s">
        <v>143</v>
      </c>
      <c r="F9" s="394" t="b">
        <f>IF(総括表!$B$4=総括表!$Q$4,基礎データ貼付用シート!E34)</f>
        <v>0</v>
      </c>
      <c r="G9" s="395" t="s">
        <v>1322</v>
      </c>
      <c r="H9" s="396">
        <v>0.14499999999999999</v>
      </c>
      <c r="I9" s="395" t="s">
        <v>1323</v>
      </c>
      <c r="J9" s="397">
        <f t="shared" si="0"/>
        <v>0</v>
      </c>
      <c r="K9" s="381" t="s">
        <v>271</v>
      </c>
      <c r="L9" s="376"/>
    </row>
    <row r="10" spans="1:12" s="112" customFormat="1" ht="15" customHeight="1" x14ac:dyDescent="0.2">
      <c r="A10" s="376"/>
      <c r="B10" s="398"/>
      <c r="C10" s="385"/>
      <c r="D10" s="392" t="s">
        <v>4636</v>
      </c>
      <c r="E10" s="393" t="s">
        <v>142</v>
      </c>
      <c r="F10" s="394" t="b">
        <f>IF(総括表!$B$4=総括表!$Q$5,基礎データ貼付用シート!E34)</f>
        <v>0</v>
      </c>
      <c r="G10" s="395" t="s">
        <v>1322</v>
      </c>
      <c r="H10" s="399">
        <v>0</v>
      </c>
      <c r="I10" s="379" t="s">
        <v>1323</v>
      </c>
      <c r="J10" s="400">
        <f>ROUND(F10*H10,0)</f>
        <v>0</v>
      </c>
      <c r="K10" s="381" t="s">
        <v>270</v>
      </c>
      <c r="L10" s="376"/>
    </row>
    <row r="11" spans="1:12" s="112" customFormat="1" ht="15" customHeight="1" x14ac:dyDescent="0.2">
      <c r="A11" s="376"/>
      <c r="B11" s="390">
        <f>B9+1</f>
        <v>4</v>
      </c>
      <c r="C11" s="391" t="s">
        <v>122</v>
      </c>
      <c r="D11" s="392" t="s">
        <v>4637</v>
      </c>
      <c r="E11" s="393" t="s">
        <v>143</v>
      </c>
      <c r="F11" s="394" t="b">
        <f>IF(総括表!$B$4=総括表!$Q$4,基礎データ貼付用シート!E35)</f>
        <v>0</v>
      </c>
      <c r="G11" s="395" t="s">
        <v>1322</v>
      </c>
      <c r="H11" s="396">
        <v>0.156</v>
      </c>
      <c r="I11" s="395" t="s">
        <v>1323</v>
      </c>
      <c r="J11" s="397">
        <f t="shared" si="0"/>
        <v>0</v>
      </c>
      <c r="K11" s="381" t="s">
        <v>268</v>
      </c>
      <c r="L11" s="381"/>
    </row>
    <row r="12" spans="1:12" s="112" customFormat="1" ht="15" customHeight="1" x14ac:dyDescent="0.2">
      <c r="A12" s="376"/>
      <c r="B12" s="398"/>
      <c r="C12" s="385"/>
      <c r="D12" s="392" t="s">
        <v>4638</v>
      </c>
      <c r="E12" s="393" t="s">
        <v>142</v>
      </c>
      <c r="F12" s="394" t="b">
        <f>IF(総括表!$B$4=総括表!$Q$5,基礎データ貼付用シート!E35)</f>
        <v>0</v>
      </c>
      <c r="G12" s="395" t="s">
        <v>1322</v>
      </c>
      <c r="H12" s="402">
        <v>0</v>
      </c>
      <c r="I12" s="379" t="s">
        <v>1323</v>
      </c>
      <c r="J12" s="400">
        <f t="shared" si="0"/>
        <v>0</v>
      </c>
      <c r="K12" s="381" t="s">
        <v>267</v>
      </c>
      <c r="L12" s="381"/>
    </row>
    <row r="13" spans="1:12" s="112" customFormat="1" ht="15" customHeight="1" x14ac:dyDescent="0.2">
      <c r="A13" s="376"/>
      <c r="B13" s="390">
        <f>B11+1</f>
        <v>5</v>
      </c>
      <c r="C13" s="391" t="s">
        <v>121</v>
      </c>
      <c r="D13" s="392" t="s">
        <v>4635</v>
      </c>
      <c r="E13" s="393" t="s">
        <v>143</v>
      </c>
      <c r="F13" s="394" t="b">
        <f>IF(総括表!$B$4=総括表!$Q$4,基礎データ貼付用シート!E36)</f>
        <v>0</v>
      </c>
      <c r="G13" s="395" t="s">
        <v>1322</v>
      </c>
      <c r="H13" s="396">
        <v>0.16700000000000001</v>
      </c>
      <c r="I13" s="395" t="s">
        <v>1323</v>
      </c>
      <c r="J13" s="397">
        <f t="shared" si="0"/>
        <v>0</v>
      </c>
      <c r="K13" s="381" t="s">
        <v>269</v>
      </c>
      <c r="L13" s="381"/>
    </row>
    <row r="14" spans="1:12" s="112" customFormat="1" ht="15" customHeight="1" x14ac:dyDescent="0.2">
      <c r="A14" s="376"/>
      <c r="B14" s="398"/>
      <c r="C14" s="385"/>
      <c r="D14" s="392" t="s">
        <v>4636</v>
      </c>
      <c r="E14" s="393" t="s">
        <v>142</v>
      </c>
      <c r="F14" s="394" t="b">
        <f>IF(総括表!$B$4=総括表!$Q$5,基礎データ貼付用シート!E36)</f>
        <v>0</v>
      </c>
      <c r="G14" s="395" t="s">
        <v>1322</v>
      </c>
      <c r="H14" s="399">
        <v>0</v>
      </c>
      <c r="I14" s="379" t="s">
        <v>1323</v>
      </c>
      <c r="J14" s="400">
        <f t="shared" si="0"/>
        <v>0</v>
      </c>
      <c r="K14" s="381" t="s">
        <v>266</v>
      </c>
      <c r="L14" s="381"/>
    </row>
    <row r="15" spans="1:12" s="112" customFormat="1" ht="15" customHeight="1" x14ac:dyDescent="0.2">
      <c r="A15" s="376"/>
      <c r="B15" s="390">
        <f>B13+1</f>
        <v>6</v>
      </c>
      <c r="C15" s="391" t="s">
        <v>120</v>
      </c>
      <c r="D15" s="392" t="s">
        <v>4635</v>
      </c>
      <c r="E15" s="393" t="s">
        <v>143</v>
      </c>
      <c r="F15" s="394" t="b">
        <f>IF(総括表!$B$4=総括表!$Q$4,基礎データ貼付用シート!E37)</f>
        <v>0</v>
      </c>
      <c r="G15" s="395" t="s">
        <v>1322</v>
      </c>
      <c r="H15" s="396">
        <v>0.16400000000000001</v>
      </c>
      <c r="I15" s="395" t="s">
        <v>1323</v>
      </c>
      <c r="J15" s="397">
        <f t="shared" si="0"/>
        <v>0</v>
      </c>
      <c r="K15" s="381" t="s">
        <v>265</v>
      </c>
      <c r="L15" s="381"/>
    </row>
    <row r="16" spans="1:12" s="112" customFormat="1" ht="15" customHeight="1" thickBot="1" x14ac:dyDescent="0.25">
      <c r="A16" s="376"/>
      <c r="B16" s="398"/>
      <c r="C16" s="385"/>
      <c r="D16" s="392" t="s">
        <v>4636</v>
      </c>
      <c r="E16" s="393" t="s">
        <v>142</v>
      </c>
      <c r="F16" s="394" t="b">
        <f>IF(総括表!$B$4=総括表!$Q$5,基礎データ貼付用シート!E37)</f>
        <v>0</v>
      </c>
      <c r="G16" s="395" t="s">
        <v>1322</v>
      </c>
      <c r="H16" s="399">
        <v>0.106</v>
      </c>
      <c r="I16" s="379" t="s">
        <v>1323</v>
      </c>
      <c r="J16" s="400">
        <f t="shared" si="0"/>
        <v>0</v>
      </c>
      <c r="K16" s="381" t="s">
        <v>264</v>
      </c>
      <c r="L16" s="381"/>
    </row>
    <row r="17" spans="1:12" s="112" customFormat="1" ht="15" customHeight="1" x14ac:dyDescent="0.2">
      <c r="A17" s="376"/>
      <c r="B17" s="403"/>
      <c r="C17" s="404"/>
      <c r="D17" s="403"/>
      <c r="E17" s="403"/>
      <c r="F17" s="405"/>
      <c r="G17" s="406"/>
      <c r="H17" s="1692" t="s">
        <v>6620</v>
      </c>
      <c r="I17" s="1693"/>
      <c r="J17" s="407"/>
      <c r="K17" s="381"/>
      <c r="L17" s="381"/>
    </row>
    <row r="18" spans="1:12" s="112" customFormat="1" ht="15" customHeight="1" thickBot="1" x14ac:dyDescent="0.25">
      <c r="A18" s="376"/>
      <c r="B18" s="381"/>
      <c r="C18" s="381"/>
      <c r="D18" s="381"/>
      <c r="E18" s="381"/>
      <c r="F18" s="408"/>
      <c r="G18" s="381"/>
      <c r="H18" s="1694" t="s">
        <v>118</v>
      </c>
      <c r="I18" s="1695"/>
      <c r="J18" s="356">
        <f>SUM(J7:J16)</f>
        <v>0</v>
      </c>
      <c r="K18" s="381" t="s">
        <v>1324</v>
      </c>
      <c r="L18" s="381" t="s">
        <v>1325</v>
      </c>
    </row>
    <row r="19" spans="1:12" s="112" customFormat="1" ht="15" customHeight="1" x14ac:dyDescent="0.2">
      <c r="A19" s="376"/>
      <c r="B19" s="376"/>
      <c r="C19" s="376"/>
      <c r="D19" s="376"/>
      <c r="E19" s="376"/>
      <c r="F19" s="409"/>
      <c r="G19" s="376"/>
      <c r="H19" s="410"/>
      <c r="I19" s="376"/>
      <c r="J19" s="409"/>
      <c r="K19" s="376"/>
      <c r="L19" s="381"/>
    </row>
    <row r="20" spans="1:12" s="112" customFormat="1" ht="15" customHeight="1" x14ac:dyDescent="0.2">
      <c r="A20" s="375" t="s">
        <v>1326</v>
      </c>
      <c r="B20" s="376" t="s">
        <v>151</v>
      </c>
      <c r="C20" s="371"/>
      <c r="D20" s="371"/>
      <c r="E20" s="371"/>
      <c r="F20" s="370"/>
      <c r="G20" s="371"/>
      <c r="H20" s="373"/>
      <c r="I20" s="371"/>
      <c r="J20" s="370"/>
      <c r="K20" s="371"/>
      <c r="L20" s="371"/>
    </row>
    <row r="21" spans="1:12" s="112" customFormat="1" ht="15" customHeight="1" x14ac:dyDescent="0.2">
      <c r="A21" s="377"/>
      <c r="B21" s="371"/>
      <c r="C21" s="371"/>
      <c r="D21" s="371"/>
      <c r="E21" s="371"/>
      <c r="F21" s="370"/>
      <c r="G21" s="371"/>
      <c r="H21" s="373"/>
      <c r="I21" s="371"/>
      <c r="J21" s="370"/>
      <c r="K21" s="371"/>
      <c r="L21" s="371"/>
    </row>
    <row r="22" spans="1:12" ht="15" customHeight="1" x14ac:dyDescent="0.2">
      <c r="A22" s="377"/>
      <c r="B22" s="1685" t="s">
        <v>140</v>
      </c>
      <c r="C22" s="1686"/>
      <c r="D22" s="1685" t="s">
        <v>139</v>
      </c>
      <c r="E22" s="1686"/>
      <c r="F22" s="378" t="s">
        <v>138</v>
      </c>
      <c r="G22" s="379"/>
      <c r="H22" s="380" t="s">
        <v>137</v>
      </c>
      <c r="I22" s="379"/>
      <c r="J22" s="378" t="s">
        <v>89</v>
      </c>
      <c r="K22" s="381"/>
      <c r="L22" s="371"/>
    </row>
    <row r="23" spans="1:12" ht="15" customHeight="1" x14ac:dyDescent="0.2">
      <c r="A23" s="377"/>
      <c r="B23" s="382"/>
      <c r="C23" s="383"/>
      <c r="D23" s="384"/>
      <c r="E23" s="385"/>
      <c r="F23" s="386"/>
      <c r="G23" s="387"/>
      <c r="H23" s="388"/>
      <c r="I23" s="387"/>
      <c r="J23" s="389" t="s">
        <v>1327</v>
      </c>
      <c r="K23" s="381"/>
      <c r="L23" s="371"/>
    </row>
    <row r="24" spans="1:12" s="112" customFormat="1" ht="15" customHeight="1" x14ac:dyDescent="0.2">
      <c r="A24" s="376"/>
      <c r="B24" s="390">
        <v>1</v>
      </c>
      <c r="C24" s="391" t="s">
        <v>125</v>
      </c>
      <c r="D24" s="1690"/>
      <c r="E24" s="1691"/>
      <c r="F24" s="401">
        <f>+基礎データ貼付用シート!E44</f>
        <v>0</v>
      </c>
      <c r="G24" s="395" t="s">
        <v>1322</v>
      </c>
      <c r="H24" s="396">
        <v>6.0000000000000001E-3</v>
      </c>
      <c r="I24" s="395" t="s">
        <v>1323</v>
      </c>
      <c r="J24" s="397">
        <f t="shared" ref="J24:J33" si="1">ROUND(F24*H24,0)</f>
        <v>0</v>
      </c>
      <c r="K24" s="381" t="s">
        <v>273</v>
      </c>
      <c r="L24" s="376"/>
    </row>
    <row r="25" spans="1:12" s="112" customFormat="1" ht="15" customHeight="1" x14ac:dyDescent="0.2">
      <c r="A25" s="376"/>
      <c r="B25" s="390">
        <f>B24+1</f>
        <v>2</v>
      </c>
      <c r="C25" s="391" t="s">
        <v>124</v>
      </c>
      <c r="D25" s="1690"/>
      <c r="E25" s="1691"/>
      <c r="F25" s="401">
        <f>+基礎データ貼付用シート!E45</f>
        <v>0</v>
      </c>
      <c r="G25" s="395" t="s">
        <v>1322</v>
      </c>
      <c r="H25" s="396">
        <v>6.0000000000000001E-3</v>
      </c>
      <c r="I25" s="395" t="s">
        <v>1323</v>
      </c>
      <c r="J25" s="397">
        <f t="shared" si="1"/>
        <v>0</v>
      </c>
      <c r="K25" s="381" t="s">
        <v>272</v>
      </c>
      <c r="L25" s="376"/>
    </row>
    <row r="26" spans="1:12" s="112" customFormat="1" ht="15" customHeight="1" x14ac:dyDescent="0.2">
      <c r="A26" s="376"/>
      <c r="B26" s="390">
        <f>B25+1</f>
        <v>3</v>
      </c>
      <c r="C26" s="391" t="s">
        <v>123</v>
      </c>
      <c r="D26" s="392" t="s">
        <v>4639</v>
      </c>
      <c r="E26" s="393" t="s">
        <v>143</v>
      </c>
      <c r="F26" s="394" t="b">
        <f>IF(総括表!$B$4=総括表!$Q$4,基礎データ貼付用シート!E46)</f>
        <v>0</v>
      </c>
      <c r="G26" s="395" t="s">
        <v>1322</v>
      </c>
      <c r="H26" s="396">
        <v>0.14499999999999999</v>
      </c>
      <c r="I26" s="395" t="s">
        <v>1323</v>
      </c>
      <c r="J26" s="397">
        <f t="shared" si="1"/>
        <v>0</v>
      </c>
      <c r="K26" s="381" t="s">
        <v>271</v>
      </c>
      <c r="L26" s="381"/>
    </row>
    <row r="27" spans="1:12" s="112" customFormat="1" ht="15" customHeight="1" x14ac:dyDescent="0.2">
      <c r="A27" s="376"/>
      <c r="B27" s="398"/>
      <c r="C27" s="385"/>
      <c r="D27" s="392" t="s">
        <v>4640</v>
      </c>
      <c r="E27" s="393" t="s">
        <v>142</v>
      </c>
      <c r="F27" s="394" t="b">
        <f>IF(総括表!$B$4=総括表!$Q$5,基礎データ貼付用シート!E46)</f>
        <v>0</v>
      </c>
      <c r="G27" s="395" t="s">
        <v>1322</v>
      </c>
      <c r="H27" s="399">
        <v>0</v>
      </c>
      <c r="I27" s="379" t="s">
        <v>1323</v>
      </c>
      <c r="J27" s="400">
        <f t="shared" si="1"/>
        <v>0</v>
      </c>
      <c r="K27" s="381" t="s">
        <v>270</v>
      </c>
      <c r="L27" s="381"/>
    </row>
    <row r="28" spans="1:12" s="112" customFormat="1" ht="15" customHeight="1" x14ac:dyDescent="0.2">
      <c r="A28" s="376"/>
      <c r="B28" s="390">
        <f>B26+1</f>
        <v>4</v>
      </c>
      <c r="C28" s="391" t="s">
        <v>122</v>
      </c>
      <c r="D28" s="392" t="s">
        <v>4641</v>
      </c>
      <c r="E28" s="393" t="s">
        <v>143</v>
      </c>
      <c r="F28" s="394" t="b">
        <f>IF(総括表!$B$4=総括表!$Q$4,基礎データ貼付用シート!E47)</f>
        <v>0</v>
      </c>
      <c r="G28" s="395" t="s">
        <v>1322</v>
      </c>
      <c r="H28" s="396">
        <v>0.156</v>
      </c>
      <c r="I28" s="395" t="s">
        <v>1323</v>
      </c>
      <c r="J28" s="397">
        <f t="shared" si="1"/>
        <v>0</v>
      </c>
      <c r="K28" s="381" t="s">
        <v>268</v>
      </c>
      <c r="L28" s="381"/>
    </row>
    <row r="29" spans="1:12" s="112" customFormat="1" ht="15" customHeight="1" x14ac:dyDescent="0.2">
      <c r="A29" s="376"/>
      <c r="B29" s="398"/>
      <c r="C29" s="385"/>
      <c r="D29" s="392" t="s">
        <v>4642</v>
      </c>
      <c r="E29" s="393" t="s">
        <v>142</v>
      </c>
      <c r="F29" s="394" t="b">
        <f>IF(総括表!$B$4=総括表!$Q$5,基礎データ貼付用シート!E47)</f>
        <v>0</v>
      </c>
      <c r="G29" s="395" t="s">
        <v>1322</v>
      </c>
      <c r="H29" s="402">
        <v>0</v>
      </c>
      <c r="I29" s="379" t="s">
        <v>1323</v>
      </c>
      <c r="J29" s="400">
        <f t="shared" si="1"/>
        <v>0</v>
      </c>
      <c r="K29" s="381" t="s">
        <v>267</v>
      </c>
      <c r="L29" s="381"/>
    </row>
    <row r="30" spans="1:12" s="112" customFormat="1" ht="15" customHeight="1" x14ac:dyDescent="0.2">
      <c r="A30" s="376"/>
      <c r="B30" s="390">
        <f>B28+1</f>
        <v>5</v>
      </c>
      <c r="C30" s="391" t="s">
        <v>121</v>
      </c>
      <c r="D30" s="392" t="s">
        <v>4643</v>
      </c>
      <c r="E30" s="393" t="s">
        <v>143</v>
      </c>
      <c r="F30" s="394" t="b">
        <f>IF(総括表!$B$4=総括表!$Q$4,基礎データ貼付用シート!E48)</f>
        <v>0</v>
      </c>
      <c r="G30" s="395" t="s">
        <v>1322</v>
      </c>
      <c r="H30" s="396">
        <v>0.16700000000000001</v>
      </c>
      <c r="I30" s="395" t="s">
        <v>1323</v>
      </c>
      <c r="J30" s="397">
        <f t="shared" si="1"/>
        <v>0</v>
      </c>
      <c r="K30" s="381" t="s">
        <v>269</v>
      </c>
      <c r="L30" s="381"/>
    </row>
    <row r="31" spans="1:12" s="112" customFormat="1" ht="15" customHeight="1" x14ac:dyDescent="0.2">
      <c r="A31" s="376"/>
      <c r="B31" s="398"/>
      <c r="C31" s="385"/>
      <c r="D31" s="392" t="s">
        <v>4644</v>
      </c>
      <c r="E31" s="393" t="s">
        <v>142</v>
      </c>
      <c r="F31" s="394" t="b">
        <f>IF(総括表!$B$4=総括表!$Q$5,基礎データ貼付用シート!E48)</f>
        <v>0</v>
      </c>
      <c r="G31" s="395" t="s">
        <v>1322</v>
      </c>
      <c r="H31" s="399">
        <v>0</v>
      </c>
      <c r="I31" s="379" t="s">
        <v>1323</v>
      </c>
      <c r="J31" s="400">
        <f t="shared" si="1"/>
        <v>0</v>
      </c>
      <c r="K31" s="381" t="s">
        <v>266</v>
      </c>
      <c r="L31" s="381"/>
    </row>
    <row r="32" spans="1:12" s="112" customFormat="1" ht="15" customHeight="1" x14ac:dyDescent="0.2">
      <c r="A32" s="376"/>
      <c r="B32" s="390">
        <f>B30+1</f>
        <v>6</v>
      </c>
      <c r="C32" s="391" t="s">
        <v>120</v>
      </c>
      <c r="D32" s="392" t="s">
        <v>4645</v>
      </c>
      <c r="E32" s="393" t="s">
        <v>143</v>
      </c>
      <c r="F32" s="394" t="b">
        <f>IF(総括表!$B$4=総括表!$Q$4,基礎データ貼付用シート!E49)</f>
        <v>0</v>
      </c>
      <c r="G32" s="395" t="s">
        <v>1322</v>
      </c>
      <c r="H32" s="396">
        <v>0.16400000000000001</v>
      </c>
      <c r="I32" s="395" t="s">
        <v>1323</v>
      </c>
      <c r="J32" s="397">
        <f t="shared" si="1"/>
        <v>0</v>
      </c>
      <c r="K32" s="381" t="s">
        <v>265</v>
      </c>
      <c r="L32" s="381"/>
    </row>
    <row r="33" spans="1:12" s="112" customFormat="1" ht="15" customHeight="1" thickBot="1" x14ac:dyDescent="0.25">
      <c r="A33" s="376"/>
      <c r="B33" s="398"/>
      <c r="C33" s="385"/>
      <c r="D33" s="392" t="s">
        <v>4646</v>
      </c>
      <c r="E33" s="393" t="s">
        <v>142</v>
      </c>
      <c r="F33" s="394" t="b">
        <f>IF(総括表!$B$4=総括表!$Q$5,基礎データ貼付用シート!E49)</f>
        <v>0</v>
      </c>
      <c r="G33" s="395" t="s">
        <v>1322</v>
      </c>
      <c r="H33" s="399">
        <v>0.106</v>
      </c>
      <c r="I33" s="379" t="s">
        <v>1323</v>
      </c>
      <c r="J33" s="400">
        <f t="shared" si="1"/>
        <v>0</v>
      </c>
      <c r="K33" s="381" t="s">
        <v>264</v>
      </c>
      <c r="L33" s="381"/>
    </row>
    <row r="34" spans="1:12" s="112" customFormat="1" ht="15" customHeight="1" x14ac:dyDescent="0.2">
      <c r="A34" s="376"/>
      <c r="B34" s="403"/>
      <c r="C34" s="404"/>
      <c r="D34" s="403"/>
      <c r="E34" s="403"/>
      <c r="F34" s="405"/>
      <c r="G34" s="406"/>
      <c r="H34" s="1692" t="s">
        <v>6620</v>
      </c>
      <c r="I34" s="1693"/>
      <c r="J34" s="407"/>
      <c r="K34" s="381"/>
      <c r="L34" s="381"/>
    </row>
    <row r="35" spans="1:12" s="112" customFormat="1" ht="15" customHeight="1" thickBot="1" x14ac:dyDescent="0.25">
      <c r="A35" s="376"/>
      <c r="B35" s="381"/>
      <c r="C35" s="381"/>
      <c r="D35" s="381"/>
      <c r="E35" s="381"/>
      <c r="F35" s="408"/>
      <c r="G35" s="381"/>
      <c r="H35" s="1694" t="s">
        <v>118</v>
      </c>
      <c r="I35" s="1695"/>
      <c r="J35" s="356">
        <f>SUM(J24:J33)</f>
        <v>0</v>
      </c>
      <c r="K35" s="381" t="s">
        <v>582</v>
      </c>
      <c r="L35" s="381" t="s">
        <v>1325</v>
      </c>
    </row>
    <row r="36" spans="1:12" s="112" customFormat="1" ht="15" customHeight="1" x14ac:dyDescent="0.2">
      <c r="A36" s="376"/>
      <c r="B36" s="381"/>
      <c r="C36" s="381"/>
      <c r="D36" s="381"/>
      <c r="E36" s="381"/>
      <c r="F36" s="408"/>
      <c r="G36" s="411"/>
      <c r="H36" s="412"/>
      <c r="I36" s="406"/>
      <c r="J36" s="405"/>
      <c r="K36" s="381"/>
      <c r="L36" s="376"/>
    </row>
    <row r="37" spans="1:12" s="112" customFormat="1" ht="15" customHeight="1" x14ac:dyDescent="0.2">
      <c r="A37" s="375" t="s">
        <v>1332</v>
      </c>
      <c r="B37" s="376" t="s">
        <v>145</v>
      </c>
      <c r="C37" s="371"/>
      <c r="D37" s="371"/>
      <c r="E37" s="371"/>
      <c r="F37" s="370"/>
      <c r="G37" s="371"/>
      <c r="H37" s="373"/>
      <c r="I37" s="371"/>
      <c r="J37" s="370"/>
      <c r="K37" s="371"/>
      <c r="L37" s="371"/>
    </row>
    <row r="38" spans="1:12" s="112" customFormat="1" ht="15" customHeight="1" x14ac:dyDescent="0.2">
      <c r="A38" s="377"/>
      <c r="B38" s="371"/>
      <c r="C38" s="371"/>
      <c r="D38" s="371"/>
      <c r="E38" s="371"/>
      <c r="F38" s="370"/>
      <c r="G38" s="371"/>
      <c r="H38" s="373"/>
      <c r="I38" s="371"/>
      <c r="J38" s="370"/>
      <c r="K38" s="371"/>
      <c r="L38" s="371"/>
    </row>
    <row r="39" spans="1:12" s="112" customFormat="1" ht="15" customHeight="1" x14ac:dyDescent="0.2">
      <c r="A39" s="377"/>
      <c r="B39" s="1685" t="s">
        <v>140</v>
      </c>
      <c r="C39" s="1686"/>
      <c r="D39" s="1685" t="s">
        <v>139</v>
      </c>
      <c r="E39" s="1686"/>
      <c r="F39" s="378" t="s">
        <v>138</v>
      </c>
      <c r="G39" s="379"/>
      <c r="H39" s="380" t="s">
        <v>137</v>
      </c>
      <c r="I39" s="379"/>
      <c r="J39" s="378" t="s">
        <v>89</v>
      </c>
      <c r="K39" s="381"/>
      <c r="L39" s="371"/>
    </row>
    <row r="40" spans="1:12" s="112" customFormat="1" ht="15" customHeight="1" x14ac:dyDescent="0.2">
      <c r="A40" s="377"/>
      <c r="B40" s="382"/>
      <c r="C40" s="383"/>
      <c r="D40" s="384"/>
      <c r="E40" s="385"/>
      <c r="F40" s="386"/>
      <c r="G40" s="387"/>
      <c r="H40" s="388"/>
      <c r="I40" s="387"/>
      <c r="J40" s="389" t="s">
        <v>1327</v>
      </c>
      <c r="K40" s="381"/>
      <c r="L40" s="371"/>
    </row>
    <row r="41" spans="1:12" s="112" customFormat="1" ht="15" customHeight="1" x14ac:dyDescent="0.2">
      <c r="A41" s="376"/>
      <c r="B41" s="390">
        <v>1</v>
      </c>
      <c r="C41" s="391" t="s">
        <v>125</v>
      </c>
      <c r="D41" s="1690"/>
      <c r="E41" s="1691"/>
      <c r="F41" s="401">
        <f>+基礎データ貼付用シート!E54</f>
        <v>0</v>
      </c>
      <c r="G41" s="395" t="s">
        <v>117</v>
      </c>
      <c r="H41" s="396">
        <v>8.9999999999999993E-3</v>
      </c>
      <c r="I41" s="395" t="s">
        <v>119</v>
      </c>
      <c r="J41" s="397">
        <f t="shared" ref="J41:J50" si="2">ROUND(F41*H41,0)</f>
        <v>0</v>
      </c>
      <c r="K41" s="381" t="s">
        <v>273</v>
      </c>
      <c r="L41" s="376"/>
    </row>
    <row r="42" spans="1:12" s="112" customFormat="1" ht="15" customHeight="1" x14ac:dyDescent="0.2">
      <c r="A42" s="376"/>
      <c r="B42" s="390">
        <f>B41+1</f>
        <v>2</v>
      </c>
      <c r="C42" s="391" t="s">
        <v>124</v>
      </c>
      <c r="D42" s="1690"/>
      <c r="E42" s="1691"/>
      <c r="F42" s="401">
        <f>+基礎データ貼付用シート!E55</f>
        <v>0</v>
      </c>
      <c r="G42" s="395" t="s">
        <v>117</v>
      </c>
      <c r="H42" s="396">
        <v>0.01</v>
      </c>
      <c r="I42" s="395" t="s">
        <v>119</v>
      </c>
      <c r="J42" s="397">
        <f>ROUND(F42*H42,0)</f>
        <v>0</v>
      </c>
      <c r="K42" s="381" t="s">
        <v>272</v>
      </c>
      <c r="L42" s="376"/>
    </row>
    <row r="43" spans="1:12" s="112" customFormat="1" ht="15" customHeight="1" x14ac:dyDescent="0.2">
      <c r="A43" s="376"/>
      <c r="B43" s="390">
        <f>B42+1</f>
        <v>3</v>
      </c>
      <c r="C43" s="391" t="s">
        <v>123</v>
      </c>
      <c r="D43" s="392" t="s">
        <v>4643</v>
      </c>
      <c r="E43" s="393" t="s">
        <v>143</v>
      </c>
      <c r="F43" s="394" t="b">
        <f>IF(総括表!$B$4=総括表!$Q$4,基礎データ貼付用シート!E56)</f>
        <v>0</v>
      </c>
      <c r="G43" s="395" t="s">
        <v>117</v>
      </c>
      <c r="H43" s="396">
        <v>0.24099999999999999</v>
      </c>
      <c r="I43" s="395" t="s">
        <v>119</v>
      </c>
      <c r="J43" s="397">
        <f t="shared" si="2"/>
        <v>0</v>
      </c>
      <c r="K43" s="381" t="s">
        <v>271</v>
      </c>
      <c r="L43" s="381"/>
    </row>
    <row r="44" spans="1:12" s="112" customFormat="1" ht="15" customHeight="1" x14ac:dyDescent="0.2">
      <c r="A44" s="376"/>
      <c r="B44" s="398"/>
      <c r="C44" s="385"/>
      <c r="D44" s="392" t="s">
        <v>4644</v>
      </c>
      <c r="E44" s="393" t="s">
        <v>142</v>
      </c>
      <c r="F44" s="394" t="b">
        <f>IF(総括表!$B$4=総括表!$Q$5,基礎データ貼付用シート!E56)</f>
        <v>0</v>
      </c>
      <c r="G44" s="395" t="s">
        <v>117</v>
      </c>
      <c r="H44" s="396">
        <v>0</v>
      </c>
      <c r="I44" s="395" t="s">
        <v>119</v>
      </c>
      <c r="J44" s="397">
        <f t="shared" si="2"/>
        <v>0</v>
      </c>
      <c r="K44" s="381" t="s">
        <v>270</v>
      </c>
      <c r="L44" s="381"/>
    </row>
    <row r="45" spans="1:12" s="112" customFormat="1" ht="15" customHeight="1" x14ac:dyDescent="0.2">
      <c r="A45" s="376"/>
      <c r="B45" s="390">
        <f>B43+1</f>
        <v>4</v>
      </c>
      <c r="C45" s="391" t="s">
        <v>122</v>
      </c>
      <c r="D45" s="392" t="s">
        <v>4643</v>
      </c>
      <c r="E45" s="393" t="s">
        <v>143</v>
      </c>
      <c r="F45" s="394" t="b">
        <f>IF(総括表!$B$4=総括表!$Q$4,基礎データ貼付用シート!E57)</f>
        <v>0</v>
      </c>
      <c r="G45" s="395" t="s">
        <v>117</v>
      </c>
      <c r="H45" s="396">
        <v>0.26</v>
      </c>
      <c r="I45" s="395" t="s">
        <v>119</v>
      </c>
      <c r="J45" s="397">
        <f t="shared" si="2"/>
        <v>0</v>
      </c>
      <c r="K45" s="381" t="s">
        <v>268</v>
      </c>
      <c r="L45" s="381"/>
    </row>
    <row r="46" spans="1:12" s="112" customFormat="1" ht="15" customHeight="1" x14ac:dyDescent="0.2">
      <c r="A46" s="376"/>
      <c r="B46" s="398"/>
      <c r="C46" s="385"/>
      <c r="D46" s="392" t="s">
        <v>4644</v>
      </c>
      <c r="E46" s="393" t="s">
        <v>142</v>
      </c>
      <c r="F46" s="394" t="b">
        <f>IF(総括表!$B$4=総括表!$Q$5,基礎データ貼付用シート!E57)</f>
        <v>0</v>
      </c>
      <c r="G46" s="395" t="s">
        <v>117</v>
      </c>
      <c r="H46" s="396">
        <v>0</v>
      </c>
      <c r="I46" s="395" t="s">
        <v>119</v>
      </c>
      <c r="J46" s="397">
        <f t="shared" si="2"/>
        <v>0</v>
      </c>
      <c r="K46" s="381" t="s">
        <v>267</v>
      </c>
      <c r="L46" s="381"/>
    </row>
    <row r="47" spans="1:12" s="112" customFormat="1" ht="15" customHeight="1" x14ac:dyDescent="0.2">
      <c r="A47" s="376"/>
      <c r="B47" s="390">
        <f>B45+1</f>
        <v>5</v>
      </c>
      <c r="C47" s="391" t="s">
        <v>121</v>
      </c>
      <c r="D47" s="392" t="s">
        <v>4643</v>
      </c>
      <c r="E47" s="393" t="s">
        <v>143</v>
      </c>
      <c r="F47" s="394" t="b">
        <f>IF(総括表!$B$4=総括表!$Q$4,基礎データ貼付用シート!E58)</f>
        <v>0</v>
      </c>
      <c r="G47" s="395" t="s">
        <v>1333</v>
      </c>
      <c r="H47" s="396">
        <v>0.27800000000000002</v>
      </c>
      <c r="I47" s="395" t="s">
        <v>1334</v>
      </c>
      <c r="J47" s="397">
        <f t="shared" si="2"/>
        <v>0</v>
      </c>
      <c r="K47" s="381" t="s">
        <v>269</v>
      </c>
      <c r="L47" s="381"/>
    </row>
    <row r="48" spans="1:12" s="112" customFormat="1" ht="15" customHeight="1" x14ac:dyDescent="0.2">
      <c r="A48" s="376"/>
      <c r="B48" s="398"/>
      <c r="C48" s="385"/>
      <c r="D48" s="392" t="s">
        <v>4644</v>
      </c>
      <c r="E48" s="393" t="s">
        <v>142</v>
      </c>
      <c r="F48" s="394" t="b">
        <f>IF(総括表!$B$4=総括表!$Q$5,基礎データ貼付用シート!E58)</f>
        <v>0</v>
      </c>
      <c r="G48" s="395" t="s">
        <v>1333</v>
      </c>
      <c r="H48" s="396">
        <v>0</v>
      </c>
      <c r="I48" s="395" t="s">
        <v>1334</v>
      </c>
      <c r="J48" s="397">
        <f t="shared" si="2"/>
        <v>0</v>
      </c>
      <c r="K48" s="381" t="s">
        <v>266</v>
      </c>
      <c r="L48" s="381"/>
    </row>
    <row r="49" spans="1:12" s="112" customFormat="1" ht="15" customHeight="1" x14ac:dyDescent="0.2">
      <c r="A49" s="376"/>
      <c r="B49" s="390">
        <f>B47+1</f>
        <v>6</v>
      </c>
      <c r="C49" s="391" t="s">
        <v>120</v>
      </c>
      <c r="D49" s="392" t="s">
        <v>4643</v>
      </c>
      <c r="E49" s="393" t="s">
        <v>143</v>
      </c>
      <c r="F49" s="394" t="b">
        <f>IF(総括表!$B$4=総括表!$Q$4,基礎データ貼付用シート!E59)</f>
        <v>0</v>
      </c>
      <c r="G49" s="395" t="s">
        <v>1335</v>
      </c>
      <c r="H49" s="396">
        <v>0.27300000000000002</v>
      </c>
      <c r="I49" s="395" t="s">
        <v>1336</v>
      </c>
      <c r="J49" s="397">
        <f t="shared" si="2"/>
        <v>0</v>
      </c>
      <c r="K49" s="381" t="s">
        <v>265</v>
      </c>
      <c r="L49" s="381"/>
    </row>
    <row r="50" spans="1:12" s="112" customFormat="1" ht="15" customHeight="1" thickBot="1" x14ac:dyDescent="0.25">
      <c r="A50" s="376"/>
      <c r="B50" s="398"/>
      <c r="C50" s="385"/>
      <c r="D50" s="392" t="s">
        <v>4644</v>
      </c>
      <c r="E50" s="393" t="s">
        <v>142</v>
      </c>
      <c r="F50" s="394" t="b">
        <f>IF(総括表!$B$4=総括表!$Q$5,基礎データ貼付用シート!E59)</f>
        <v>0</v>
      </c>
      <c r="G50" s="395" t="s">
        <v>1335</v>
      </c>
      <c r="H50" s="396">
        <v>0.17699999999999999</v>
      </c>
      <c r="I50" s="395" t="s">
        <v>1336</v>
      </c>
      <c r="J50" s="397">
        <f t="shared" si="2"/>
        <v>0</v>
      </c>
      <c r="K50" s="381" t="s">
        <v>264</v>
      </c>
      <c r="L50" s="381"/>
    </row>
    <row r="51" spans="1:12" s="112" customFormat="1" ht="15" customHeight="1" x14ac:dyDescent="0.2">
      <c r="A51" s="376"/>
      <c r="B51" s="403"/>
      <c r="C51" s="404"/>
      <c r="D51" s="403"/>
      <c r="E51" s="403"/>
      <c r="F51" s="405"/>
      <c r="G51" s="406"/>
      <c r="H51" s="1692" t="s">
        <v>6620</v>
      </c>
      <c r="I51" s="1693"/>
      <c r="J51" s="407"/>
      <c r="K51" s="381"/>
      <c r="L51" s="381"/>
    </row>
    <row r="52" spans="1:12" s="112" customFormat="1" ht="15" customHeight="1" thickBot="1" x14ac:dyDescent="0.25">
      <c r="A52" s="376"/>
      <c r="B52" s="381"/>
      <c r="C52" s="381"/>
      <c r="D52" s="381"/>
      <c r="E52" s="381"/>
      <c r="F52" s="408"/>
      <c r="G52" s="381"/>
      <c r="H52" s="1694" t="s">
        <v>118</v>
      </c>
      <c r="I52" s="1695"/>
      <c r="J52" s="356">
        <f>SUM(J41:J50)</f>
        <v>0</v>
      </c>
      <c r="K52" s="381" t="s">
        <v>581</v>
      </c>
      <c r="L52" s="381" t="s">
        <v>1325</v>
      </c>
    </row>
    <row r="53" spans="1:12" s="112" customFormat="1" ht="15" customHeight="1" x14ac:dyDescent="0.2">
      <c r="A53" s="376"/>
      <c r="B53" s="381"/>
      <c r="C53" s="381"/>
      <c r="D53" s="381"/>
      <c r="E53" s="381"/>
      <c r="F53" s="408"/>
      <c r="G53" s="411"/>
      <c r="H53" s="412"/>
      <c r="I53" s="406"/>
      <c r="J53" s="405"/>
      <c r="K53" s="381"/>
      <c r="L53" s="381"/>
    </row>
    <row r="54" spans="1:12" s="112" customFormat="1" ht="15" customHeight="1" x14ac:dyDescent="0.2">
      <c r="A54" s="375" t="s">
        <v>1337</v>
      </c>
      <c r="B54" s="376" t="s">
        <v>141</v>
      </c>
      <c r="C54" s="371"/>
      <c r="D54" s="371"/>
      <c r="E54" s="371"/>
      <c r="F54" s="370"/>
      <c r="G54" s="371"/>
      <c r="H54" s="373"/>
      <c r="I54" s="371"/>
      <c r="J54" s="370"/>
      <c r="K54" s="371"/>
      <c r="L54" s="371"/>
    </row>
    <row r="55" spans="1:12" s="112" customFormat="1" ht="15" customHeight="1" x14ac:dyDescent="0.2">
      <c r="A55" s="377"/>
      <c r="B55" s="371"/>
      <c r="C55" s="371"/>
      <c r="D55" s="371"/>
      <c r="E55" s="371"/>
      <c r="F55" s="370"/>
      <c r="G55" s="371"/>
      <c r="H55" s="373"/>
      <c r="I55" s="371"/>
      <c r="J55" s="370"/>
      <c r="K55" s="371"/>
      <c r="L55" s="371"/>
    </row>
    <row r="56" spans="1:12" s="112" customFormat="1" ht="15" customHeight="1" x14ac:dyDescent="0.2">
      <c r="A56" s="377"/>
      <c r="B56" s="1685" t="s">
        <v>140</v>
      </c>
      <c r="C56" s="1686"/>
      <c r="D56" s="1685" t="s">
        <v>139</v>
      </c>
      <c r="E56" s="1686"/>
      <c r="F56" s="378" t="s">
        <v>138</v>
      </c>
      <c r="G56" s="379"/>
      <c r="H56" s="380" t="s">
        <v>137</v>
      </c>
      <c r="I56" s="379"/>
      <c r="J56" s="378" t="s">
        <v>89</v>
      </c>
      <c r="K56" s="381"/>
      <c r="L56" s="371"/>
    </row>
    <row r="57" spans="1:12" s="112" customFormat="1" ht="15" customHeight="1" x14ac:dyDescent="0.2">
      <c r="A57" s="377"/>
      <c r="B57" s="382"/>
      <c r="C57" s="383"/>
      <c r="D57" s="384"/>
      <c r="E57" s="385"/>
      <c r="F57" s="386"/>
      <c r="G57" s="387"/>
      <c r="H57" s="388"/>
      <c r="I57" s="387"/>
      <c r="J57" s="389" t="s">
        <v>1327</v>
      </c>
      <c r="K57" s="381"/>
      <c r="L57" s="371"/>
    </row>
    <row r="58" spans="1:12" ht="15" customHeight="1" x14ac:dyDescent="0.2">
      <c r="A58" s="376"/>
      <c r="B58" s="390">
        <v>1</v>
      </c>
      <c r="C58" s="391" t="s">
        <v>125</v>
      </c>
      <c r="D58" s="1690"/>
      <c r="E58" s="1691"/>
      <c r="F58" s="401">
        <f>+基礎データ貼付用シート!E64</f>
        <v>0</v>
      </c>
      <c r="G58" s="395" t="s">
        <v>1333</v>
      </c>
      <c r="H58" s="399">
        <v>1.4999999999999999E-2</v>
      </c>
      <c r="I58" s="395" t="s">
        <v>1334</v>
      </c>
      <c r="J58" s="397">
        <f t="shared" ref="J58:J63" si="3">ROUND(F58*H58,0)</f>
        <v>0</v>
      </c>
      <c r="K58" s="381" t="s">
        <v>273</v>
      </c>
      <c r="L58" s="376"/>
    </row>
    <row r="59" spans="1:12" s="112" customFormat="1" ht="15" customHeight="1" x14ac:dyDescent="0.2">
      <c r="A59" s="376"/>
      <c r="B59" s="390">
        <f>B58+1</f>
        <v>2</v>
      </c>
      <c r="C59" s="391" t="s">
        <v>124</v>
      </c>
      <c r="D59" s="1690"/>
      <c r="E59" s="1691"/>
      <c r="F59" s="401">
        <f>+基礎データ貼付用シート!E65</f>
        <v>0</v>
      </c>
      <c r="G59" s="395" t="s">
        <v>1333</v>
      </c>
      <c r="H59" s="399">
        <v>1.6E-2</v>
      </c>
      <c r="I59" s="395" t="s">
        <v>1334</v>
      </c>
      <c r="J59" s="397">
        <f t="shared" si="3"/>
        <v>0</v>
      </c>
      <c r="K59" s="381" t="s">
        <v>272</v>
      </c>
      <c r="L59" s="376"/>
    </row>
    <row r="60" spans="1:12" s="112" customFormat="1" ht="15" customHeight="1" x14ac:dyDescent="0.2">
      <c r="A60" s="376"/>
      <c r="B60" s="390">
        <f>B59+1</f>
        <v>3</v>
      </c>
      <c r="C60" s="391" t="s">
        <v>123</v>
      </c>
      <c r="D60" s="1690"/>
      <c r="E60" s="1691"/>
      <c r="F60" s="401">
        <f>+基礎データ貼付用シート!E66</f>
        <v>0</v>
      </c>
      <c r="G60" s="395" t="s">
        <v>1333</v>
      </c>
      <c r="H60" s="396">
        <v>0</v>
      </c>
      <c r="I60" s="395" t="s">
        <v>1334</v>
      </c>
      <c r="J60" s="397">
        <f t="shared" si="3"/>
        <v>0</v>
      </c>
      <c r="K60" s="381" t="s">
        <v>271</v>
      </c>
      <c r="L60" s="376"/>
    </row>
    <row r="61" spans="1:12" s="112" customFormat="1" ht="15" customHeight="1" x14ac:dyDescent="0.2">
      <c r="A61" s="376"/>
      <c r="B61" s="413">
        <f>B60+1</f>
        <v>4</v>
      </c>
      <c r="C61" s="393" t="s">
        <v>122</v>
      </c>
      <c r="D61" s="1690"/>
      <c r="E61" s="1691"/>
      <c r="F61" s="401">
        <f>+基礎データ貼付用シート!E67</f>
        <v>0</v>
      </c>
      <c r="G61" s="395" t="s">
        <v>1333</v>
      </c>
      <c r="H61" s="396">
        <v>0</v>
      </c>
      <c r="I61" s="395" t="s">
        <v>1334</v>
      </c>
      <c r="J61" s="397">
        <f t="shared" si="3"/>
        <v>0</v>
      </c>
      <c r="K61" s="381" t="s">
        <v>270</v>
      </c>
      <c r="L61" s="376"/>
    </row>
    <row r="62" spans="1:12" s="112" customFormat="1" ht="15" customHeight="1" x14ac:dyDescent="0.2">
      <c r="A62" s="376"/>
      <c r="B62" s="413">
        <f>B61+1</f>
        <v>5</v>
      </c>
      <c r="C62" s="393" t="s">
        <v>121</v>
      </c>
      <c r="D62" s="1690"/>
      <c r="E62" s="1691"/>
      <c r="F62" s="401">
        <f>+基礎データ貼付用シート!E68</f>
        <v>0</v>
      </c>
      <c r="G62" s="395" t="s">
        <v>1333</v>
      </c>
      <c r="H62" s="396">
        <v>0</v>
      </c>
      <c r="I62" s="395" t="s">
        <v>1334</v>
      </c>
      <c r="J62" s="397">
        <f t="shared" si="3"/>
        <v>0</v>
      </c>
      <c r="K62" s="381" t="s">
        <v>268</v>
      </c>
      <c r="L62" s="376"/>
    </row>
    <row r="63" spans="1:12" s="112" customFormat="1" ht="15" customHeight="1" thickBot="1" x14ac:dyDescent="0.25">
      <c r="A63" s="376"/>
      <c r="B63" s="413">
        <f>B62+1</f>
        <v>6</v>
      </c>
      <c r="C63" s="393" t="s">
        <v>120</v>
      </c>
      <c r="D63" s="1690"/>
      <c r="E63" s="1691"/>
      <c r="F63" s="401">
        <f>+基礎データ貼付用シート!E69</f>
        <v>0</v>
      </c>
      <c r="G63" s="395" t="s">
        <v>1333</v>
      </c>
      <c r="H63" s="396">
        <v>0.28299999999999997</v>
      </c>
      <c r="I63" s="395" t="s">
        <v>1334</v>
      </c>
      <c r="J63" s="397">
        <f t="shared" si="3"/>
        <v>0</v>
      </c>
      <c r="K63" s="381" t="s">
        <v>267</v>
      </c>
      <c r="L63" s="376"/>
    </row>
    <row r="64" spans="1:12" s="112" customFormat="1" ht="15" customHeight="1" x14ac:dyDescent="0.2">
      <c r="A64" s="376"/>
      <c r="B64" s="403"/>
      <c r="C64" s="404"/>
      <c r="D64" s="403"/>
      <c r="E64" s="403"/>
      <c r="F64" s="405"/>
      <c r="G64" s="406"/>
      <c r="H64" s="1692" t="s">
        <v>6621</v>
      </c>
      <c r="I64" s="1693"/>
      <c r="J64" s="407"/>
      <c r="K64" s="381"/>
      <c r="L64" s="376"/>
    </row>
    <row r="65" spans="1:12" s="112" customFormat="1" ht="15" customHeight="1" thickBot="1" x14ac:dyDescent="0.25">
      <c r="A65" s="376"/>
      <c r="B65" s="381"/>
      <c r="C65" s="381"/>
      <c r="D65" s="381"/>
      <c r="E65" s="381"/>
      <c r="F65" s="408"/>
      <c r="G65" s="381"/>
      <c r="H65" s="1694" t="s">
        <v>118</v>
      </c>
      <c r="I65" s="1695"/>
      <c r="J65" s="356">
        <f>SUM(J58:J63)</f>
        <v>0</v>
      </c>
      <c r="K65" s="381" t="s">
        <v>572</v>
      </c>
      <c r="L65" s="381" t="s">
        <v>1325</v>
      </c>
    </row>
    <row r="66" spans="1:12" s="112" customFormat="1" ht="15" customHeight="1" x14ac:dyDescent="0.2">
      <c r="A66" s="376"/>
      <c r="B66" s="381"/>
      <c r="C66" s="381"/>
      <c r="D66" s="381"/>
      <c r="E66" s="381"/>
      <c r="F66" s="408"/>
      <c r="G66" s="411"/>
      <c r="H66" s="412"/>
      <c r="I66" s="406"/>
      <c r="J66" s="405"/>
      <c r="K66" s="381"/>
      <c r="L66" s="376"/>
    </row>
    <row r="67" spans="1:12" s="112" customFormat="1" ht="15" customHeight="1" x14ac:dyDescent="0.2">
      <c r="A67" s="375" t="s">
        <v>1338</v>
      </c>
      <c r="B67" s="376" t="s">
        <v>494</v>
      </c>
      <c r="C67" s="371"/>
      <c r="D67" s="371"/>
      <c r="E67" s="371"/>
      <c r="F67" s="370"/>
      <c r="G67" s="371"/>
      <c r="H67" s="373"/>
      <c r="I67" s="371"/>
      <c r="J67" s="370"/>
      <c r="K67" s="371"/>
      <c r="L67" s="371"/>
    </row>
    <row r="68" spans="1:12" s="112" customFormat="1" ht="15" customHeight="1" x14ac:dyDescent="0.2">
      <c r="A68" s="377"/>
      <c r="B68" s="414"/>
      <c r="C68" s="414"/>
      <c r="D68" s="414"/>
      <c r="E68" s="414"/>
      <c r="F68" s="370"/>
      <c r="G68" s="371"/>
      <c r="H68" s="373"/>
      <c r="I68" s="371"/>
      <c r="J68" s="370"/>
      <c r="K68" s="371"/>
      <c r="L68" s="371"/>
    </row>
    <row r="69" spans="1:12" s="112" customFormat="1" ht="15" customHeight="1" x14ac:dyDescent="0.2">
      <c r="A69" s="377"/>
      <c r="B69" s="415" t="s">
        <v>493</v>
      </c>
      <c r="C69" s="416"/>
      <c r="D69" s="417" t="s">
        <v>492</v>
      </c>
      <c r="E69" s="381"/>
      <c r="F69" s="378" t="s">
        <v>138</v>
      </c>
      <c r="G69" s="379"/>
      <c r="H69" s="380" t="s">
        <v>137</v>
      </c>
      <c r="I69" s="379"/>
      <c r="J69" s="378" t="s">
        <v>89</v>
      </c>
      <c r="K69" s="381"/>
      <c r="L69" s="371"/>
    </row>
    <row r="70" spans="1:12" s="112" customFormat="1" ht="15" customHeight="1" x14ac:dyDescent="0.2">
      <c r="A70" s="377"/>
      <c r="B70" s="382"/>
      <c r="C70" s="383"/>
      <c r="D70" s="384"/>
      <c r="E70" s="385"/>
      <c r="F70" s="386"/>
      <c r="G70" s="387"/>
      <c r="H70" s="388"/>
      <c r="I70" s="387"/>
      <c r="J70" s="389" t="s">
        <v>1327</v>
      </c>
      <c r="K70" s="381"/>
      <c r="L70" s="371"/>
    </row>
    <row r="71" spans="1:12" s="112" customFormat="1" ht="15" customHeight="1" x14ac:dyDescent="0.2">
      <c r="A71" s="376"/>
      <c r="B71" s="413">
        <v>1</v>
      </c>
      <c r="C71" s="393" t="s">
        <v>475</v>
      </c>
      <c r="D71" s="1690"/>
      <c r="E71" s="1691"/>
      <c r="F71" s="401">
        <f>+基礎データ貼付用シート!E84</f>
        <v>0</v>
      </c>
      <c r="G71" s="395" t="s">
        <v>1325</v>
      </c>
      <c r="H71" s="396">
        <v>0.26200000000000001</v>
      </c>
      <c r="I71" s="395" t="s">
        <v>1329</v>
      </c>
      <c r="J71" s="397">
        <f>ROUND(F71*H71,0)</f>
        <v>0</v>
      </c>
      <c r="K71" s="381" t="s">
        <v>1339</v>
      </c>
      <c r="L71" s="376"/>
    </row>
    <row r="72" spans="1:12" s="112" customFormat="1" ht="15" customHeight="1" thickBot="1" x14ac:dyDescent="0.25">
      <c r="A72" s="376"/>
      <c r="B72" s="413">
        <v>2</v>
      </c>
      <c r="C72" s="393" t="s">
        <v>512</v>
      </c>
      <c r="D72" s="1690"/>
      <c r="E72" s="1691"/>
      <c r="F72" s="401">
        <f>+基礎データ貼付用シート!E85</f>
        <v>0</v>
      </c>
      <c r="G72" s="395" t="s">
        <v>1325</v>
      </c>
      <c r="H72" s="396">
        <v>0.28399999999999997</v>
      </c>
      <c r="I72" s="395" t="s">
        <v>1329</v>
      </c>
      <c r="J72" s="397">
        <f>ROUND(F72*H72,0)</f>
        <v>0</v>
      </c>
      <c r="K72" s="381" t="s">
        <v>1331</v>
      </c>
      <c r="L72" s="376"/>
    </row>
    <row r="73" spans="1:12" s="112" customFormat="1" ht="15" customHeight="1" x14ac:dyDescent="0.2">
      <c r="A73" s="376"/>
      <c r="B73" s="403"/>
      <c r="C73" s="404"/>
      <c r="D73" s="403"/>
      <c r="E73" s="403"/>
      <c r="F73" s="405"/>
      <c r="G73" s="406"/>
      <c r="H73" s="1698" t="s">
        <v>1340</v>
      </c>
      <c r="I73" s="1699"/>
      <c r="J73" s="418"/>
      <c r="K73" s="381"/>
      <c r="L73" s="381"/>
    </row>
    <row r="74" spans="1:12" ht="15" customHeight="1" thickBot="1" x14ac:dyDescent="0.25">
      <c r="A74" s="376"/>
      <c r="B74" s="381"/>
      <c r="C74" s="381"/>
      <c r="D74" s="381"/>
      <c r="E74" s="381"/>
      <c r="F74" s="408"/>
      <c r="G74" s="381"/>
      <c r="H74" s="1694" t="s">
        <v>118</v>
      </c>
      <c r="I74" s="1695"/>
      <c r="J74" s="356">
        <f>SUM(J71:J72)</f>
        <v>0</v>
      </c>
      <c r="K74" s="381" t="s">
        <v>571</v>
      </c>
      <c r="L74" s="381" t="s">
        <v>1325</v>
      </c>
    </row>
    <row r="75" spans="1:12" ht="15" customHeight="1" x14ac:dyDescent="0.2">
      <c r="A75" s="376"/>
      <c r="B75" s="381"/>
      <c r="C75" s="381"/>
      <c r="D75" s="381"/>
      <c r="E75" s="381"/>
      <c r="F75" s="408"/>
      <c r="G75" s="411"/>
      <c r="H75" s="412"/>
      <c r="I75" s="406"/>
      <c r="J75" s="405"/>
      <c r="K75" s="381"/>
      <c r="L75" s="381"/>
    </row>
    <row r="76" spans="1:12" ht="15" customHeight="1" x14ac:dyDescent="0.2">
      <c r="A76" s="375" t="s">
        <v>1341</v>
      </c>
      <c r="B76" s="376" t="s">
        <v>495</v>
      </c>
      <c r="C76" s="371"/>
      <c r="D76" s="371"/>
      <c r="E76" s="371"/>
      <c r="F76" s="370"/>
      <c r="G76" s="371"/>
      <c r="H76" s="373"/>
      <c r="I76" s="371"/>
      <c r="J76" s="370"/>
      <c r="K76" s="371"/>
      <c r="L76" s="371"/>
    </row>
    <row r="77" spans="1:12" ht="15" customHeight="1" x14ac:dyDescent="0.2">
      <c r="A77" s="377"/>
      <c r="B77" s="414"/>
      <c r="C77" s="414"/>
      <c r="D77" s="414"/>
      <c r="E77" s="414"/>
      <c r="F77" s="370"/>
      <c r="G77" s="371"/>
      <c r="H77" s="373"/>
      <c r="I77" s="371"/>
      <c r="J77" s="370"/>
      <c r="K77" s="371"/>
      <c r="L77" s="371"/>
    </row>
    <row r="78" spans="1:12" s="112" customFormat="1" ht="15" customHeight="1" x14ac:dyDescent="0.2">
      <c r="A78" s="377"/>
      <c r="B78" s="415" t="s">
        <v>493</v>
      </c>
      <c r="C78" s="416"/>
      <c r="D78" s="417" t="s">
        <v>492</v>
      </c>
      <c r="E78" s="381"/>
      <c r="F78" s="378" t="s">
        <v>138</v>
      </c>
      <c r="G78" s="379"/>
      <c r="H78" s="380" t="s">
        <v>137</v>
      </c>
      <c r="I78" s="379"/>
      <c r="J78" s="378" t="s">
        <v>89</v>
      </c>
      <c r="K78" s="381"/>
      <c r="L78" s="371"/>
    </row>
    <row r="79" spans="1:12" s="112" customFormat="1" ht="15" customHeight="1" x14ac:dyDescent="0.2">
      <c r="A79" s="377"/>
      <c r="B79" s="382"/>
      <c r="C79" s="383"/>
      <c r="D79" s="384"/>
      <c r="E79" s="385"/>
      <c r="F79" s="386"/>
      <c r="G79" s="387"/>
      <c r="H79" s="388"/>
      <c r="I79" s="387"/>
      <c r="J79" s="389" t="s">
        <v>1327</v>
      </c>
      <c r="K79" s="381"/>
      <c r="L79" s="371"/>
    </row>
    <row r="80" spans="1:12" s="112" customFormat="1" ht="15" customHeight="1" x14ac:dyDescent="0.2">
      <c r="A80" s="376"/>
      <c r="B80" s="419">
        <v>1</v>
      </c>
      <c r="C80" s="416" t="s">
        <v>475</v>
      </c>
      <c r="D80" s="392" t="s">
        <v>1328</v>
      </c>
      <c r="E80" s="393" t="s">
        <v>143</v>
      </c>
      <c r="F80" s="394" t="b">
        <f>IF(総括表!$B$4=総括表!$Q$4,基礎データ貼付用シート!E26)</f>
        <v>0</v>
      </c>
      <c r="G80" s="395" t="s">
        <v>1325</v>
      </c>
      <c r="H80" s="396">
        <v>0.17100000000000001</v>
      </c>
      <c r="I80" s="395" t="s">
        <v>1329</v>
      </c>
      <c r="J80" s="397">
        <f>ROUND(F80*H80,0)</f>
        <v>0</v>
      </c>
      <c r="K80" s="381" t="s">
        <v>1339</v>
      </c>
      <c r="L80" s="376"/>
    </row>
    <row r="81" spans="1:12" s="112" customFormat="1" ht="15" customHeight="1" x14ac:dyDescent="0.2">
      <c r="A81" s="376"/>
      <c r="B81" s="398"/>
      <c r="C81" s="385"/>
      <c r="D81" s="392" t="s">
        <v>1330</v>
      </c>
      <c r="E81" s="393" t="s">
        <v>142</v>
      </c>
      <c r="F81" s="394" t="b">
        <f>IF(総括表!$B$4=総括表!$Q$5,基礎データ貼付用シート!E26)</f>
        <v>0</v>
      </c>
      <c r="G81" s="395" t="s">
        <v>1325</v>
      </c>
      <c r="H81" s="399">
        <v>0.128</v>
      </c>
      <c r="I81" s="379" t="s">
        <v>1329</v>
      </c>
      <c r="J81" s="400">
        <f>ROUND(F81*H81,0)</f>
        <v>0</v>
      </c>
      <c r="K81" s="381" t="s">
        <v>1342</v>
      </c>
      <c r="L81" s="376"/>
    </row>
    <row r="82" spans="1:12" s="112" customFormat="1" ht="15" customHeight="1" x14ac:dyDescent="0.2">
      <c r="A82" s="376"/>
      <c r="B82" s="419">
        <v>2</v>
      </c>
      <c r="C82" s="416" t="s">
        <v>512</v>
      </c>
      <c r="D82" s="392" t="s">
        <v>1328</v>
      </c>
      <c r="E82" s="393" t="s">
        <v>143</v>
      </c>
      <c r="F82" s="394" t="b">
        <f>IF(総括表!$B$4=総括表!$Q$4,基礎データ貼付用シート!E27)</f>
        <v>0</v>
      </c>
      <c r="G82" s="395" t="s">
        <v>1325</v>
      </c>
      <c r="H82" s="396">
        <v>0.185</v>
      </c>
      <c r="I82" s="395" t="s">
        <v>1329</v>
      </c>
      <c r="J82" s="397">
        <f>ROUND(F82*H82,0)</f>
        <v>0</v>
      </c>
      <c r="K82" s="381" t="s">
        <v>1343</v>
      </c>
      <c r="L82" s="376"/>
    </row>
    <row r="83" spans="1:12" ht="15" customHeight="1" thickBot="1" x14ac:dyDescent="0.25">
      <c r="A83" s="376"/>
      <c r="B83" s="398"/>
      <c r="C83" s="385"/>
      <c r="D83" s="392" t="s">
        <v>1330</v>
      </c>
      <c r="E83" s="393" t="s">
        <v>142</v>
      </c>
      <c r="F83" s="394" t="b">
        <f>IF(総括表!$B$4=総括表!$Q$5,基礎データ貼付用シート!E27)</f>
        <v>0</v>
      </c>
      <c r="G83" s="395" t="s">
        <v>1325</v>
      </c>
      <c r="H83" s="399">
        <v>0.14599999999999999</v>
      </c>
      <c r="I83" s="379" t="s">
        <v>1329</v>
      </c>
      <c r="J83" s="400">
        <f>ROUND(F83*H83,0)</f>
        <v>0</v>
      </c>
      <c r="K83" s="381" t="s">
        <v>1344</v>
      </c>
      <c r="L83" s="376"/>
    </row>
    <row r="84" spans="1:12" ht="15" customHeight="1" x14ac:dyDescent="0.2">
      <c r="A84" s="376"/>
      <c r="B84" s="403"/>
      <c r="C84" s="404"/>
      <c r="D84" s="403"/>
      <c r="E84" s="403"/>
      <c r="F84" s="405"/>
      <c r="G84" s="406"/>
      <c r="H84" s="1698" t="s">
        <v>979</v>
      </c>
      <c r="I84" s="1699"/>
      <c r="J84" s="418"/>
      <c r="K84" s="381"/>
      <c r="L84" s="381"/>
    </row>
    <row r="85" spans="1:12" ht="15" customHeight="1" thickBot="1" x14ac:dyDescent="0.25">
      <c r="A85" s="376"/>
      <c r="B85" s="381"/>
      <c r="C85" s="381"/>
      <c r="D85" s="381"/>
      <c r="E85" s="381"/>
      <c r="F85" s="408"/>
      <c r="G85" s="381"/>
      <c r="H85" s="1694" t="s">
        <v>118</v>
      </c>
      <c r="I85" s="1695"/>
      <c r="J85" s="356">
        <f>SUM(J80:J83)</f>
        <v>0</v>
      </c>
      <c r="K85" s="381" t="s">
        <v>1199</v>
      </c>
      <c r="L85" s="381" t="s">
        <v>1325</v>
      </c>
    </row>
    <row r="86" spans="1:12" ht="15" customHeight="1" x14ac:dyDescent="0.2">
      <c r="A86" s="376"/>
      <c r="B86" s="381"/>
      <c r="C86" s="381"/>
      <c r="D86" s="381"/>
      <c r="E86" s="381"/>
      <c r="F86" s="408"/>
      <c r="G86" s="411"/>
      <c r="H86" s="412"/>
      <c r="I86" s="406"/>
      <c r="J86" s="405"/>
      <c r="K86" s="381"/>
      <c r="L86" s="381"/>
    </row>
    <row r="87" spans="1:12" s="112" customFormat="1" ht="15" customHeight="1" x14ac:dyDescent="0.2">
      <c r="A87" s="375" t="s">
        <v>1346</v>
      </c>
      <c r="B87" s="376" t="s">
        <v>496</v>
      </c>
      <c r="C87" s="371"/>
      <c r="D87" s="371"/>
      <c r="E87" s="371"/>
      <c r="F87" s="370"/>
      <c r="G87" s="371"/>
      <c r="H87" s="373"/>
      <c r="I87" s="371"/>
      <c r="J87" s="370"/>
      <c r="K87" s="371"/>
      <c r="L87" s="371"/>
    </row>
    <row r="88" spans="1:12" s="112" customFormat="1" ht="15" customHeight="1" x14ac:dyDescent="0.2">
      <c r="A88" s="377"/>
      <c r="B88" s="414"/>
      <c r="C88" s="414"/>
      <c r="D88" s="414"/>
      <c r="E88" s="414"/>
      <c r="F88" s="370"/>
      <c r="G88" s="371"/>
      <c r="H88" s="373"/>
      <c r="I88" s="371"/>
      <c r="J88" s="370"/>
      <c r="K88" s="371"/>
      <c r="L88" s="371"/>
    </row>
    <row r="89" spans="1:12" s="112" customFormat="1" ht="15" customHeight="1" x14ac:dyDescent="0.2">
      <c r="A89" s="377"/>
      <c r="B89" s="415" t="s">
        <v>493</v>
      </c>
      <c r="C89" s="416"/>
      <c r="D89" s="417" t="s">
        <v>492</v>
      </c>
      <c r="E89" s="381"/>
      <c r="F89" s="378" t="s">
        <v>138</v>
      </c>
      <c r="G89" s="379"/>
      <c r="H89" s="380" t="s">
        <v>137</v>
      </c>
      <c r="I89" s="379"/>
      <c r="J89" s="378" t="s">
        <v>89</v>
      </c>
      <c r="K89" s="381"/>
      <c r="L89" s="371"/>
    </row>
    <row r="90" spans="1:12" s="112" customFormat="1" ht="15" customHeight="1" x14ac:dyDescent="0.2">
      <c r="A90" s="377"/>
      <c r="B90" s="382"/>
      <c r="C90" s="383"/>
      <c r="D90" s="384"/>
      <c r="E90" s="385"/>
      <c r="F90" s="386"/>
      <c r="G90" s="387"/>
      <c r="H90" s="388"/>
      <c r="I90" s="387"/>
      <c r="J90" s="389" t="s">
        <v>1327</v>
      </c>
      <c r="K90" s="381"/>
      <c r="L90" s="371"/>
    </row>
    <row r="91" spans="1:12" s="112" customFormat="1" ht="15" customHeight="1" x14ac:dyDescent="0.2">
      <c r="A91" s="376"/>
      <c r="B91" s="419">
        <v>1</v>
      </c>
      <c r="C91" s="416" t="s">
        <v>475</v>
      </c>
      <c r="D91" s="392" t="s">
        <v>1328</v>
      </c>
      <c r="E91" s="393" t="s">
        <v>143</v>
      </c>
      <c r="F91" s="394" t="b">
        <f>IF(総括表!$B$4=総括表!$Q$4,基礎データ貼付用シート!E38)</f>
        <v>0</v>
      </c>
      <c r="G91" s="395" t="s">
        <v>1325</v>
      </c>
      <c r="H91" s="396">
        <v>0.17100000000000001</v>
      </c>
      <c r="I91" s="395" t="s">
        <v>1329</v>
      </c>
      <c r="J91" s="397">
        <f>ROUND(F91*H91,0)</f>
        <v>0</v>
      </c>
      <c r="K91" s="381" t="s">
        <v>1339</v>
      </c>
      <c r="L91" s="376"/>
    </row>
    <row r="92" spans="1:12" s="112" customFormat="1" ht="15" customHeight="1" x14ac:dyDescent="0.2">
      <c r="A92" s="376"/>
      <c r="B92" s="398"/>
      <c r="C92" s="385"/>
      <c r="D92" s="392" t="s">
        <v>1330</v>
      </c>
      <c r="E92" s="393" t="s">
        <v>142</v>
      </c>
      <c r="F92" s="394" t="b">
        <f>IF(総括表!$B$4=総括表!$Q$5,基礎データ貼付用シート!E38)</f>
        <v>0</v>
      </c>
      <c r="G92" s="395" t="s">
        <v>1325</v>
      </c>
      <c r="H92" s="399">
        <v>0.128</v>
      </c>
      <c r="I92" s="379" t="s">
        <v>1329</v>
      </c>
      <c r="J92" s="400">
        <f>ROUND(F92*H92,0)</f>
        <v>0</v>
      </c>
      <c r="K92" s="381" t="s">
        <v>1342</v>
      </c>
      <c r="L92" s="376"/>
    </row>
    <row r="93" spans="1:12" s="112" customFormat="1" ht="15" customHeight="1" x14ac:dyDescent="0.2">
      <c r="A93" s="376"/>
      <c r="B93" s="419">
        <v>2</v>
      </c>
      <c r="C93" s="416" t="s">
        <v>651</v>
      </c>
      <c r="D93" s="392" t="s">
        <v>1328</v>
      </c>
      <c r="E93" s="393" t="s">
        <v>143</v>
      </c>
      <c r="F93" s="394" t="b">
        <f>IF(総括表!$B$4=総括表!$Q$4,基礎データ貼付用シート!E39)</f>
        <v>0</v>
      </c>
      <c r="G93" s="395" t="s">
        <v>1325</v>
      </c>
      <c r="H93" s="396">
        <v>0.185</v>
      </c>
      <c r="I93" s="395" t="s">
        <v>1329</v>
      </c>
      <c r="J93" s="397">
        <f>ROUND(F93*H93,0)</f>
        <v>0</v>
      </c>
      <c r="K93" s="381" t="s">
        <v>1343</v>
      </c>
      <c r="L93" s="376"/>
    </row>
    <row r="94" spans="1:12" ht="15" customHeight="1" thickBot="1" x14ac:dyDescent="0.25">
      <c r="A94" s="376"/>
      <c r="B94" s="398"/>
      <c r="C94" s="385"/>
      <c r="D94" s="392" t="s">
        <v>1330</v>
      </c>
      <c r="E94" s="393" t="s">
        <v>142</v>
      </c>
      <c r="F94" s="394" t="b">
        <f>IF(総括表!$B$4=総括表!$Q$5,基礎データ貼付用シート!E39)</f>
        <v>0</v>
      </c>
      <c r="G94" s="395" t="s">
        <v>1325</v>
      </c>
      <c r="H94" s="399">
        <v>0.14599999999999999</v>
      </c>
      <c r="I94" s="379" t="s">
        <v>1329</v>
      </c>
      <c r="J94" s="400">
        <f>ROUND(F94*H94,0)</f>
        <v>0</v>
      </c>
      <c r="K94" s="381" t="s">
        <v>1344</v>
      </c>
      <c r="L94" s="376"/>
    </row>
    <row r="95" spans="1:12" ht="15" customHeight="1" x14ac:dyDescent="0.2">
      <c r="A95" s="376"/>
      <c r="B95" s="403"/>
      <c r="C95" s="404"/>
      <c r="D95" s="403"/>
      <c r="E95" s="403"/>
      <c r="F95" s="405"/>
      <c r="G95" s="406"/>
      <c r="H95" s="1698" t="s">
        <v>1345</v>
      </c>
      <c r="I95" s="1699"/>
      <c r="J95" s="418"/>
      <c r="K95" s="381"/>
      <c r="L95" s="381"/>
    </row>
    <row r="96" spans="1:12" ht="15" customHeight="1" thickBot="1" x14ac:dyDescent="0.25">
      <c r="A96" s="376"/>
      <c r="B96" s="381"/>
      <c r="C96" s="381"/>
      <c r="D96" s="381"/>
      <c r="E96" s="381"/>
      <c r="F96" s="408"/>
      <c r="G96" s="381"/>
      <c r="H96" s="1694" t="s">
        <v>118</v>
      </c>
      <c r="I96" s="1695"/>
      <c r="J96" s="356">
        <f>SUM(J91:J94)</f>
        <v>0</v>
      </c>
      <c r="K96" s="381" t="s">
        <v>551</v>
      </c>
      <c r="L96" s="381" t="s">
        <v>1325</v>
      </c>
    </row>
    <row r="97" spans="1:12" ht="15" customHeight="1" x14ac:dyDescent="0.2">
      <c r="A97" s="376"/>
      <c r="B97" s="381"/>
      <c r="C97" s="381"/>
      <c r="D97" s="381"/>
      <c r="E97" s="381"/>
      <c r="F97" s="408"/>
      <c r="G97" s="411"/>
      <c r="H97" s="412"/>
      <c r="I97" s="406"/>
      <c r="J97" s="405"/>
      <c r="K97" s="381"/>
      <c r="L97" s="381"/>
    </row>
    <row r="98" spans="1:12" s="112" customFormat="1" ht="15" customHeight="1" x14ac:dyDescent="0.2">
      <c r="A98" s="375" t="s">
        <v>1347</v>
      </c>
      <c r="B98" s="376" t="s">
        <v>497</v>
      </c>
      <c r="C98" s="371"/>
      <c r="D98" s="371"/>
      <c r="E98" s="371"/>
      <c r="F98" s="370"/>
      <c r="G98" s="371"/>
      <c r="H98" s="373"/>
      <c r="I98" s="371"/>
      <c r="J98" s="370"/>
      <c r="K98" s="371"/>
      <c r="L98" s="371"/>
    </row>
    <row r="99" spans="1:12" s="112" customFormat="1" ht="15" customHeight="1" x14ac:dyDescent="0.2">
      <c r="A99" s="377"/>
      <c r="B99" s="414"/>
      <c r="C99" s="414"/>
      <c r="D99" s="414"/>
      <c r="E99" s="414"/>
      <c r="F99" s="370"/>
      <c r="G99" s="371"/>
      <c r="H99" s="373"/>
      <c r="I99" s="371"/>
      <c r="J99" s="370"/>
      <c r="K99" s="371"/>
      <c r="L99" s="371"/>
    </row>
    <row r="100" spans="1:12" s="112" customFormat="1" ht="15" customHeight="1" x14ac:dyDescent="0.2">
      <c r="A100" s="377"/>
      <c r="B100" s="415" t="s">
        <v>493</v>
      </c>
      <c r="C100" s="416"/>
      <c r="D100" s="417" t="s">
        <v>492</v>
      </c>
      <c r="E100" s="381"/>
      <c r="F100" s="378" t="s">
        <v>138</v>
      </c>
      <c r="G100" s="379"/>
      <c r="H100" s="380" t="s">
        <v>137</v>
      </c>
      <c r="I100" s="379"/>
      <c r="J100" s="378" t="s">
        <v>89</v>
      </c>
      <c r="K100" s="381"/>
      <c r="L100" s="371"/>
    </row>
    <row r="101" spans="1:12" s="112" customFormat="1" ht="15" customHeight="1" x14ac:dyDescent="0.2">
      <c r="A101" s="377"/>
      <c r="B101" s="382"/>
      <c r="C101" s="383"/>
      <c r="D101" s="384"/>
      <c r="E101" s="385"/>
      <c r="F101" s="386"/>
      <c r="G101" s="387"/>
      <c r="H101" s="388"/>
      <c r="I101" s="387"/>
      <c r="J101" s="389" t="s">
        <v>1327</v>
      </c>
      <c r="K101" s="381"/>
      <c r="L101" s="371"/>
    </row>
    <row r="102" spans="1:12" s="112" customFormat="1" ht="15" customHeight="1" x14ac:dyDescent="0.2">
      <c r="A102" s="376"/>
      <c r="B102" s="419">
        <v>1</v>
      </c>
      <c r="C102" s="416" t="s">
        <v>475</v>
      </c>
      <c r="D102" s="392" t="s">
        <v>1328</v>
      </c>
      <c r="E102" s="393" t="s">
        <v>143</v>
      </c>
      <c r="F102" s="394" t="b">
        <f>IF(総括表!$B$4=総括表!$Q$4,基礎データ貼付用シート!E50)</f>
        <v>0</v>
      </c>
      <c r="G102" s="395" t="s">
        <v>1325</v>
      </c>
      <c r="H102" s="396">
        <v>0.17100000000000001</v>
      </c>
      <c r="I102" s="395" t="s">
        <v>1329</v>
      </c>
      <c r="J102" s="397">
        <f t="shared" ref="J102:J109" si="4">ROUND(F102*H102,0)</f>
        <v>0</v>
      </c>
      <c r="K102" s="381" t="s">
        <v>1339</v>
      </c>
      <c r="L102" s="376"/>
    </row>
    <row r="103" spans="1:12" s="112" customFormat="1" ht="15" customHeight="1" x14ac:dyDescent="0.2">
      <c r="A103" s="376"/>
      <c r="B103" s="398"/>
      <c r="C103" s="385"/>
      <c r="D103" s="392" t="s">
        <v>1330</v>
      </c>
      <c r="E103" s="393" t="s">
        <v>142</v>
      </c>
      <c r="F103" s="394" t="b">
        <f>IF(総括表!$B$4=総括表!$Q$5,基礎データ貼付用シート!E50)</f>
        <v>0</v>
      </c>
      <c r="G103" s="395" t="s">
        <v>1325</v>
      </c>
      <c r="H103" s="399">
        <v>0.128</v>
      </c>
      <c r="I103" s="379" t="s">
        <v>1329</v>
      </c>
      <c r="J103" s="400">
        <f t="shared" si="4"/>
        <v>0</v>
      </c>
      <c r="K103" s="381" t="s">
        <v>1342</v>
      </c>
      <c r="L103" s="376"/>
    </row>
    <row r="104" spans="1:12" s="112" customFormat="1" ht="15" customHeight="1" x14ac:dyDescent="0.2">
      <c r="A104" s="376"/>
      <c r="B104" s="419">
        <v>2</v>
      </c>
      <c r="C104" s="416" t="s">
        <v>512</v>
      </c>
      <c r="D104" s="392" t="s">
        <v>1328</v>
      </c>
      <c r="E104" s="393" t="s">
        <v>143</v>
      </c>
      <c r="F104" s="394" t="b">
        <f>IF(総括表!$B$4=総括表!$Q$4,基礎データ貼付用シート!E51)</f>
        <v>0</v>
      </c>
      <c r="G104" s="395" t="s">
        <v>1325</v>
      </c>
      <c r="H104" s="396">
        <v>0.185</v>
      </c>
      <c r="I104" s="395" t="s">
        <v>1329</v>
      </c>
      <c r="J104" s="397">
        <f t="shared" si="4"/>
        <v>0</v>
      </c>
      <c r="K104" s="381" t="s">
        <v>1343</v>
      </c>
      <c r="L104" s="376"/>
    </row>
    <row r="105" spans="1:12" ht="15" customHeight="1" x14ac:dyDescent="0.2">
      <c r="A105" s="376"/>
      <c r="B105" s="398"/>
      <c r="C105" s="385"/>
      <c r="D105" s="392" t="s">
        <v>1330</v>
      </c>
      <c r="E105" s="393" t="s">
        <v>142</v>
      </c>
      <c r="F105" s="394" t="b">
        <f>IF(総括表!$B$4=総括表!$Q$5,基礎データ貼付用シート!E51)</f>
        <v>0</v>
      </c>
      <c r="G105" s="395" t="s">
        <v>1325</v>
      </c>
      <c r="H105" s="399">
        <v>0.14599999999999999</v>
      </c>
      <c r="I105" s="379" t="s">
        <v>1329</v>
      </c>
      <c r="J105" s="400">
        <f t="shared" si="4"/>
        <v>0</v>
      </c>
      <c r="K105" s="381" t="s">
        <v>1344</v>
      </c>
      <c r="L105" s="376"/>
    </row>
    <row r="106" spans="1:12" ht="15" customHeight="1" x14ac:dyDescent="0.2">
      <c r="A106" s="376"/>
      <c r="B106" s="419">
        <v>3</v>
      </c>
      <c r="C106" s="416" t="s">
        <v>619</v>
      </c>
      <c r="D106" s="392" t="s">
        <v>1328</v>
      </c>
      <c r="E106" s="393" t="s">
        <v>143</v>
      </c>
      <c r="F106" s="394" t="b">
        <f>IF(総括表!$B$4=総括表!$Q$4,基礎データ貼付用シート!E52)</f>
        <v>0</v>
      </c>
      <c r="G106" s="395" t="s">
        <v>1325</v>
      </c>
      <c r="H106" s="420">
        <v>0.19800000000000001</v>
      </c>
      <c r="I106" s="395" t="s">
        <v>1329</v>
      </c>
      <c r="J106" s="397">
        <f t="shared" si="4"/>
        <v>0</v>
      </c>
      <c r="K106" s="381" t="s">
        <v>1348</v>
      </c>
      <c r="L106" s="376"/>
    </row>
    <row r="107" spans="1:12" ht="15" customHeight="1" x14ac:dyDescent="0.2">
      <c r="A107" s="376"/>
      <c r="B107" s="398"/>
      <c r="C107" s="385"/>
      <c r="D107" s="392" t="s">
        <v>1330</v>
      </c>
      <c r="E107" s="393" t="s">
        <v>142</v>
      </c>
      <c r="F107" s="394" t="b">
        <f>IF(総括表!$B$4=総括表!$Q$5,基礎データ貼付用シート!E52)</f>
        <v>0</v>
      </c>
      <c r="G107" s="395" t="s">
        <v>1325</v>
      </c>
      <c r="H107" s="421">
        <v>0.16400000000000001</v>
      </c>
      <c r="I107" s="379" t="s">
        <v>1329</v>
      </c>
      <c r="J107" s="400">
        <f t="shared" si="4"/>
        <v>0</v>
      </c>
      <c r="K107" s="381" t="s">
        <v>267</v>
      </c>
      <c r="L107" s="376"/>
    </row>
    <row r="108" spans="1:12" ht="15" customHeight="1" x14ac:dyDescent="0.2">
      <c r="A108" s="376"/>
      <c r="B108" s="419">
        <v>4</v>
      </c>
      <c r="C108" s="416" t="s">
        <v>710</v>
      </c>
      <c r="D108" s="392" t="s">
        <v>1328</v>
      </c>
      <c r="E108" s="393" t="s">
        <v>143</v>
      </c>
      <c r="F108" s="394" t="b">
        <f>IF(総括表!$B$4=総括表!$Q$4,基礎データ貼付用シート!E53)</f>
        <v>0</v>
      </c>
      <c r="G108" s="395" t="s">
        <v>1325</v>
      </c>
      <c r="H108" s="396">
        <v>0.21199999999999999</v>
      </c>
      <c r="I108" s="395" t="s">
        <v>1329</v>
      </c>
      <c r="J108" s="397">
        <f t="shared" si="4"/>
        <v>0</v>
      </c>
      <c r="K108" s="381" t="s">
        <v>269</v>
      </c>
      <c r="L108" s="376"/>
    </row>
    <row r="109" spans="1:12" s="112" customFormat="1" ht="15" customHeight="1" thickBot="1" x14ac:dyDescent="0.25">
      <c r="A109" s="376"/>
      <c r="B109" s="398"/>
      <c r="C109" s="385"/>
      <c r="D109" s="392" t="s">
        <v>1330</v>
      </c>
      <c r="E109" s="393" t="s">
        <v>142</v>
      </c>
      <c r="F109" s="394" t="b">
        <f>IF(総括表!$B$4=総括表!$Q$5,基礎データ貼付用シート!E53)</f>
        <v>0</v>
      </c>
      <c r="G109" s="395" t="s">
        <v>1325</v>
      </c>
      <c r="H109" s="399">
        <v>0.18099999999999999</v>
      </c>
      <c r="I109" s="379" t="s">
        <v>1329</v>
      </c>
      <c r="J109" s="400">
        <f t="shared" si="4"/>
        <v>0</v>
      </c>
      <c r="K109" s="381" t="s">
        <v>1349</v>
      </c>
      <c r="L109" s="376"/>
    </row>
    <row r="110" spans="1:12" s="112" customFormat="1" ht="15" customHeight="1" x14ac:dyDescent="0.2">
      <c r="A110" s="376"/>
      <c r="B110" s="403"/>
      <c r="C110" s="404"/>
      <c r="D110" s="403"/>
      <c r="E110" s="403"/>
      <c r="F110" s="405"/>
      <c r="G110" s="406"/>
      <c r="H110" s="1698" t="s">
        <v>1350</v>
      </c>
      <c r="I110" s="1699"/>
      <c r="J110" s="418"/>
      <c r="K110" s="381"/>
      <c r="L110" s="381"/>
    </row>
    <row r="111" spans="1:12" s="112" customFormat="1" ht="15" customHeight="1" thickBot="1" x14ac:dyDescent="0.25">
      <c r="A111" s="376"/>
      <c r="B111" s="381"/>
      <c r="C111" s="381"/>
      <c r="D111" s="381"/>
      <c r="E111" s="381"/>
      <c r="F111" s="408"/>
      <c r="G111" s="381"/>
      <c r="H111" s="1694" t="s">
        <v>118</v>
      </c>
      <c r="I111" s="1695"/>
      <c r="J111" s="356">
        <f>SUM(J102:J109)</f>
        <v>0</v>
      </c>
      <c r="K111" s="381" t="s">
        <v>966</v>
      </c>
      <c r="L111" s="381" t="s">
        <v>1325</v>
      </c>
    </row>
    <row r="112" spans="1:12" s="112" customFormat="1" ht="15" customHeight="1" x14ac:dyDescent="0.2">
      <c r="A112" s="376"/>
      <c r="B112" s="381"/>
      <c r="C112" s="381"/>
      <c r="D112" s="381"/>
      <c r="E112" s="381"/>
      <c r="F112" s="408"/>
      <c r="G112" s="411"/>
      <c r="H112" s="412"/>
      <c r="I112" s="406"/>
      <c r="J112" s="405"/>
      <c r="K112" s="381"/>
      <c r="L112" s="381"/>
    </row>
    <row r="113" spans="1:12" s="112" customFormat="1" ht="15" customHeight="1" x14ac:dyDescent="0.2">
      <c r="A113" s="375" t="s">
        <v>1351</v>
      </c>
      <c r="B113" s="376" t="s">
        <v>502</v>
      </c>
      <c r="C113" s="371"/>
      <c r="D113" s="371"/>
      <c r="E113" s="371"/>
      <c r="F113" s="370"/>
      <c r="G113" s="371"/>
      <c r="H113" s="373"/>
      <c r="I113" s="371"/>
      <c r="J113" s="370"/>
      <c r="K113" s="371"/>
      <c r="L113" s="371"/>
    </row>
    <row r="114" spans="1:12" s="112" customFormat="1" ht="15" customHeight="1" x14ac:dyDescent="0.2">
      <c r="A114" s="377"/>
      <c r="B114" s="414"/>
      <c r="C114" s="414"/>
      <c r="D114" s="414"/>
      <c r="E114" s="414"/>
      <c r="F114" s="370"/>
      <c r="G114" s="371"/>
      <c r="H114" s="373"/>
      <c r="I114" s="371"/>
      <c r="J114" s="370"/>
      <c r="K114" s="371"/>
      <c r="L114" s="371"/>
    </row>
    <row r="115" spans="1:12" s="112" customFormat="1" ht="15" customHeight="1" x14ac:dyDescent="0.2">
      <c r="A115" s="377"/>
      <c r="B115" s="415" t="s">
        <v>493</v>
      </c>
      <c r="C115" s="416"/>
      <c r="D115" s="417" t="s">
        <v>492</v>
      </c>
      <c r="E115" s="381"/>
      <c r="F115" s="378" t="s">
        <v>138</v>
      </c>
      <c r="G115" s="379"/>
      <c r="H115" s="380" t="s">
        <v>137</v>
      </c>
      <c r="I115" s="379"/>
      <c r="J115" s="378" t="s">
        <v>89</v>
      </c>
      <c r="K115" s="381"/>
      <c r="L115" s="371"/>
    </row>
    <row r="116" spans="1:12" s="112" customFormat="1" ht="15" customHeight="1" x14ac:dyDescent="0.2">
      <c r="A116" s="377"/>
      <c r="B116" s="382"/>
      <c r="C116" s="383"/>
      <c r="D116" s="384"/>
      <c r="E116" s="385"/>
      <c r="F116" s="386"/>
      <c r="G116" s="387"/>
      <c r="H116" s="388"/>
      <c r="I116" s="387"/>
      <c r="J116" s="389" t="s">
        <v>1327</v>
      </c>
      <c r="K116" s="381"/>
      <c r="L116" s="371"/>
    </row>
    <row r="117" spans="1:12" s="112" customFormat="1" ht="15" customHeight="1" x14ac:dyDescent="0.2">
      <c r="A117" s="376"/>
      <c r="B117" s="419">
        <v>1</v>
      </c>
      <c r="C117" s="416" t="s">
        <v>475</v>
      </c>
      <c r="D117" s="392" t="s">
        <v>1328</v>
      </c>
      <c r="E117" s="393" t="s">
        <v>143</v>
      </c>
      <c r="F117" s="394" t="b">
        <f>IF(総括表!$B$4=総括表!$Q$4,基礎データ貼付用シート!E60)</f>
        <v>0</v>
      </c>
      <c r="G117" s="395" t="s">
        <v>1325</v>
      </c>
      <c r="H117" s="396">
        <v>0.28599999999999998</v>
      </c>
      <c r="I117" s="395" t="s">
        <v>1329</v>
      </c>
      <c r="J117" s="397">
        <f t="shared" ref="J117:J124" si="5">ROUND(F117*H117,0)</f>
        <v>0</v>
      </c>
      <c r="K117" s="381" t="s">
        <v>1339</v>
      </c>
      <c r="L117" s="376"/>
    </row>
    <row r="118" spans="1:12" s="112" customFormat="1" ht="15" customHeight="1" x14ac:dyDescent="0.2">
      <c r="A118" s="376"/>
      <c r="B118" s="398"/>
      <c r="C118" s="385"/>
      <c r="D118" s="392" t="s">
        <v>1330</v>
      </c>
      <c r="E118" s="393" t="s">
        <v>142</v>
      </c>
      <c r="F118" s="394" t="b">
        <f>IF(総括表!$B$4=総括表!$Q$5,基礎データ貼付用シート!E60)</f>
        <v>0</v>
      </c>
      <c r="G118" s="395" t="s">
        <v>1325</v>
      </c>
      <c r="H118" s="399">
        <v>0.214</v>
      </c>
      <c r="I118" s="379" t="s">
        <v>1329</v>
      </c>
      <c r="J118" s="400">
        <f t="shared" si="5"/>
        <v>0</v>
      </c>
      <c r="K118" s="381" t="s">
        <v>1342</v>
      </c>
      <c r="L118" s="376"/>
    </row>
    <row r="119" spans="1:12" s="112" customFormat="1" ht="15" customHeight="1" x14ac:dyDescent="0.2">
      <c r="A119" s="376"/>
      <c r="B119" s="419">
        <v>2</v>
      </c>
      <c r="C119" s="416" t="s">
        <v>512</v>
      </c>
      <c r="D119" s="392" t="s">
        <v>1328</v>
      </c>
      <c r="E119" s="393" t="s">
        <v>143</v>
      </c>
      <c r="F119" s="394" t="b">
        <f>IF(総括表!$B$4=総括表!$Q$4,基礎データ貼付用シート!E61)</f>
        <v>0</v>
      </c>
      <c r="G119" s="395" t="s">
        <v>1325</v>
      </c>
      <c r="H119" s="396">
        <v>0.308</v>
      </c>
      <c r="I119" s="395" t="s">
        <v>1329</v>
      </c>
      <c r="J119" s="397">
        <f t="shared" si="5"/>
        <v>0</v>
      </c>
      <c r="K119" s="381" t="s">
        <v>1343</v>
      </c>
      <c r="L119" s="376"/>
    </row>
    <row r="120" spans="1:12" ht="15" customHeight="1" x14ac:dyDescent="0.2">
      <c r="A120" s="376"/>
      <c r="B120" s="398"/>
      <c r="C120" s="385"/>
      <c r="D120" s="392" t="s">
        <v>1330</v>
      </c>
      <c r="E120" s="393" t="s">
        <v>142</v>
      </c>
      <c r="F120" s="394" t="b">
        <f>IF(総括表!$B$4=総括表!$Q$5,基礎データ貼付用シート!E61)</f>
        <v>0</v>
      </c>
      <c r="G120" s="395" t="s">
        <v>1325</v>
      </c>
      <c r="H120" s="399">
        <v>0.24399999999999999</v>
      </c>
      <c r="I120" s="379" t="s">
        <v>1329</v>
      </c>
      <c r="J120" s="400">
        <f t="shared" si="5"/>
        <v>0</v>
      </c>
      <c r="K120" s="381" t="s">
        <v>1344</v>
      </c>
      <c r="L120" s="376"/>
    </row>
    <row r="121" spans="1:12" ht="15" customHeight="1" x14ac:dyDescent="0.2">
      <c r="A121" s="376"/>
      <c r="B121" s="419">
        <v>3</v>
      </c>
      <c r="C121" s="416" t="s">
        <v>619</v>
      </c>
      <c r="D121" s="392" t="s">
        <v>1328</v>
      </c>
      <c r="E121" s="393" t="s">
        <v>143</v>
      </c>
      <c r="F121" s="394" t="b">
        <f>IF(総括表!$B$4=総括表!$Q$4,基礎データ貼付用シート!E62)</f>
        <v>0</v>
      </c>
      <c r="G121" s="395" t="s">
        <v>1325</v>
      </c>
      <c r="H121" s="420">
        <v>0.33</v>
      </c>
      <c r="I121" s="395" t="s">
        <v>1329</v>
      </c>
      <c r="J121" s="397">
        <f t="shared" si="5"/>
        <v>0</v>
      </c>
      <c r="K121" s="381" t="s">
        <v>1348</v>
      </c>
      <c r="L121" s="376"/>
    </row>
    <row r="122" spans="1:12" ht="15" customHeight="1" x14ac:dyDescent="0.2">
      <c r="A122" s="376"/>
      <c r="B122" s="398"/>
      <c r="C122" s="385"/>
      <c r="D122" s="392" t="s">
        <v>1330</v>
      </c>
      <c r="E122" s="393" t="s">
        <v>142</v>
      </c>
      <c r="F122" s="394" t="b">
        <f>IF(総括表!$B$4=総括表!$Q$5,基礎データ貼付用シート!E62)</f>
        <v>0</v>
      </c>
      <c r="G122" s="395" t="s">
        <v>1325</v>
      </c>
      <c r="H122" s="421">
        <v>0.27400000000000002</v>
      </c>
      <c r="I122" s="379" t="s">
        <v>1329</v>
      </c>
      <c r="J122" s="400">
        <f t="shared" si="5"/>
        <v>0</v>
      </c>
      <c r="K122" s="381" t="s">
        <v>267</v>
      </c>
      <c r="L122" s="376"/>
    </row>
    <row r="123" spans="1:12" ht="15" customHeight="1" x14ac:dyDescent="0.2">
      <c r="A123" s="376"/>
      <c r="B123" s="419">
        <v>4</v>
      </c>
      <c r="C123" s="416" t="s">
        <v>710</v>
      </c>
      <c r="D123" s="392" t="s">
        <v>1328</v>
      </c>
      <c r="E123" s="393" t="s">
        <v>143</v>
      </c>
      <c r="F123" s="394" t="b">
        <f>IF(総括表!$B$4=総括表!$Q$4,基礎データ貼付用シート!E63)</f>
        <v>0</v>
      </c>
      <c r="G123" s="395" t="s">
        <v>1325</v>
      </c>
      <c r="H123" s="420">
        <v>0.35299999999999998</v>
      </c>
      <c r="I123" s="395" t="s">
        <v>1329</v>
      </c>
      <c r="J123" s="397">
        <f t="shared" si="5"/>
        <v>0</v>
      </c>
      <c r="K123" s="381" t="s">
        <v>269</v>
      </c>
      <c r="L123" s="376"/>
    </row>
    <row r="124" spans="1:12" s="112" customFormat="1" ht="15" customHeight="1" thickBot="1" x14ac:dyDescent="0.25">
      <c r="A124" s="376"/>
      <c r="B124" s="398"/>
      <c r="C124" s="385"/>
      <c r="D124" s="392" t="s">
        <v>1330</v>
      </c>
      <c r="E124" s="393" t="s">
        <v>142</v>
      </c>
      <c r="F124" s="394" t="b">
        <f>IF(総括表!$B$4=総括表!$Q$5,基礎データ貼付用シート!E63)</f>
        <v>0</v>
      </c>
      <c r="G124" s="395" t="s">
        <v>1325</v>
      </c>
      <c r="H124" s="421">
        <v>0.30199999999999999</v>
      </c>
      <c r="I124" s="379" t="s">
        <v>1329</v>
      </c>
      <c r="J124" s="400">
        <f t="shared" si="5"/>
        <v>0</v>
      </c>
      <c r="K124" s="381" t="s">
        <v>1349</v>
      </c>
      <c r="L124" s="376"/>
    </row>
    <row r="125" spans="1:12" s="112" customFormat="1" ht="15" customHeight="1" x14ac:dyDescent="0.2">
      <c r="A125" s="376"/>
      <c r="B125" s="403"/>
      <c r="C125" s="404"/>
      <c r="D125" s="403"/>
      <c r="E125" s="403"/>
      <c r="F125" s="405"/>
      <c r="G125" s="406"/>
      <c r="H125" s="1698" t="s">
        <v>1350</v>
      </c>
      <c r="I125" s="1699"/>
      <c r="J125" s="418"/>
      <c r="K125" s="381"/>
      <c r="L125" s="381"/>
    </row>
    <row r="126" spans="1:12" s="112" customFormat="1" ht="15" customHeight="1" thickBot="1" x14ac:dyDescent="0.25">
      <c r="A126" s="376"/>
      <c r="B126" s="381"/>
      <c r="C126" s="381"/>
      <c r="D126" s="381"/>
      <c r="E126" s="381"/>
      <c r="F126" s="408"/>
      <c r="G126" s="381"/>
      <c r="H126" s="1694" t="s">
        <v>118</v>
      </c>
      <c r="I126" s="1695"/>
      <c r="J126" s="356">
        <f>SUM(J117:J124)</f>
        <v>0</v>
      </c>
      <c r="K126" s="381" t="s">
        <v>548</v>
      </c>
      <c r="L126" s="381" t="s">
        <v>1325</v>
      </c>
    </row>
    <row r="127" spans="1:12" s="112" customFormat="1" ht="15" customHeight="1" x14ac:dyDescent="0.2">
      <c r="A127" s="376"/>
      <c r="B127" s="381"/>
      <c r="C127" s="381"/>
      <c r="D127" s="381"/>
      <c r="E127" s="381"/>
      <c r="F127" s="408"/>
      <c r="G127" s="411"/>
      <c r="H127" s="412"/>
      <c r="I127" s="406"/>
      <c r="J127" s="405"/>
      <c r="K127" s="381"/>
      <c r="L127" s="381"/>
    </row>
    <row r="128" spans="1:12" s="112" customFormat="1" ht="15" customHeight="1" x14ac:dyDescent="0.2">
      <c r="A128" s="375" t="s">
        <v>1352</v>
      </c>
      <c r="B128" s="376" t="s">
        <v>498</v>
      </c>
      <c r="C128" s="371"/>
      <c r="D128" s="371"/>
      <c r="E128" s="371"/>
      <c r="F128" s="370"/>
      <c r="G128" s="371"/>
      <c r="H128" s="373"/>
      <c r="I128" s="371"/>
      <c r="J128" s="370"/>
      <c r="K128" s="371"/>
      <c r="L128" s="371"/>
    </row>
    <row r="129" spans="1:12" s="112" customFormat="1" ht="15" customHeight="1" x14ac:dyDescent="0.2">
      <c r="A129" s="377"/>
      <c r="B129" s="414"/>
      <c r="C129" s="414"/>
      <c r="D129" s="414"/>
      <c r="E129" s="414"/>
      <c r="F129" s="370"/>
      <c r="G129" s="371"/>
      <c r="H129" s="373"/>
      <c r="I129" s="371"/>
      <c r="J129" s="370"/>
      <c r="K129" s="371"/>
      <c r="L129" s="371"/>
    </row>
    <row r="130" spans="1:12" s="112" customFormat="1" ht="15" customHeight="1" x14ac:dyDescent="0.2">
      <c r="A130" s="377"/>
      <c r="B130" s="415" t="s">
        <v>493</v>
      </c>
      <c r="C130" s="416"/>
      <c r="D130" s="417" t="s">
        <v>492</v>
      </c>
      <c r="E130" s="381"/>
      <c r="F130" s="378" t="s">
        <v>138</v>
      </c>
      <c r="G130" s="379"/>
      <c r="H130" s="380" t="s">
        <v>137</v>
      </c>
      <c r="I130" s="379"/>
      <c r="J130" s="378" t="s">
        <v>89</v>
      </c>
      <c r="K130" s="381"/>
      <c r="L130" s="371"/>
    </row>
    <row r="131" spans="1:12" s="112" customFormat="1" ht="15" customHeight="1" x14ac:dyDescent="0.2">
      <c r="A131" s="377"/>
      <c r="B131" s="382"/>
      <c r="C131" s="383"/>
      <c r="D131" s="384"/>
      <c r="E131" s="385"/>
      <c r="F131" s="386"/>
      <c r="G131" s="387"/>
      <c r="H131" s="388"/>
      <c r="I131" s="387"/>
      <c r="J131" s="389" t="s">
        <v>1327</v>
      </c>
      <c r="K131" s="381"/>
      <c r="L131" s="371"/>
    </row>
    <row r="132" spans="1:12" s="112" customFormat="1" ht="15" customHeight="1" thickBot="1" x14ac:dyDescent="0.25">
      <c r="A132" s="376"/>
      <c r="B132" s="413">
        <v>1</v>
      </c>
      <c r="C132" s="393" t="s">
        <v>475</v>
      </c>
      <c r="D132" s="1690"/>
      <c r="E132" s="1691"/>
      <c r="F132" s="401">
        <f>+基礎データ貼付用シート!E70</f>
        <v>0</v>
      </c>
      <c r="G132" s="395" t="s">
        <v>1325</v>
      </c>
      <c r="H132" s="396">
        <v>0.34200000000000003</v>
      </c>
      <c r="I132" s="395" t="s">
        <v>1329</v>
      </c>
      <c r="J132" s="397">
        <f>ROUND(F132*H132,0)</f>
        <v>0</v>
      </c>
      <c r="K132" s="381" t="s">
        <v>1339</v>
      </c>
      <c r="L132" s="376"/>
    </row>
    <row r="133" spans="1:12" s="112" customFormat="1" ht="15" customHeight="1" x14ac:dyDescent="0.2">
      <c r="A133" s="376"/>
      <c r="B133" s="403"/>
      <c r="C133" s="404"/>
      <c r="D133" s="403"/>
      <c r="E133" s="403"/>
      <c r="F133" s="405"/>
      <c r="G133" s="406"/>
      <c r="H133" s="1698" t="s">
        <v>1339</v>
      </c>
      <c r="I133" s="1699"/>
      <c r="J133" s="418"/>
      <c r="K133" s="381"/>
      <c r="L133" s="381"/>
    </row>
    <row r="134" spans="1:12" s="112" customFormat="1" ht="18.75" customHeight="1" thickBot="1" x14ac:dyDescent="0.25">
      <c r="A134" s="376"/>
      <c r="B134" s="381"/>
      <c r="C134" s="381"/>
      <c r="D134" s="381"/>
      <c r="E134" s="381"/>
      <c r="F134" s="408"/>
      <c r="G134" s="381"/>
      <c r="H134" s="1694" t="s">
        <v>118</v>
      </c>
      <c r="I134" s="1695"/>
      <c r="J134" s="356">
        <f>SUM(J132:J132)</f>
        <v>0</v>
      </c>
      <c r="K134" s="381" t="s">
        <v>547</v>
      </c>
      <c r="L134" s="381" t="s">
        <v>1325</v>
      </c>
    </row>
    <row r="135" spans="1:12" ht="18.75" customHeight="1" x14ac:dyDescent="0.2">
      <c r="A135" s="376"/>
      <c r="B135" s="381"/>
      <c r="C135" s="381"/>
      <c r="D135" s="381"/>
      <c r="E135" s="381"/>
      <c r="F135" s="408"/>
      <c r="G135" s="381"/>
      <c r="H135" s="406"/>
      <c r="I135" s="406"/>
      <c r="J135" s="405"/>
      <c r="K135" s="381"/>
      <c r="L135" s="381"/>
    </row>
    <row r="136" spans="1:12" ht="11.25" customHeight="1" x14ac:dyDescent="0.2">
      <c r="A136" s="375" t="s">
        <v>1353</v>
      </c>
      <c r="B136" s="376" t="s">
        <v>689</v>
      </c>
      <c r="C136" s="371"/>
      <c r="D136" s="371"/>
      <c r="E136" s="371"/>
      <c r="F136" s="370"/>
      <c r="G136" s="371"/>
      <c r="H136" s="373"/>
      <c r="I136" s="371"/>
      <c r="J136" s="370"/>
      <c r="K136" s="371"/>
      <c r="L136" s="371"/>
    </row>
    <row r="137" spans="1:12" ht="18.75" customHeight="1" x14ac:dyDescent="0.2">
      <c r="A137" s="377"/>
      <c r="B137" s="414"/>
      <c r="C137" s="414"/>
      <c r="D137" s="414"/>
      <c r="E137" s="414"/>
      <c r="F137" s="370"/>
      <c r="G137" s="371"/>
      <c r="H137" s="373"/>
      <c r="I137" s="371"/>
      <c r="J137" s="370"/>
      <c r="K137" s="371"/>
      <c r="L137" s="371"/>
    </row>
    <row r="138" spans="1:12" ht="15" customHeight="1" x14ac:dyDescent="0.2">
      <c r="A138" s="377"/>
      <c r="B138" s="415" t="s">
        <v>493</v>
      </c>
      <c r="C138" s="416"/>
      <c r="D138" s="417" t="s">
        <v>492</v>
      </c>
      <c r="E138" s="381"/>
      <c r="F138" s="378" t="s">
        <v>138</v>
      </c>
      <c r="G138" s="379"/>
      <c r="H138" s="380" t="s">
        <v>137</v>
      </c>
      <c r="I138" s="379"/>
      <c r="J138" s="378" t="s">
        <v>89</v>
      </c>
      <c r="K138" s="381"/>
      <c r="L138" s="371"/>
    </row>
    <row r="139" spans="1:12" s="112" customFormat="1" ht="15" customHeight="1" x14ac:dyDescent="0.2">
      <c r="A139" s="377"/>
      <c r="B139" s="382"/>
      <c r="C139" s="383"/>
      <c r="D139" s="384"/>
      <c r="E139" s="385"/>
      <c r="F139" s="386"/>
      <c r="G139" s="387"/>
      <c r="H139" s="388"/>
      <c r="I139" s="387"/>
      <c r="J139" s="389" t="s">
        <v>1327</v>
      </c>
      <c r="K139" s="381"/>
      <c r="L139" s="371"/>
    </row>
    <row r="140" spans="1:12" s="112" customFormat="1" ht="15" customHeight="1" thickBot="1" x14ac:dyDescent="0.25">
      <c r="A140" s="376"/>
      <c r="B140" s="413">
        <v>1</v>
      </c>
      <c r="C140" s="393" t="s">
        <v>512</v>
      </c>
      <c r="D140" s="1690"/>
      <c r="E140" s="1691"/>
      <c r="F140" s="401">
        <f>+基礎データ貼付用シート!E71</f>
        <v>0</v>
      </c>
      <c r="G140" s="395" t="s">
        <v>1325</v>
      </c>
      <c r="H140" s="396">
        <v>0.39</v>
      </c>
      <c r="I140" s="395" t="s">
        <v>1329</v>
      </c>
      <c r="J140" s="397">
        <f>ROUND(F140*H140,0)</f>
        <v>0</v>
      </c>
      <c r="K140" s="381" t="s">
        <v>1339</v>
      </c>
      <c r="L140" s="376"/>
    </row>
    <row r="141" spans="1:12" s="112" customFormat="1" ht="15" customHeight="1" x14ac:dyDescent="0.2">
      <c r="A141" s="376"/>
      <c r="B141" s="403"/>
      <c r="C141" s="404"/>
      <c r="D141" s="403"/>
      <c r="E141" s="403"/>
      <c r="F141" s="405"/>
      <c r="G141" s="406"/>
      <c r="H141" s="1698" t="s">
        <v>1339</v>
      </c>
      <c r="I141" s="1699"/>
      <c r="J141" s="418"/>
      <c r="K141" s="381"/>
      <c r="L141" s="381"/>
    </row>
    <row r="142" spans="1:12" s="112" customFormat="1" ht="15" customHeight="1" thickBot="1" x14ac:dyDescent="0.25">
      <c r="A142" s="376"/>
      <c r="B142" s="381"/>
      <c r="C142" s="381"/>
      <c r="D142" s="381"/>
      <c r="E142" s="381"/>
      <c r="F142" s="408"/>
      <c r="G142" s="381"/>
      <c r="H142" s="1694" t="s">
        <v>118</v>
      </c>
      <c r="I142" s="1695"/>
      <c r="J142" s="356">
        <f>SUM(J140:J140)</f>
        <v>0</v>
      </c>
      <c r="K142" s="381" t="s">
        <v>806</v>
      </c>
      <c r="L142" s="381" t="s">
        <v>1325</v>
      </c>
    </row>
    <row r="143" spans="1:12" ht="18.75" customHeight="1" x14ac:dyDescent="0.2">
      <c r="A143" s="376"/>
      <c r="B143" s="381"/>
      <c r="C143" s="381"/>
      <c r="D143" s="381"/>
      <c r="E143" s="381"/>
      <c r="F143" s="408"/>
      <c r="G143" s="381"/>
      <c r="H143" s="406"/>
      <c r="I143" s="406"/>
      <c r="J143" s="405"/>
      <c r="K143" s="381"/>
      <c r="L143" s="381"/>
    </row>
    <row r="144" spans="1:12" ht="11.25" customHeight="1" x14ac:dyDescent="0.2">
      <c r="A144" s="375" t="s">
        <v>1354</v>
      </c>
      <c r="B144" s="376" t="s">
        <v>690</v>
      </c>
      <c r="C144" s="371"/>
      <c r="D144" s="371"/>
      <c r="E144" s="371"/>
      <c r="F144" s="370"/>
      <c r="G144" s="371"/>
      <c r="H144" s="373"/>
      <c r="I144" s="371"/>
      <c r="J144" s="370"/>
      <c r="K144" s="371"/>
      <c r="L144" s="371"/>
    </row>
    <row r="145" spans="1:12" ht="18.75" customHeight="1" x14ac:dyDescent="0.2">
      <c r="A145" s="377"/>
      <c r="B145" s="414"/>
      <c r="C145" s="414"/>
      <c r="D145" s="414"/>
      <c r="E145" s="414"/>
      <c r="F145" s="370"/>
      <c r="G145" s="371"/>
      <c r="H145" s="373"/>
      <c r="I145" s="371"/>
      <c r="J145" s="370"/>
      <c r="K145" s="371"/>
      <c r="L145" s="371"/>
    </row>
    <row r="146" spans="1:12" ht="15" customHeight="1" x14ac:dyDescent="0.2">
      <c r="A146" s="377"/>
      <c r="B146" s="415" t="s">
        <v>493</v>
      </c>
      <c r="C146" s="416"/>
      <c r="D146" s="417" t="s">
        <v>492</v>
      </c>
      <c r="E146" s="381"/>
      <c r="F146" s="378" t="s">
        <v>138</v>
      </c>
      <c r="G146" s="379"/>
      <c r="H146" s="380" t="s">
        <v>137</v>
      </c>
      <c r="I146" s="379"/>
      <c r="J146" s="378" t="s">
        <v>89</v>
      </c>
      <c r="K146" s="381"/>
      <c r="L146" s="371"/>
    </row>
    <row r="147" spans="1:12" s="112" customFormat="1" ht="15" customHeight="1" x14ac:dyDescent="0.2">
      <c r="A147" s="377"/>
      <c r="B147" s="382"/>
      <c r="C147" s="383"/>
      <c r="D147" s="384"/>
      <c r="E147" s="385"/>
      <c r="F147" s="386"/>
      <c r="G147" s="387"/>
      <c r="H147" s="388"/>
      <c r="I147" s="387"/>
      <c r="J147" s="389" t="s">
        <v>1327</v>
      </c>
      <c r="K147" s="381"/>
      <c r="L147" s="371"/>
    </row>
    <row r="148" spans="1:12" s="112" customFormat="1" ht="15" customHeight="1" x14ac:dyDescent="0.2">
      <c r="A148" s="377"/>
      <c r="B148" s="413">
        <v>1</v>
      </c>
      <c r="C148" s="393" t="s">
        <v>619</v>
      </c>
      <c r="D148" s="1690"/>
      <c r="E148" s="1691"/>
      <c r="F148" s="401">
        <f>+基礎データ貼付用シート!E86</f>
        <v>0</v>
      </c>
      <c r="G148" s="395" t="s">
        <v>1325</v>
      </c>
      <c r="H148" s="420">
        <v>0.313</v>
      </c>
      <c r="I148" s="395" t="s">
        <v>1329</v>
      </c>
      <c r="J148" s="397">
        <f t="shared" ref="J148:J159" si="6">ROUND(F148*H148,0)</f>
        <v>0</v>
      </c>
      <c r="K148" s="381" t="s">
        <v>4651</v>
      </c>
      <c r="L148" s="371"/>
    </row>
    <row r="149" spans="1:12" s="112" customFormat="1" ht="15" customHeight="1" x14ac:dyDescent="0.2">
      <c r="A149" s="377"/>
      <c r="B149" s="413">
        <f>B148+1</f>
        <v>2</v>
      </c>
      <c r="C149" s="393" t="s">
        <v>710</v>
      </c>
      <c r="D149" s="1690"/>
      <c r="E149" s="1691"/>
      <c r="F149" s="401">
        <f>+基礎データ貼付用シート!E87</f>
        <v>0</v>
      </c>
      <c r="G149" s="395" t="s">
        <v>1325</v>
      </c>
      <c r="H149" s="396">
        <v>0.33800000000000002</v>
      </c>
      <c r="I149" s="395" t="s">
        <v>1329</v>
      </c>
      <c r="J149" s="397">
        <f t="shared" si="6"/>
        <v>0</v>
      </c>
      <c r="K149" s="381" t="s">
        <v>4652</v>
      </c>
      <c r="L149" s="371"/>
    </row>
    <row r="150" spans="1:12" s="112" customFormat="1" ht="15" customHeight="1" x14ac:dyDescent="0.2">
      <c r="A150" s="377"/>
      <c r="B150" s="413">
        <f t="shared" ref="B150:B159" si="7">B149+1</f>
        <v>3</v>
      </c>
      <c r="C150" s="393" t="s">
        <v>741</v>
      </c>
      <c r="D150" s="1690"/>
      <c r="E150" s="1691"/>
      <c r="F150" s="401">
        <f>+基礎データ貼付用シート!E88</f>
        <v>0</v>
      </c>
      <c r="G150" s="395" t="s">
        <v>1325</v>
      </c>
      <c r="H150" s="396">
        <v>0.36099999999999999</v>
      </c>
      <c r="I150" s="395" t="s">
        <v>1329</v>
      </c>
      <c r="J150" s="397">
        <f t="shared" si="6"/>
        <v>0</v>
      </c>
      <c r="K150" s="381" t="s">
        <v>4653</v>
      </c>
      <c r="L150" s="371"/>
    </row>
    <row r="151" spans="1:12" ht="15" customHeight="1" x14ac:dyDescent="0.2">
      <c r="A151" s="376"/>
      <c r="B151" s="413">
        <f t="shared" si="7"/>
        <v>4</v>
      </c>
      <c r="C151" s="393" t="s">
        <v>808</v>
      </c>
      <c r="D151" s="1690"/>
      <c r="E151" s="1691"/>
      <c r="F151" s="401">
        <f>+基礎データ貼付用シート!E89</f>
        <v>0</v>
      </c>
      <c r="G151" s="395" t="s">
        <v>1325</v>
      </c>
      <c r="H151" s="396">
        <v>0.38400000000000001</v>
      </c>
      <c r="I151" s="395" t="s">
        <v>1329</v>
      </c>
      <c r="J151" s="397">
        <f t="shared" si="6"/>
        <v>0</v>
      </c>
      <c r="K151" s="381" t="s">
        <v>4654</v>
      </c>
      <c r="L151" s="376"/>
    </row>
    <row r="152" spans="1:12" ht="15" customHeight="1" x14ac:dyDescent="0.2">
      <c r="A152" s="376"/>
      <c r="B152" s="413">
        <f t="shared" si="7"/>
        <v>5</v>
      </c>
      <c r="C152" s="393" t="s">
        <v>884</v>
      </c>
      <c r="D152" s="1690"/>
      <c r="E152" s="1691"/>
      <c r="F152" s="401">
        <f>+基礎データ貼付用シート!E90</f>
        <v>0</v>
      </c>
      <c r="G152" s="395" t="s">
        <v>1325</v>
      </c>
      <c r="H152" s="396">
        <v>0.40600000000000003</v>
      </c>
      <c r="I152" s="395" t="s">
        <v>1329</v>
      </c>
      <c r="J152" s="397">
        <f t="shared" si="6"/>
        <v>0</v>
      </c>
      <c r="K152" s="381" t="s">
        <v>4655</v>
      </c>
      <c r="L152" s="376"/>
    </row>
    <row r="153" spans="1:12" ht="15" customHeight="1" x14ac:dyDescent="0.2">
      <c r="A153" s="376"/>
      <c r="B153" s="413">
        <f t="shared" si="7"/>
        <v>6</v>
      </c>
      <c r="C153" s="393" t="s">
        <v>915</v>
      </c>
      <c r="D153" s="1690"/>
      <c r="E153" s="1691"/>
      <c r="F153" s="401">
        <f>+基礎データ貼付用シート!E91</f>
        <v>0</v>
      </c>
      <c r="G153" s="395" t="s">
        <v>1325</v>
      </c>
      <c r="H153" s="396">
        <v>0.43</v>
      </c>
      <c r="I153" s="395" t="s">
        <v>1329</v>
      </c>
      <c r="J153" s="397">
        <f t="shared" si="6"/>
        <v>0</v>
      </c>
      <c r="K153" s="381" t="s">
        <v>4656</v>
      </c>
      <c r="L153" s="376"/>
    </row>
    <row r="154" spans="1:12" ht="15" customHeight="1" x14ac:dyDescent="0.2">
      <c r="A154" s="376"/>
      <c r="B154" s="413">
        <f t="shared" si="7"/>
        <v>7</v>
      </c>
      <c r="C154" s="393" t="s">
        <v>1067</v>
      </c>
      <c r="D154" s="1690"/>
      <c r="E154" s="1691"/>
      <c r="F154" s="401">
        <f>+基礎データ貼付用シート!E92</f>
        <v>0</v>
      </c>
      <c r="G154" s="395" t="s">
        <v>1325</v>
      </c>
      <c r="H154" s="396">
        <v>0.45400000000000001</v>
      </c>
      <c r="I154" s="395" t="s">
        <v>1329</v>
      </c>
      <c r="J154" s="397">
        <f t="shared" si="6"/>
        <v>0</v>
      </c>
      <c r="K154" s="381" t="s">
        <v>4657</v>
      </c>
      <c r="L154" s="376"/>
    </row>
    <row r="155" spans="1:12" ht="15" customHeight="1" x14ac:dyDescent="0.2">
      <c r="A155" s="376"/>
      <c r="B155" s="413">
        <f t="shared" si="7"/>
        <v>8</v>
      </c>
      <c r="C155" s="393" t="s">
        <v>1259</v>
      </c>
      <c r="D155" s="1690"/>
      <c r="E155" s="1691"/>
      <c r="F155" s="401">
        <f>+基礎データ貼付用シート!E93</f>
        <v>0</v>
      </c>
      <c r="G155" s="395" t="s">
        <v>117</v>
      </c>
      <c r="H155" s="396">
        <v>0.47699999999999998</v>
      </c>
      <c r="I155" s="395" t="s">
        <v>119</v>
      </c>
      <c r="J155" s="397">
        <f t="shared" si="6"/>
        <v>0</v>
      </c>
      <c r="K155" s="381" t="s">
        <v>534</v>
      </c>
      <c r="L155" s="376"/>
    </row>
    <row r="156" spans="1:12" ht="15" customHeight="1" x14ac:dyDescent="0.2">
      <c r="A156" s="376"/>
      <c r="B156" s="413">
        <f t="shared" si="7"/>
        <v>9</v>
      </c>
      <c r="C156" s="393" t="s">
        <v>5225</v>
      </c>
      <c r="D156" s="1690"/>
      <c r="E156" s="1691"/>
      <c r="F156" s="401">
        <f>+基礎データ貼付用シート!E94</f>
        <v>0</v>
      </c>
      <c r="G156" s="395" t="s">
        <v>117</v>
      </c>
      <c r="H156" s="396">
        <v>0.5</v>
      </c>
      <c r="I156" s="395" t="s">
        <v>119</v>
      </c>
      <c r="J156" s="397">
        <f t="shared" si="6"/>
        <v>0</v>
      </c>
      <c r="K156" s="381" t="s">
        <v>530</v>
      </c>
      <c r="L156" s="376"/>
    </row>
    <row r="157" spans="1:12" ht="15" customHeight="1" x14ac:dyDescent="0.2">
      <c r="A157" s="376"/>
      <c r="B157" s="413">
        <f t="shared" si="7"/>
        <v>10</v>
      </c>
      <c r="C157" s="393" t="s">
        <v>5612</v>
      </c>
      <c r="D157" s="1690"/>
      <c r="E157" s="1691"/>
      <c r="F157" s="1217">
        <f>+基礎データ貼付用シート!E95</f>
        <v>0</v>
      </c>
      <c r="G157" s="395" t="s">
        <v>117</v>
      </c>
      <c r="H157" s="396">
        <v>0.5</v>
      </c>
      <c r="I157" s="395" t="s">
        <v>119</v>
      </c>
      <c r="J157" s="397">
        <f>ROUND(F157*H157,0)</f>
        <v>0</v>
      </c>
      <c r="K157" s="381" t="s">
        <v>528</v>
      </c>
      <c r="L157" s="376"/>
    </row>
    <row r="158" spans="1:12" ht="15" customHeight="1" x14ac:dyDescent="0.2">
      <c r="A158" s="376"/>
      <c r="B158" s="413">
        <f t="shared" si="7"/>
        <v>11</v>
      </c>
      <c r="C158" s="393" t="s">
        <v>6145</v>
      </c>
      <c r="D158" s="1690"/>
      <c r="E158" s="1691"/>
      <c r="F158" s="401">
        <f>+基礎データ貼付用シート!E96</f>
        <v>0</v>
      </c>
      <c r="G158" s="395" t="s">
        <v>117</v>
      </c>
      <c r="H158" s="396">
        <v>0.5</v>
      </c>
      <c r="I158" s="395" t="s">
        <v>119</v>
      </c>
      <c r="J158" s="397">
        <f t="shared" ref="J158" si="8">ROUND(F158*H158,0)</f>
        <v>0</v>
      </c>
      <c r="K158" s="381" t="s">
        <v>554</v>
      </c>
      <c r="L158" s="376"/>
    </row>
    <row r="159" spans="1:12" ht="15" customHeight="1" thickBot="1" x14ac:dyDescent="0.25">
      <c r="A159" s="376"/>
      <c r="B159" s="413">
        <f t="shared" si="7"/>
        <v>12</v>
      </c>
      <c r="C159" s="393" t="s">
        <v>6622</v>
      </c>
      <c r="D159" s="1690"/>
      <c r="E159" s="1691"/>
      <c r="F159" s="401">
        <f>+基礎データ貼付用シート!E97</f>
        <v>0</v>
      </c>
      <c r="G159" s="395" t="s">
        <v>1254</v>
      </c>
      <c r="H159" s="396">
        <v>0.5</v>
      </c>
      <c r="I159" s="395" t="s">
        <v>1329</v>
      </c>
      <c r="J159" s="397">
        <f t="shared" si="6"/>
        <v>0</v>
      </c>
      <c r="K159" s="381" t="s">
        <v>553</v>
      </c>
      <c r="L159" s="376"/>
    </row>
    <row r="160" spans="1:12" ht="15" customHeight="1" x14ac:dyDescent="0.2">
      <c r="A160" s="376"/>
      <c r="B160" s="403"/>
      <c r="C160" s="404"/>
      <c r="D160" s="403"/>
      <c r="E160" s="403"/>
      <c r="F160" s="405"/>
      <c r="G160" s="406"/>
      <c r="H160" s="1698" t="s">
        <v>1261</v>
      </c>
      <c r="I160" s="1699"/>
      <c r="J160" s="422"/>
      <c r="K160" s="381"/>
      <c r="L160" s="381"/>
    </row>
    <row r="161" spans="1:12" ht="15" customHeight="1" thickBot="1" x14ac:dyDescent="0.25">
      <c r="A161" s="376"/>
      <c r="B161" s="381"/>
      <c r="C161" s="381"/>
      <c r="D161" s="381"/>
      <c r="E161" s="381"/>
      <c r="F161" s="408"/>
      <c r="G161" s="381"/>
      <c r="H161" s="1694" t="s">
        <v>118</v>
      </c>
      <c r="I161" s="1695"/>
      <c r="J161" s="356">
        <f>SUM(J148:J159)</f>
        <v>0</v>
      </c>
      <c r="K161" s="381" t="s">
        <v>807</v>
      </c>
      <c r="L161" s="381" t="s">
        <v>1325</v>
      </c>
    </row>
    <row r="162" spans="1:12" ht="15" customHeight="1" x14ac:dyDescent="0.2">
      <c r="A162" s="376"/>
      <c r="B162" s="381"/>
      <c r="C162" s="381"/>
      <c r="D162" s="381"/>
      <c r="E162" s="381"/>
      <c r="F162" s="408"/>
      <c r="G162" s="381"/>
      <c r="H162" s="406"/>
      <c r="I162" s="406"/>
      <c r="J162" s="405"/>
      <c r="K162" s="381"/>
      <c r="L162" s="381"/>
    </row>
    <row r="163" spans="1:12" s="112" customFormat="1" ht="15" customHeight="1" x14ac:dyDescent="0.2">
      <c r="A163" s="375" t="s">
        <v>1357</v>
      </c>
      <c r="B163" s="376" t="s">
        <v>691</v>
      </c>
      <c r="C163" s="371"/>
      <c r="D163" s="371"/>
      <c r="E163" s="371"/>
      <c r="F163" s="370"/>
      <c r="G163" s="371"/>
      <c r="H163" s="373"/>
      <c r="I163" s="371"/>
      <c r="J163" s="370"/>
      <c r="K163" s="371"/>
      <c r="L163" s="371"/>
    </row>
    <row r="164" spans="1:12" s="112" customFormat="1" ht="15" customHeight="1" x14ac:dyDescent="0.2">
      <c r="A164" s="377"/>
      <c r="B164" s="414"/>
      <c r="C164" s="414"/>
      <c r="D164" s="414"/>
      <c r="E164" s="414"/>
      <c r="F164" s="370"/>
      <c r="G164" s="371"/>
      <c r="H164" s="373"/>
      <c r="I164" s="371"/>
      <c r="J164" s="370"/>
      <c r="K164" s="371"/>
      <c r="L164" s="371"/>
    </row>
    <row r="165" spans="1:12" s="112" customFormat="1" ht="15" customHeight="1" x14ac:dyDescent="0.2">
      <c r="A165" s="377"/>
      <c r="B165" s="415" t="s">
        <v>493</v>
      </c>
      <c r="C165" s="416"/>
      <c r="D165" s="417" t="s">
        <v>492</v>
      </c>
      <c r="E165" s="381"/>
      <c r="F165" s="378" t="s">
        <v>138</v>
      </c>
      <c r="G165" s="379"/>
      <c r="H165" s="380" t="s">
        <v>137</v>
      </c>
      <c r="I165" s="379"/>
      <c r="J165" s="378" t="s">
        <v>89</v>
      </c>
      <c r="K165" s="381"/>
      <c r="L165" s="371"/>
    </row>
    <row r="166" spans="1:12" s="112" customFormat="1" ht="15" customHeight="1" x14ac:dyDescent="0.2">
      <c r="A166" s="377"/>
      <c r="B166" s="382"/>
      <c r="C166" s="383"/>
      <c r="D166" s="384"/>
      <c r="E166" s="385"/>
      <c r="F166" s="386"/>
      <c r="G166" s="387"/>
      <c r="H166" s="388"/>
      <c r="I166" s="387"/>
      <c r="J166" s="389" t="s">
        <v>1327</v>
      </c>
      <c r="K166" s="381"/>
      <c r="L166" s="371"/>
    </row>
    <row r="167" spans="1:12" s="112" customFormat="1" ht="15" customHeight="1" x14ac:dyDescent="0.2">
      <c r="A167" s="376"/>
      <c r="B167" s="419">
        <v>1</v>
      </c>
      <c r="C167" s="416" t="s">
        <v>619</v>
      </c>
      <c r="D167" s="392" t="s">
        <v>1328</v>
      </c>
      <c r="E167" s="393" t="s">
        <v>143</v>
      </c>
      <c r="F167" s="394" t="b">
        <f>IF(総括表!$B$4=総括表!$Q$4,基礎データ貼付用シート!E28)</f>
        <v>0</v>
      </c>
      <c r="G167" s="395" t="s">
        <v>1325</v>
      </c>
      <c r="H167" s="420">
        <v>0.188</v>
      </c>
      <c r="I167" s="395" t="s">
        <v>1329</v>
      </c>
      <c r="J167" s="397">
        <f t="shared" ref="J167:J172" si="9">ROUND(F167*H167,0)</f>
        <v>0</v>
      </c>
      <c r="K167" s="381" t="s">
        <v>1339</v>
      </c>
      <c r="L167" s="376"/>
    </row>
    <row r="168" spans="1:12" s="112" customFormat="1" ht="15" customHeight="1" x14ac:dyDescent="0.2">
      <c r="A168" s="376"/>
      <c r="B168" s="398"/>
      <c r="C168" s="385"/>
      <c r="D168" s="392" t="s">
        <v>1330</v>
      </c>
      <c r="E168" s="393" t="s">
        <v>142</v>
      </c>
      <c r="F168" s="394" t="b">
        <f>IF(総括表!$B$4=総括表!$Q$5,基礎データ貼付用シート!E28)</f>
        <v>0</v>
      </c>
      <c r="G168" s="395" t="s">
        <v>1325</v>
      </c>
      <c r="H168" s="421">
        <v>0.16200000000000001</v>
      </c>
      <c r="I168" s="379" t="s">
        <v>1329</v>
      </c>
      <c r="J168" s="400">
        <f t="shared" si="9"/>
        <v>0</v>
      </c>
      <c r="K168" s="381" t="s">
        <v>1342</v>
      </c>
      <c r="L168" s="376"/>
    </row>
    <row r="169" spans="1:12" ht="15" customHeight="1" x14ac:dyDescent="0.2">
      <c r="A169" s="376"/>
      <c r="B169" s="419">
        <v>2</v>
      </c>
      <c r="C169" s="416" t="s">
        <v>710</v>
      </c>
      <c r="D169" s="392" t="s">
        <v>1328</v>
      </c>
      <c r="E169" s="393" t="s">
        <v>143</v>
      </c>
      <c r="F169" s="394" t="b">
        <f>IF(総括表!$B$4=総括表!$Q$4,基礎データ貼付用シート!E29)</f>
        <v>0</v>
      </c>
      <c r="G169" s="395" t="s">
        <v>1325</v>
      </c>
      <c r="H169" s="396">
        <v>0.20300000000000001</v>
      </c>
      <c r="I169" s="395" t="s">
        <v>1329</v>
      </c>
      <c r="J169" s="397">
        <f t="shared" si="9"/>
        <v>0</v>
      </c>
      <c r="K169" s="381" t="s">
        <v>1343</v>
      </c>
      <c r="L169" s="376"/>
    </row>
    <row r="170" spans="1:12" ht="15" customHeight="1" x14ac:dyDescent="0.2">
      <c r="A170" s="376"/>
      <c r="B170" s="398"/>
      <c r="C170" s="385"/>
      <c r="D170" s="392" t="s">
        <v>1330</v>
      </c>
      <c r="E170" s="393" t="s">
        <v>142</v>
      </c>
      <c r="F170" s="394" t="b">
        <f>IF(総括表!$B$4=総括表!$Q$5,基礎データ貼付用シート!E29)</f>
        <v>0</v>
      </c>
      <c r="G170" s="395" t="s">
        <v>1325</v>
      </c>
      <c r="H170" s="399">
        <v>0.17899999999999999</v>
      </c>
      <c r="I170" s="379" t="s">
        <v>1329</v>
      </c>
      <c r="J170" s="400">
        <f t="shared" si="9"/>
        <v>0</v>
      </c>
      <c r="K170" s="381" t="s">
        <v>1344</v>
      </c>
      <c r="L170" s="376"/>
    </row>
    <row r="171" spans="1:12" ht="15" customHeight="1" x14ac:dyDescent="0.2">
      <c r="A171" s="376"/>
      <c r="B171" s="419">
        <v>3</v>
      </c>
      <c r="C171" s="416" t="s">
        <v>741</v>
      </c>
      <c r="D171" s="392" t="s">
        <v>1328</v>
      </c>
      <c r="E171" s="393" t="s">
        <v>143</v>
      </c>
      <c r="F171" s="394" t="b">
        <f>IF(総括表!$B$4=総括表!$Q$4,基礎データ貼付用シート!E30)</f>
        <v>0</v>
      </c>
      <c r="G171" s="395" t="s">
        <v>1325</v>
      </c>
      <c r="H171" s="396">
        <v>0.217</v>
      </c>
      <c r="I171" s="395" t="s">
        <v>1329</v>
      </c>
      <c r="J171" s="397">
        <f t="shared" si="9"/>
        <v>0</v>
      </c>
      <c r="K171" s="381" t="s">
        <v>1348</v>
      </c>
      <c r="L171" s="376"/>
    </row>
    <row r="172" spans="1:12" ht="15" customHeight="1" x14ac:dyDescent="0.2">
      <c r="A172" s="376"/>
      <c r="B172" s="398"/>
      <c r="C172" s="385"/>
      <c r="D172" s="392" t="s">
        <v>1330</v>
      </c>
      <c r="E172" s="393" t="s">
        <v>142</v>
      </c>
      <c r="F172" s="394" t="b">
        <f>IF(総括表!$B$4=総括表!$Q$5,基礎データ貼付用シート!E30)</f>
        <v>0</v>
      </c>
      <c r="G172" s="395" t="s">
        <v>1325</v>
      </c>
      <c r="H172" s="399">
        <v>0.19600000000000001</v>
      </c>
      <c r="I172" s="379" t="s">
        <v>119</v>
      </c>
      <c r="J172" s="400">
        <f t="shared" si="9"/>
        <v>0</v>
      </c>
      <c r="K172" s="381" t="s">
        <v>1355</v>
      </c>
      <c r="L172" s="376"/>
    </row>
    <row r="173" spans="1:12" s="112" customFormat="1" ht="15" customHeight="1" x14ac:dyDescent="0.2">
      <c r="A173" s="376"/>
      <c r="B173" s="419">
        <v>4</v>
      </c>
      <c r="C173" s="416" t="s">
        <v>808</v>
      </c>
      <c r="D173" s="392" t="s">
        <v>1328</v>
      </c>
      <c r="E173" s="393" t="s">
        <v>143</v>
      </c>
      <c r="F173" s="394" t="b">
        <f>IF(総括表!$B$4=総括表!$Q$4,基礎データ貼付用シート!E31)</f>
        <v>0</v>
      </c>
      <c r="G173" s="395" t="s">
        <v>1325</v>
      </c>
      <c r="H173" s="396">
        <v>0.23100000000000001</v>
      </c>
      <c r="I173" s="395" t="s">
        <v>1329</v>
      </c>
      <c r="J173" s="397">
        <f>ROUND(F173*H173,0)</f>
        <v>0</v>
      </c>
      <c r="K173" s="381" t="s">
        <v>1356</v>
      </c>
      <c r="L173" s="376"/>
    </row>
    <row r="174" spans="1:12" s="112" customFormat="1" ht="15" customHeight="1" thickBot="1" x14ac:dyDescent="0.25">
      <c r="A174" s="376"/>
      <c r="B174" s="398"/>
      <c r="C174" s="385"/>
      <c r="D174" s="392" t="s">
        <v>1330</v>
      </c>
      <c r="E174" s="393" t="s">
        <v>142</v>
      </c>
      <c r="F174" s="394" t="b">
        <f>IF(総括表!$B$4=総括表!$Q$5,基礎データ貼付用シート!E31)</f>
        <v>0</v>
      </c>
      <c r="G174" s="395" t="s">
        <v>1325</v>
      </c>
      <c r="H174" s="399">
        <v>0.21299999999999999</v>
      </c>
      <c r="I174" s="379" t="s">
        <v>1329</v>
      </c>
      <c r="J174" s="400">
        <f>ROUND(F174*H174,0)</f>
        <v>0</v>
      </c>
      <c r="K174" s="381" t="s">
        <v>1358</v>
      </c>
      <c r="L174" s="376"/>
    </row>
    <row r="175" spans="1:12" s="112" customFormat="1" ht="15" customHeight="1" x14ac:dyDescent="0.2">
      <c r="A175" s="376"/>
      <c r="B175" s="403"/>
      <c r="C175" s="404"/>
      <c r="D175" s="403"/>
      <c r="E175" s="403"/>
      <c r="F175" s="405"/>
      <c r="G175" s="406"/>
      <c r="H175" s="1698" t="s">
        <v>1317</v>
      </c>
      <c r="I175" s="1699"/>
      <c r="J175" s="418"/>
      <c r="K175" s="381"/>
      <c r="L175" s="381"/>
    </row>
    <row r="176" spans="1:12" s="112" customFormat="1" ht="15" customHeight="1" thickBot="1" x14ac:dyDescent="0.25">
      <c r="A176" s="376"/>
      <c r="B176" s="381"/>
      <c r="C176" s="381"/>
      <c r="D176" s="381"/>
      <c r="E176" s="381"/>
      <c r="F176" s="408"/>
      <c r="G176" s="381"/>
      <c r="H176" s="1694" t="s">
        <v>118</v>
      </c>
      <c r="I176" s="1695"/>
      <c r="J176" s="356">
        <f>SUM(J167:J174)</f>
        <v>0</v>
      </c>
      <c r="K176" s="381" t="s">
        <v>967</v>
      </c>
      <c r="L176" s="381" t="s">
        <v>1325</v>
      </c>
    </row>
    <row r="177" spans="1:12" s="112" customFormat="1" ht="15" customHeight="1" x14ac:dyDescent="0.2">
      <c r="A177" s="376"/>
      <c r="B177" s="381"/>
      <c r="C177" s="381"/>
      <c r="D177" s="381"/>
      <c r="E177" s="381"/>
      <c r="F177" s="408"/>
      <c r="G177" s="411"/>
      <c r="H177" s="412"/>
      <c r="I177" s="406"/>
      <c r="J177" s="405"/>
      <c r="K177" s="381"/>
      <c r="L177" s="381"/>
    </row>
    <row r="178" spans="1:12" s="112" customFormat="1" ht="15" customHeight="1" x14ac:dyDescent="0.2">
      <c r="A178" s="375" t="s">
        <v>1360</v>
      </c>
      <c r="B178" s="376" t="s">
        <v>692</v>
      </c>
      <c r="C178" s="371"/>
      <c r="D178" s="371"/>
      <c r="E178" s="371"/>
      <c r="F178" s="370"/>
      <c r="G178" s="371"/>
      <c r="H178" s="373"/>
      <c r="I178" s="371"/>
      <c r="J178" s="370"/>
      <c r="K178" s="371"/>
      <c r="L178" s="371"/>
    </row>
    <row r="179" spans="1:12" s="112" customFormat="1" ht="15" customHeight="1" x14ac:dyDescent="0.2">
      <c r="A179" s="377"/>
      <c r="B179" s="414"/>
      <c r="C179" s="414"/>
      <c r="D179" s="414"/>
      <c r="E179" s="414"/>
      <c r="F179" s="370"/>
      <c r="G179" s="371"/>
      <c r="H179" s="373"/>
      <c r="I179" s="371"/>
      <c r="J179" s="370"/>
      <c r="K179" s="371"/>
      <c r="L179" s="371"/>
    </row>
    <row r="180" spans="1:12" s="112" customFormat="1" ht="15" customHeight="1" x14ac:dyDescent="0.2">
      <c r="A180" s="377"/>
      <c r="B180" s="415" t="s">
        <v>493</v>
      </c>
      <c r="C180" s="416"/>
      <c r="D180" s="417" t="s">
        <v>492</v>
      </c>
      <c r="E180" s="381"/>
      <c r="F180" s="378" t="s">
        <v>138</v>
      </c>
      <c r="G180" s="379"/>
      <c r="H180" s="380" t="s">
        <v>137</v>
      </c>
      <c r="I180" s="379"/>
      <c r="J180" s="378" t="s">
        <v>89</v>
      </c>
      <c r="K180" s="381"/>
      <c r="L180" s="371"/>
    </row>
    <row r="181" spans="1:12" s="112" customFormat="1" ht="15" customHeight="1" x14ac:dyDescent="0.2">
      <c r="A181" s="377"/>
      <c r="B181" s="382"/>
      <c r="C181" s="383"/>
      <c r="D181" s="384"/>
      <c r="E181" s="385"/>
      <c r="F181" s="386"/>
      <c r="G181" s="387"/>
      <c r="H181" s="388"/>
      <c r="I181" s="387"/>
      <c r="J181" s="389" t="s">
        <v>1327</v>
      </c>
      <c r="K181" s="381"/>
      <c r="L181" s="371"/>
    </row>
    <row r="182" spans="1:12" s="112" customFormat="1" ht="15" customHeight="1" x14ac:dyDescent="0.2">
      <c r="A182" s="376"/>
      <c r="B182" s="419">
        <v>1</v>
      </c>
      <c r="C182" s="416" t="s">
        <v>619</v>
      </c>
      <c r="D182" s="392" t="s">
        <v>1328</v>
      </c>
      <c r="E182" s="393" t="s">
        <v>143</v>
      </c>
      <c r="F182" s="394" t="b">
        <f>IF(総括表!$B$4=総括表!$Q$4,基礎データ貼付用シート!E40)</f>
        <v>0</v>
      </c>
      <c r="G182" s="395" t="s">
        <v>1325</v>
      </c>
      <c r="H182" s="420">
        <v>0.188</v>
      </c>
      <c r="I182" s="395" t="s">
        <v>1329</v>
      </c>
      <c r="J182" s="397">
        <f t="shared" ref="J182:J189" si="10">ROUND(F182*H182,0)</f>
        <v>0</v>
      </c>
      <c r="K182" s="381" t="s">
        <v>1339</v>
      </c>
      <c r="L182" s="376"/>
    </row>
    <row r="183" spans="1:12" s="112" customFormat="1" ht="15" customHeight="1" x14ac:dyDescent="0.2">
      <c r="A183" s="376"/>
      <c r="B183" s="398"/>
      <c r="C183" s="385"/>
      <c r="D183" s="392" t="s">
        <v>1330</v>
      </c>
      <c r="E183" s="393" t="s">
        <v>142</v>
      </c>
      <c r="F183" s="394" t="b">
        <f>IF(総括表!$B$4=総括表!$Q$5,基礎データ貼付用シート!E40)</f>
        <v>0</v>
      </c>
      <c r="G183" s="395" t="s">
        <v>1325</v>
      </c>
      <c r="H183" s="421">
        <v>0.16200000000000001</v>
      </c>
      <c r="I183" s="379" t="s">
        <v>1329</v>
      </c>
      <c r="J183" s="400">
        <f t="shared" si="10"/>
        <v>0</v>
      </c>
      <c r="K183" s="381" t="s">
        <v>1342</v>
      </c>
      <c r="L183" s="376"/>
    </row>
    <row r="184" spans="1:12" ht="15" customHeight="1" x14ac:dyDescent="0.2">
      <c r="A184" s="376"/>
      <c r="B184" s="419">
        <v>2</v>
      </c>
      <c r="C184" s="416" t="s">
        <v>710</v>
      </c>
      <c r="D184" s="392" t="s">
        <v>1328</v>
      </c>
      <c r="E184" s="393" t="s">
        <v>143</v>
      </c>
      <c r="F184" s="394" t="b">
        <f>IF(総括表!$B$4=総括表!$Q$4,基礎データ貼付用シート!E41)</f>
        <v>0</v>
      </c>
      <c r="G184" s="395" t="s">
        <v>1325</v>
      </c>
      <c r="H184" s="396">
        <v>0.20300000000000001</v>
      </c>
      <c r="I184" s="395" t="s">
        <v>1329</v>
      </c>
      <c r="J184" s="397">
        <f t="shared" si="10"/>
        <v>0</v>
      </c>
      <c r="K184" s="381" t="s">
        <v>1343</v>
      </c>
      <c r="L184" s="376"/>
    </row>
    <row r="185" spans="1:12" ht="15" customHeight="1" x14ac:dyDescent="0.2">
      <c r="A185" s="376"/>
      <c r="B185" s="398"/>
      <c r="C185" s="385"/>
      <c r="D185" s="392" t="s">
        <v>1330</v>
      </c>
      <c r="E185" s="393" t="s">
        <v>142</v>
      </c>
      <c r="F185" s="394" t="b">
        <f>IF(総括表!$B$4=総括表!$Q$5,基礎データ貼付用シート!E41)</f>
        <v>0</v>
      </c>
      <c r="G185" s="395" t="s">
        <v>1325</v>
      </c>
      <c r="H185" s="399">
        <v>0.17899999999999999</v>
      </c>
      <c r="I185" s="379" t="s">
        <v>1329</v>
      </c>
      <c r="J185" s="400">
        <f t="shared" si="10"/>
        <v>0</v>
      </c>
      <c r="K185" s="381" t="s">
        <v>1344</v>
      </c>
      <c r="L185" s="376"/>
    </row>
    <row r="186" spans="1:12" ht="15" customHeight="1" x14ac:dyDescent="0.2">
      <c r="A186" s="376"/>
      <c r="B186" s="419">
        <v>3</v>
      </c>
      <c r="C186" s="416" t="s">
        <v>741</v>
      </c>
      <c r="D186" s="392" t="s">
        <v>1328</v>
      </c>
      <c r="E186" s="393" t="s">
        <v>143</v>
      </c>
      <c r="F186" s="394" t="b">
        <f>IF(総括表!$B$4=総括表!$Q$4,基礎データ貼付用シート!E42)</f>
        <v>0</v>
      </c>
      <c r="G186" s="395" t="s">
        <v>1325</v>
      </c>
      <c r="H186" s="396">
        <v>0.217</v>
      </c>
      <c r="I186" s="395" t="s">
        <v>1329</v>
      </c>
      <c r="J186" s="397">
        <f t="shared" si="10"/>
        <v>0</v>
      </c>
      <c r="K186" s="381" t="s">
        <v>1348</v>
      </c>
      <c r="L186" s="376"/>
    </row>
    <row r="187" spans="1:12" ht="15" customHeight="1" x14ac:dyDescent="0.2">
      <c r="A187" s="376"/>
      <c r="B187" s="398"/>
      <c r="C187" s="385"/>
      <c r="D187" s="392" t="s">
        <v>1330</v>
      </c>
      <c r="E187" s="393" t="s">
        <v>142</v>
      </c>
      <c r="F187" s="394" t="b">
        <f>IF(総括表!$B$4=総括表!$Q$5,基礎データ貼付用シート!E42)</f>
        <v>0</v>
      </c>
      <c r="G187" s="395" t="s">
        <v>1325</v>
      </c>
      <c r="H187" s="399">
        <v>0.19600000000000001</v>
      </c>
      <c r="I187" s="379" t="s">
        <v>1329</v>
      </c>
      <c r="J187" s="400">
        <f t="shared" si="10"/>
        <v>0</v>
      </c>
      <c r="K187" s="381" t="s">
        <v>1355</v>
      </c>
      <c r="L187" s="376"/>
    </row>
    <row r="188" spans="1:12" s="112" customFormat="1" ht="15" customHeight="1" x14ac:dyDescent="0.2">
      <c r="A188" s="376"/>
      <c r="B188" s="419">
        <v>4</v>
      </c>
      <c r="C188" s="416" t="s">
        <v>808</v>
      </c>
      <c r="D188" s="392" t="s">
        <v>1328</v>
      </c>
      <c r="E188" s="393" t="s">
        <v>143</v>
      </c>
      <c r="F188" s="394" t="b">
        <f>IF(総括表!$B$4=総括表!$Q$4,基礎データ貼付用シート!E43)</f>
        <v>0</v>
      </c>
      <c r="G188" s="395" t="s">
        <v>1325</v>
      </c>
      <c r="H188" s="396">
        <v>0.23100000000000001</v>
      </c>
      <c r="I188" s="395" t="s">
        <v>1329</v>
      </c>
      <c r="J188" s="397">
        <f t="shared" si="10"/>
        <v>0</v>
      </c>
      <c r="K188" s="381" t="s">
        <v>1356</v>
      </c>
      <c r="L188" s="376"/>
    </row>
    <row r="189" spans="1:12" s="112" customFormat="1" ht="15" customHeight="1" thickBot="1" x14ac:dyDescent="0.25">
      <c r="A189" s="376"/>
      <c r="B189" s="398"/>
      <c r="C189" s="385"/>
      <c r="D189" s="392" t="s">
        <v>1330</v>
      </c>
      <c r="E189" s="393" t="s">
        <v>142</v>
      </c>
      <c r="F189" s="394" t="b">
        <f>IF(総括表!$B$4=総括表!$Q$5,基礎データ貼付用シート!E43)</f>
        <v>0</v>
      </c>
      <c r="G189" s="395" t="s">
        <v>1325</v>
      </c>
      <c r="H189" s="399">
        <v>0.21299999999999999</v>
      </c>
      <c r="I189" s="379" t="s">
        <v>1329</v>
      </c>
      <c r="J189" s="400">
        <f t="shared" si="10"/>
        <v>0</v>
      </c>
      <c r="K189" s="381" t="s">
        <v>1358</v>
      </c>
      <c r="L189" s="376"/>
    </row>
    <row r="190" spans="1:12" s="112" customFormat="1" ht="15" customHeight="1" x14ac:dyDescent="0.2">
      <c r="A190" s="376"/>
      <c r="B190" s="403"/>
      <c r="C190" s="404"/>
      <c r="D190" s="403"/>
      <c r="E190" s="403"/>
      <c r="F190" s="405"/>
      <c r="G190" s="406"/>
      <c r="H190" s="1698" t="s">
        <v>1350</v>
      </c>
      <c r="I190" s="1699"/>
      <c r="J190" s="418"/>
      <c r="K190" s="381"/>
      <c r="L190" s="381"/>
    </row>
    <row r="191" spans="1:12" s="112" customFormat="1" ht="15" customHeight="1" thickBot="1" x14ac:dyDescent="0.25">
      <c r="A191" s="376"/>
      <c r="B191" s="381"/>
      <c r="C191" s="381"/>
      <c r="D191" s="381"/>
      <c r="E191" s="381"/>
      <c r="F191" s="408"/>
      <c r="G191" s="381"/>
      <c r="H191" s="1694" t="s">
        <v>118</v>
      </c>
      <c r="I191" s="1695"/>
      <c r="J191" s="356">
        <f>SUM(J182:J189)</f>
        <v>0</v>
      </c>
      <c r="K191" s="381" t="s">
        <v>968</v>
      </c>
      <c r="L191" s="381" t="s">
        <v>1325</v>
      </c>
    </row>
    <row r="192" spans="1:12" s="112" customFormat="1" ht="15" customHeight="1" x14ac:dyDescent="0.2">
      <c r="A192" s="376"/>
      <c r="B192" s="381"/>
      <c r="C192" s="381"/>
      <c r="D192" s="381"/>
      <c r="E192" s="381"/>
      <c r="F192" s="408"/>
      <c r="G192" s="381"/>
      <c r="H192" s="406"/>
      <c r="I192" s="406"/>
      <c r="J192" s="405"/>
      <c r="K192" s="381"/>
      <c r="L192" s="381"/>
    </row>
    <row r="193" spans="1:12" s="112" customFormat="1" ht="15" customHeight="1" x14ac:dyDescent="0.2">
      <c r="A193" s="375" t="s">
        <v>1361</v>
      </c>
      <c r="B193" s="376" t="s">
        <v>693</v>
      </c>
      <c r="C193" s="371"/>
      <c r="D193" s="371"/>
      <c r="E193" s="371"/>
      <c r="F193" s="370"/>
      <c r="G193" s="371"/>
      <c r="H193" s="373"/>
      <c r="I193" s="371"/>
      <c r="J193" s="370"/>
      <c r="K193" s="371"/>
      <c r="L193" s="371"/>
    </row>
    <row r="194" spans="1:12" s="112" customFormat="1" ht="15" customHeight="1" x14ac:dyDescent="0.2">
      <c r="A194" s="377"/>
      <c r="B194" s="414"/>
      <c r="C194" s="414"/>
      <c r="D194" s="414"/>
      <c r="E194" s="414"/>
      <c r="F194" s="370"/>
      <c r="G194" s="371"/>
      <c r="H194" s="373"/>
      <c r="I194" s="371"/>
      <c r="J194" s="370"/>
      <c r="K194" s="371"/>
      <c r="L194" s="371"/>
    </row>
    <row r="195" spans="1:12" s="112" customFormat="1" ht="15" customHeight="1" x14ac:dyDescent="0.2">
      <c r="A195" s="377"/>
      <c r="B195" s="415" t="s">
        <v>493</v>
      </c>
      <c r="C195" s="416"/>
      <c r="D195" s="417" t="s">
        <v>492</v>
      </c>
      <c r="E195" s="381"/>
      <c r="F195" s="378" t="s">
        <v>138</v>
      </c>
      <c r="G195" s="379"/>
      <c r="H195" s="380" t="s">
        <v>137</v>
      </c>
      <c r="I195" s="379"/>
      <c r="J195" s="378" t="s">
        <v>89</v>
      </c>
      <c r="K195" s="381"/>
      <c r="L195" s="371"/>
    </row>
    <row r="196" spans="1:12" s="112" customFormat="1" ht="15" customHeight="1" x14ac:dyDescent="0.2">
      <c r="A196" s="377"/>
      <c r="B196" s="382"/>
      <c r="C196" s="383"/>
      <c r="D196" s="384"/>
      <c r="E196" s="385"/>
      <c r="F196" s="386"/>
      <c r="G196" s="387"/>
      <c r="H196" s="388"/>
      <c r="I196" s="387"/>
      <c r="J196" s="389" t="s">
        <v>1327</v>
      </c>
      <c r="K196" s="381"/>
      <c r="L196" s="371"/>
    </row>
    <row r="197" spans="1:12" s="112" customFormat="1" ht="15" customHeight="1" x14ac:dyDescent="0.2">
      <c r="A197" s="376"/>
      <c r="B197" s="413">
        <v>1</v>
      </c>
      <c r="C197" s="393" t="s">
        <v>619</v>
      </c>
      <c r="D197" s="1690"/>
      <c r="E197" s="1691"/>
      <c r="F197" s="401">
        <f>+基礎データ貼付用シート!E72</f>
        <v>0</v>
      </c>
      <c r="G197" s="395" t="s">
        <v>1325</v>
      </c>
      <c r="H197" s="396">
        <v>0.43099999999999999</v>
      </c>
      <c r="I197" s="395" t="s">
        <v>1329</v>
      </c>
      <c r="J197" s="397">
        <f t="shared" ref="J197:J208" si="11">ROUND(F197*H197,0)</f>
        <v>0</v>
      </c>
      <c r="K197" s="381" t="s">
        <v>4658</v>
      </c>
      <c r="L197" s="376"/>
    </row>
    <row r="198" spans="1:12" s="112" customFormat="1" ht="15" customHeight="1" x14ac:dyDescent="0.2">
      <c r="A198" s="376"/>
      <c r="B198" s="413">
        <f>B197+1</f>
        <v>2</v>
      </c>
      <c r="C198" s="393" t="s">
        <v>710</v>
      </c>
      <c r="D198" s="1690"/>
      <c r="E198" s="1691"/>
      <c r="F198" s="401">
        <f>+基礎データ貼付用シート!E73</f>
        <v>0</v>
      </c>
      <c r="G198" s="395" t="s">
        <v>1325</v>
      </c>
      <c r="H198" s="396">
        <v>0.47599999999999998</v>
      </c>
      <c r="I198" s="395" t="s">
        <v>1329</v>
      </c>
      <c r="J198" s="397">
        <f t="shared" si="11"/>
        <v>0</v>
      </c>
      <c r="K198" s="381" t="s">
        <v>4659</v>
      </c>
      <c r="L198" s="376"/>
    </row>
    <row r="199" spans="1:12" ht="15" customHeight="1" x14ac:dyDescent="0.2">
      <c r="A199" s="376"/>
      <c r="B199" s="413">
        <f t="shared" ref="B199:B208" si="12">B198+1</f>
        <v>3</v>
      </c>
      <c r="C199" s="393" t="s">
        <v>741</v>
      </c>
      <c r="D199" s="1690"/>
      <c r="E199" s="1691"/>
      <c r="F199" s="401">
        <f>+基礎データ貼付用シート!E74</f>
        <v>0</v>
      </c>
      <c r="G199" s="395" t="s">
        <v>1325</v>
      </c>
      <c r="H199" s="396">
        <v>0.52300000000000002</v>
      </c>
      <c r="I199" s="395" t="s">
        <v>1329</v>
      </c>
      <c r="J199" s="397">
        <f t="shared" si="11"/>
        <v>0</v>
      </c>
      <c r="K199" s="381" t="s">
        <v>4660</v>
      </c>
      <c r="L199" s="376"/>
    </row>
    <row r="200" spans="1:12" ht="15" customHeight="1" x14ac:dyDescent="0.2">
      <c r="A200" s="376"/>
      <c r="B200" s="413">
        <f t="shared" si="12"/>
        <v>4</v>
      </c>
      <c r="C200" s="393" t="s">
        <v>808</v>
      </c>
      <c r="D200" s="1690"/>
      <c r="E200" s="1691"/>
      <c r="F200" s="401">
        <f>+基礎データ貼付用シート!E75</f>
        <v>0</v>
      </c>
      <c r="G200" s="395" t="s">
        <v>1325</v>
      </c>
      <c r="H200" s="396">
        <v>0.56899999999999995</v>
      </c>
      <c r="I200" s="395" t="s">
        <v>1329</v>
      </c>
      <c r="J200" s="397">
        <f t="shared" si="11"/>
        <v>0</v>
      </c>
      <c r="K200" s="381" t="s">
        <v>4661</v>
      </c>
      <c r="L200" s="376"/>
    </row>
    <row r="201" spans="1:12" ht="15" customHeight="1" x14ac:dyDescent="0.2">
      <c r="A201" s="376"/>
      <c r="B201" s="413">
        <f t="shared" si="12"/>
        <v>5</v>
      </c>
      <c r="C201" s="393" t="s">
        <v>884</v>
      </c>
      <c r="D201" s="1690"/>
      <c r="E201" s="1691"/>
      <c r="F201" s="401">
        <f>+基礎データ貼付用シート!E76</f>
        <v>0</v>
      </c>
      <c r="G201" s="395" t="s">
        <v>1325</v>
      </c>
      <c r="H201" s="396">
        <v>0.61299999999999999</v>
      </c>
      <c r="I201" s="395" t="s">
        <v>1329</v>
      </c>
      <c r="J201" s="397">
        <f t="shared" si="11"/>
        <v>0</v>
      </c>
      <c r="K201" s="381" t="s">
        <v>4662</v>
      </c>
      <c r="L201" s="376"/>
    </row>
    <row r="202" spans="1:12" ht="15" customHeight="1" x14ac:dyDescent="0.2">
      <c r="A202" s="376"/>
      <c r="B202" s="413">
        <f t="shared" si="12"/>
        <v>6</v>
      </c>
      <c r="C202" s="393" t="s">
        <v>915</v>
      </c>
      <c r="D202" s="1690"/>
      <c r="E202" s="1691"/>
      <c r="F202" s="401">
        <f>+基礎データ貼付用シート!E77</f>
        <v>0</v>
      </c>
      <c r="G202" s="395" t="s">
        <v>1325</v>
      </c>
      <c r="H202" s="396">
        <v>0.66</v>
      </c>
      <c r="I202" s="395" t="s">
        <v>1329</v>
      </c>
      <c r="J202" s="397">
        <f t="shared" si="11"/>
        <v>0</v>
      </c>
      <c r="K202" s="381" t="s">
        <v>4663</v>
      </c>
      <c r="L202" s="376"/>
    </row>
    <row r="203" spans="1:12" s="112" customFormat="1" ht="15" customHeight="1" x14ac:dyDescent="0.2">
      <c r="A203" s="376"/>
      <c r="B203" s="413">
        <f t="shared" si="12"/>
        <v>7</v>
      </c>
      <c r="C203" s="393" t="s">
        <v>1067</v>
      </c>
      <c r="D203" s="1690"/>
      <c r="E203" s="1691"/>
      <c r="F203" s="401">
        <f>+基礎データ貼付用シート!E78</f>
        <v>0</v>
      </c>
      <c r="G203" s="395" t="s">
        <v>1325</v>
      </c>
      <c r="H203" s="396">
        <v>0.70599999999999996</v>
      </c>
      <c r="I203" s="395" t="s">
        <v>1329</v>
      </c>
      <c r="J203" s="397">
        <f t="shared" si="11"/>
        <v>0</v>
      </c>
      <c r="K203" s="381" t="s">
        <v>4664</v>
      </c>
      <c r="L203" s="376"/>
    </row>
    <row r="204" spans="1:12" s="112" customFormat="1" ht="15" customHeight="1" x14ac:dyDescent="0.2">
      <c r="A204" s="376"/>
      <c r="B204" s="413">
        <f t="shared" si="12"/>
        <v>8</v>
      </c>
      <c r="C204" s="393" t="s">
        <v>1259</v>
      </c>
      <c r="D204" s="1690"/>
      <c r="E204" s="1691"/>
      <c r="F204" s="401">
        <f>+基礎データ貼付用シート!E79</f>
        <v>0</v>
      </c>
      <c r="G204" s="395" t="s">
        <v>117</v>
      </c>
      <c r="H204" s="396">
        <v>0.753</v>
      </c>
      <c r="I204" s="395" t="s">
        <v>119</v>
      </c>
      <c r="J204" s="397">
        <f t="shared" si="11"/>
        <v>0</v>
      </c>
      <c r="K204" s="381" t="s">
        <v>534</v>
      </c>
      <c r="L204" s="376"/>
    </row>
    <row r="205" spans="1:12" s="112" customFormat="1" ht="15" customHeight="1" x14ac:dyDescent="0.2">
      <c r="A205" s="376"/>
      <c r="B205" s="413">
        <f t="shared" si="12"/>
        <v>9</v>
      </c>
      <c r="C205" s="393" t="s">
        <v>5225</v>
      </c>
      <c r="D205" s="1690"/>
      <c r="E205" s="1691"/>
      <c r="F205" s="401">
        <f>+基礎データ貼付用シート!E80</f>
        <v>0</v>
      </c>
      <c r="G205" s="395" t="s">
        <v>117</v>
      </c>
      <c r="H205" s="396">
        <v>0.8</v>
      </c>
      <c r="I205" s="395" t="s">
        <v>119</v>
      </c>
      <c r="J205" s="397">
        <f t="shared" si="11"/>
        <v>0</v>
      </c>
      <c r="K205" s="381" t="s">
        <v>530</v>
      </c>
      <c r="L205" s="376"/>
    </row>
    <row r="206" spans="1:12" s="112" customFormat="1" ht="15" customHeight="1" x14ac:dyDescent="0.2">
      <c r="A206" s="376"/>
      <c r="B206" s="413">
        <f t="shared" si="12"/>
        <v>10</v>
      </c>
      <c r="C206" s="393" t="s">
        <v>5612</v>
      </c>
      <c r="D206" s="1690"/>
      <c r="E206" s="1691"/>
      <c r="F206" s="401">
        <f>+基礎データ貼付用シート!E81</f>
        <v>0</v>
      </c>
      <c r="G206" s="395" t="s">
        <v>117</v>
      </c>
      <c r="H206" s="396">
        <v>0.8</v>
      </c>
      <c r="I206" s="395" t="s">
        <v>119</v>
      </c>
      <c r="J206" s="397">
        <f>ROUND(F206*H206,0)</f>
        <v>0</v>
      </c>
      <c r="K206" s="381" t="s">
        <v>528</v>
      </c>
      <c r="L206" s="376"/>
    </row>
    <row r="207" spans="1:12" s="112" customFormat="1" ht="15" customHeight="1" x14ac:dyDescent="0.2">
      <c r="A207" s="376"/>
      <c r="B207" s="413">
        <f t="shared" si="12"/>
        <v>11</v>
      </c>
      <c r="C207" s="393" t="s">
        <v>6145</v>
      </c>
      <c r="D207" s="1690"/>
      <c r="E207" s="1691"/>
      <c r="F207" s="401">
        <f>+基礎データ貼付用シート!E82</f>
        <v>0</v>
      </c>
      <c r="G207" s="395" t="s">
        <v>117</v>
      </c>
      <c r="H207" s="396">
        <v>0.8</v>
      </c>
      <c r="I207" s="395" t="s">
        <v>119</v>
      </c>
      <c r="J207" s="397">
        <f>ROUND(F207*H207,0)</f>
        <v>0</v>
      </c>
      <c r="K207" s="381" t="s">
        <v>554</v>
      </c>
      <c r="L207" s="376"/>
    </row>
    <row r="208" spans="1:12" s="112" customFormat="1" ht="15" customHeight="1" thickBot="1" x14ac:dyDescent="0.25">
      <c r="A208" s="376"/>
      <c r="B208" s="413">
        <f t="shared" si="12"/>
        <v>12</v>
      </c>
      <c r="C208" s="393" t="s">
        <v>6622</v>
      </c>
      <c r="D208" s="1690"/>
      <c r="E208" s="1691"/>
      <c r="F208" s="401">
        <f>+基礎データ貼付用シート!E83</f>
        <v>0</v>
      </c>
      <c r="G208" s="395" t="s">
        <v>1254</v>
      </c>
      <c r="H208" s="396">
        <v>0.8</v>
      </c>
      <c r="I208" s="395" t="s">
        <v>1329</v>
      </c>
      <c r="J208" s="397">
        <f t="shared" si="11"/>
        <v>0</v>
      </c>
      <c r="K208" s="381" t="s">
        <v>553</v>
      </c>
      <c r="L208" s="376"/>
    </row>
    <row r="209" spans="1:12" s="112" customFormat="1" ht="15" customHeight="1" x14ac:dyDescent="0.2">
      <c r="A209" s="376"/>
      <c r="B209" s="403"/>
      <c r="C209" s="404"/>
      <c r="D209" s="403"/>
      <c r="E209" s="403"/>
      <c r="F209" s="405"/>
      <c r="G209" s="406"/>
      <c r="H209" s="1698" t="s">
        <v>1261</v>
      </c>
      <c r="I209" s="1699"/>
      <c r="J209" s="422"/>
      <c r="K209" s="381"/>
      <c r="L209" s="381"/>
    </row>
    <row r="210" spans="1:12" s="112" customFormat="1" ht="15" customHeight="1" thickBot="1" x14ac:dyDescent="0.25">
      <c r="A210" s="376"/>
      <c r="B210" s="381"/>
      <c r="C210" s="381"/>
      <c r="D210" s="381"/>
      <c r="E210" s="381"/>
      <c r="F210" s="408"/>
      <c r="G210" s="381"/>
      <c r="H210" s="1694" t="s">
        <v>118</v>
      </c>
      <c r="I210" s="1695"/>
      <c r="J210" s="356">
        <f>SUM(J197:J208)</f>
        <v>0</v>
      </c>
      <c r="K210" s="423" t="s">
        <v>969</v>
      </c>
      <c r="L210" s="381" t="s">
        <v>1325</v>
      </c>
    </row>
    <row r="211" spans="1:12" s="112" customFormat="1" ht="15" customHeight="1" x14ac:dyDescent="0.2">
      <c r="A211" s="376"/>
      <c r="B211" s="381"/>
      <c r="C211" s="381"/>
      <c r="D211" s="381"/>
      <c r="E211" s="381"/>
      <c r="F211" s="408"/>
      <c r="G211" s="381"/>
      <c r="H211" s="406"/>
      <c r="I211" s="406"/>
      <c r="J211" s="405"/>
      <c r="K211" s="381"/>
      <c r="L211" s="381"/>
    </row>
    <row r="212" spans="1:12" s="112" customFormat="1" ht="15" customHeight="1" x14ac:dyDescent="0.2">
      <c r="A212" s="375" t="s">
        <v>1363</v>
      </c>
      <c r="B212" s="376" t="s">
        <v>887</v>
      </c>
      <c r="C212" s="371"/>
      <c r="D212" s="371"/>
      <c r="E212" s="371"/>
      <c r="F212" s="370"/>
      <c r="G212" s="371"/>
      <c r="H212" s="373"/>
      <c r="I212" s="371"/>
      <c r="J212" s="370"/>
      <c r="K212" s="371"/>
      <c r="L212" s="371"/>
    </row>
    <row r="213" spans="1:12" s="112" customFormat="1" ht="15" customHeight="1" x14ac:dyDescent="0.2">
      <c r="A213" s="377"/>
      <c r="B213" s="414"/>
      <c r="C213" s="414"/>
      <c r="D213" s="414"/>
      <c r="E213" s="414"/>
      <c r="F213" s="370"/>
      <c r="G213" s="371"/>
      <c r="H213" s="373"/>
      <c r="I213" s="371"/>
      <c r="J213" s="370"/>
      <c r="K213" s="371"/>
      <c r="L213" s="371"/>
    </row>
    <row r="214" spans="1:12" s="112" customFormat="1" ht="15" customHeight="1" x14ac:dyDescent="0.2">
      <c r="A214" s="377"/>
      <c r="B214" s="415" t="s">
        <v>493</v>
      </c>
      <c r="C214" s="416"/>
      <c r="D214" s="417" t="s">
        <v>492</v>
      </c>
      <c r="E214" s="381"/>
      <c r="F214" s="378" t="s">
        <v>138</v>
      </c>
      <c r="G214" s="379"/>
      <c r="H214" s="380" t="s">
        <v>137</v>
      </c>
      <c r="I214" s="379"/>
      <c r="J214" s="378" t="s">
        <v>89</v>
      </c>
      <c r="K214" s="381"/>
      <c r="L214" s="371"/>
    </row>
    <row r="215" spans="1:12" s="112" customFormat="1" ht="15" customHeight="1" x14ac:dyDescent="0.2">
      <c r="A215" s="377"/>
      <c r="B215" s="382"/>
      <c r="C215" s="383"/>
      <c r="D215" s="384"/>
      <c r="E215" s="385"/>
      <c r="F215" s="386"/>
      <c r="G215" s="387"/>
      <c r="H215" s="388"/>
      <c r="I215" s="387"/>
      <c r="J215" s="389" t="s">
        <v>1327</v>
      </c>
      <c r="K215" s="381"/>
      <c r="L215" s="371"/>
    </row>
    <row r="216" spans="1:12" s="112" customFormat="1" ht="15" customHeight="1" x14ac:dyDescent="0.2">
      <c r="A216" s="376"/>
      <c r="B216" s="390">
        <v>1</v>
      </c>
      <c r="C216" s="391" t="s">
        <v>808</v>
      </c>
      <c r="D216" s="392" t="s">
        <v>4643</v>
      </c>
      <c r="E216" s="393" t="s">
        <v>143</v>
      </c>
      <c r="F216" s="394" t="b">
        <f>IF(総括表!$B$4=総括表!$Q$4,基礎データ貼付用シート!E98)</f>
        <v>0</v>
      </c>
      <c r="G216" s="395" t="s">
        <v>1325</v>
      </c>
      <c r="H216" s="396">
        <v>0.38400000000000001</v>
      </c>
      <c r="I216" s="395" t="s">
        <v>1329</v>
      </c>
      <c r="J216" s="397">
        <f>ROUND(F216*H216,0)</f>
        <v>0</v>
      </c>
      <c r="K216" s="381" t="s">
        <v>4665</v>
      </c>
      <c r="L216" s="376"/>
    </row>
    <row r="217" spans="1:12" ht="15" customHeight="1" x14ac:dyDescent="0.2">
      <c r="A217" s="376"/>
      <c r="B217" s="398"/>
      <c r="C217" s="385"/>
      <c r="D217" s="392" t="s">
        <v>4644</v>
      </c>
      <c r="E217" s="393" t="s">
        <v>142</v>
      </c>
      <c r="F217" s="394" t="b">
        <f>IF(総括表!$B$4=総括表!$Q$5,基礎データ貼付用シート!E98)</f>
        <v>0</v>
      </c>
      <c r="G217" s="395" t="s">
        <v>1325</v>
      </c>
      <c r="H217" s="399">
        <v>0.35499999999999998</v>
      </c>
      <c r="I217" s="379" t="s">
        <v>1329</v>
      </c>
      <c r="J217" s="400">
        <f>ROUND(F217*H217,0)</f>
        <v>0</v>
      </c>
      <c r="K217" s="381" t="s">
        <v>4666</v>
      </c>
      <c r="L217" s="376"/>
    </row>
    <row r="218" spans="1:12" ht="15" customHeight="1" x14ac:dyDescent="0.2">
      <c r="A218" s="376"/>
      <c r="B218" s="390">
        <f>B216+1</f>
        <v>2</v>
      </c>
      <c r="C218" s="391" t="s">
        <v>884</v>
      </c>
      <c r="D218" s="392" t="s">
        <v>4643</v>
      </c>
      <c r="E218" s="393" t="s">
        <v>143</v>
      </c>
      <c r="F218" s="394" t="b">
        <f>IF(総括表!$B$4=総括表!$Q$4,基礎データ貼付用シート!E99)</f>
        <v>0</v>
      </c>
      <c r="G218" s="395" t="s">
        <v>1325</v>
      </c>
      <c r="H218" s="396">
        <v>0.40600000000000003</v>
      </c>
      <c r="I218" s="395" t="s">
        <v>1329</v>
      </c>
      <c r="J218" s="397">
        <f t="shared" ref="J218:J229" si="13">ROUND(F218*H218,0)</f>
        <v>0</v>
      </c>
      <c r="K218" s="381" t="s">
        <v>4667</v>
      </c>
      <c r="L218" s="376"/>
    </row>
    <row r="219" spans="1:12" ht="15" customHeight="1" x14ac:dyDescent="0.2">
      <c r="A219" s="376"/>
      <c r="B219" s="398"/>
      <c r="C219" s="385"/>
      <c r="D219" s="392" t="s">
        <v>4644</v>
      </c>
      <c r="E219" s="393" t="s">
        <v>142</v>
      </c>
      <c r="F219" s="394" t="b">
        <f>IF(総括表!$B$4=総括表!$Q$5,基礎データ貼付用シート!E99)</f>
        <v>0</v>
      </c>
      <c r="G219" s="395" t="s">
        <v>1325</v>
      </c>
      <c r="H219" s="399">
        <v>0.38300000000000001</v>
      </c>
      <c r="I219" s="379" t="s">
        <v>1329</v>
      </c>
      <c r="J219" s="400">
        <f t="shared" si="13"/>
        <v>0</v>
      </c>
      <c r="K219" s="381" t="s">
        <v>4668</v>
      </c>
      <c r="L219" s="376"/>
    </row>
    <row r="220" spans="1:12" ht="15" customHeight="1" x14ac:dyDescent="0.2">
      <c r="A220" s="376"/>
      <c r="B220" s="390">
        <f>B218+1</f>
        <v>3</v>
      </c>
      <c r="C220" s="391" t="s">
        <v>915</v>
      </c>
      <c r="D220" s="392" t="s">
        <v>4643</v>
      </c>
      <c r="E220" s="393" t="s">
        <v>143</v>
      </c>
      <c r="F220" s="394" t="b">
        <f>IF(総括表!$B$4=総括表!$Q$4,基礎データ貼付用シート!E100)</f>
        <v>0</v>
      </c>
      <c r="G220" s="395" t="s">
        <v>1325</v>
      </c>
      <c r="H220" s="396">
        <v>0.43</v>
      </c>
      <c r="I220" s="395" t="s">
        <v>1329</v>
      </c>
      <c r="J220" s="397">
        <f t="shared" si="13"/>
        <v>0</v>
      </c>
      <c r="K220" s="381" t="s">
        <v>4669</v>
      </c>
      <c r="L220" s="376"/>
    </row>
    <row r="221" spans="1:12" s="112" customFormat="1" ht="15" customHeight="1" x14ac:dyDescent="0.2">
      <c r="A221" s="376"/>
      <c r="B221" s="398"/>
      <c r="C221" s="385"/>
      <c r="D221" s="392" t="s">
        <v>4644</v>
      </c>
      <c r="E221" s="393" t="s">
        <v>142</v>
      </c>
      <c r="F221" s="394" t="b">
        <f>IF(総括表!$B$4=総括表!$Q$5,基礎データ貼付用シート!E100)</f>
        <v>0</v>
      </c>
      <c r="G221" s="395" t="s">
        <v>1325</v>
      </c>
      <c r="H221" s="399">
        <v>0.41199999999999998</v>
      </c>
      <c r="I221" s="379" t="s">
        <v>1329</v>
      </c>
      <c r="J221" s="400">
        <f t="shared" si="13"/>
        <v>0</v>
      </c>
      <c r="K221" s="381" t="s">
        <v>4670</v>
      </c>
      <c r="L221" s="376"/>
    </row>
    <row r="222" spans="1:12" s="112" customFormat="1" ht="15" customHeight="1" x14ac:dyDescent="0.2">
      <c r="A222" s="376"/>
      <c r="B222" s="390">
        <f>B220+1</f>
        <v>4</v>
      </c>
      <c r="C222" s="391" t="s">
        <v>1067</v>
      </c>
      <c r="D222" s="392" t="s">
        <v>4643</v>
      </c>
      <c r="E222" s="393" t="s">
        <v>143</v>
      </c>
      <c r="F222" s="394" t="b">
        <f>IF(総括表!$B$4=総括表!$Q$4,基礎データ貼付用シート!E101)</f>
        <v>0</v>
      </c>
      <c r="G222" s="395" t="s">
        <v>1325</v>
      </c>
      <c r="H222" s="396">
        <v>0.45400000000000001</v>
      </c>
      <c r="I222" s="395" t="s">
        <v>1329</v>
      </c>
      <c r="J222" s="397">
        <f t="shared" si="13"/>
        <v>0</v>
      </c>
      <c r="K222" s="381" t="s">
        <v>4671</v>
      </c>
      <c r="L222" s="376"/>
    </row>
    <row r="223" spans="1:12" s="112" customFormat="1" ht="15" customHeight="1" x14ac:dyDescent="0.2">
      <c r="A223" s="376"/>
      <c r="B223" s="398"/>
      <c r="C223" s="385"/>
      <c r="D223" s="392" t="s">
        <v>4644</v>
      </c>
      <c r="E223" s="393" t="s">
        <v>142</v>
      </c>
      <c r="F223" s="394" t="b">
        <f>IF(総括表!$B$4=総括表!$Q$5,基礎データ貼付用シート!E101)</f>
        <v>0</v>
      </c>
      <c r="G223" s="395" t="s">
        <v>1325</v>
      </c>
      <c r="H223" s="399">
        <v>0.442</v>
      </c>
      <c r="I223" s="379" t="s">
        <v>1329</v>
      </c>
      <c r="J223" s="400">
        <f t="shared" si="13"/>
        <v>0</v>
      </c>
      <c r="K223" s="381" t="s">
        <v>1588</v>
      </c>
      <c r="L223" s="376"/>
    </row>
    <row r="224" spans="1:12" s="112" customFormat="1" ht="15" customHeight="1" x14ac:dyDescent="0.2">
      <c r="A224" s="376"/>
      <c r="B224" s="390">
        <f>B222+1</f>
        <v>5</v>
      </c>
      <c r="C224" s="391" t="s">
        <v>1259</v>
      </c>
      <c r="D224" s="392" t="s">
        <v>533</v>
      </c>
      <c r="E224" s="393" t="s">
        <v>143</v>
      </c>
      <c r="F224" s="394" t="b">
        <f>IF(総括表!$B$4=総括表!$Q$4,基礎データ貼付用シート!E102)</f>
        <v>0</v>
      </c>
      <c r="G224" s="395" t="s">
        <v>117</v>
      </c>
      <c r="H224" s="396">
        <v>0.47699999999999998</v>
      </c>
      <c r="I224" s="395" t="s">
        <v>119</v>
      </c>
      <c r="J224" s="397">
        <f t="shared" si="13"/>
        <v>0</v>
      </c>
      <c r="K224" s="381" t="s">
        <v>530</v>
      </c>
      <c r="L224" s="376"/>
    </row>
    <row r="225" spans="1:12" s="112" customFormat="1" ht="15" customHeight="1" x14ac:dyDescent="0.2">
      <c r="A225" s="376"/>
      <c r="B225" s="398"/>
      <c r="C225" s="385"/>
      <c r="D225" s="392" t="s">
        <v>529</v>
      </c>
      <c r="E225" s="393" t="s">
        <v>142</v>
      </c>
      <c r="F225" s="394" t="b">
        <f>IF(総括表!$B$4=総括表!$Q$5,基礎データ貼付用シート!E102)</f>
        <v>0</v>
      </c>
      <c r="G225" s="395" t="s">
        <v>117</v>
      </c>
      <c r="H225" s="399">
        <v>0.47099999999999997</v>
      </c>
      <c r="I225" s="379" t="s">
        <v>119</v>
      </c>
      <c r="J225" s="400">
        <f t="shared" si="13"/>
        <v>0</v>
      </c>
      <c r="K225" s="381" t="s">
        <v>528</v>
      </c>
      <c r="L225" s="376"/>
    </row>
    <row r="226" spans="1:12" s="112" customFormat="1" ht="15" customHeight="1" x14ac:dyDescent="0.2">
      <c r="A226" s="376"/>
      <c r="B226" s="390">
        <f>B224+1</f>
        <v>6</v>
      </c>
      <c r="C226" s="391" t="s">
        <v>5225</v>
      </c>
      <c r="D226" s="392" t="s">
        <v>533</v>
      </c>
      <c r="E226" s="393" t="s">
        <v>143</v>
      </c>
      <c r="F226" s="394" t="b">
        <f>IF(総括表!$B$4=総括表!$Q$4,基礎データ貼付用シート!E103)</f>
        <v>0</v>
      </c>
      <c r="G226" s="395" t="s">
        <v>117</v>
      </c>
      <c r="H226" s="396">
        <v>0.5</v>
      </c>
      <c r="I226" s="395" t="s">
        <v>119</v>
      </c>
      <c r="J226" s="397">
        <f t="shared" si="13"/>
        <v>0</v>
      </c>
      <c r="K226" s="381" t="s">
        <v>554</v>
      </c>
      <c r="L226" s="376"/>
    </row>
    <row r="227" spans="1:12" s="112" customFormat="1" ht="15" customHeight="1" x14ac:dyDescent="0.2">
      <c r="A227" s="376"/>
      <c r="B227" s="398"/>
      <c r="C227" s="385"/>
      <c r="D227" s="392" t="s">
        <v>529</v>
      </c>
      <c r="E227" s="393" t="s">
        <v>142</v>
      </c>
      <c r="F227" s="394" t="b">
        <f>IF(総括表!$B$4=総括表!$Q$5,基礎データ貼付用シート!E103)</f>
        <v>0</v>
      </c>
      <c r="G227" s="395" t="s">
        <v>117</v>
      </c>
      <c r="H227" s="399">
        <v>0.5</v>
      </c>
      <c r="I227" s="379" t="s">
        <v>119</v>
      </c>
      <c r="J227" s="400">
        <f t="shared" si="13"/>
        <v>0</v>
      </c>
      <c r="K227" s="381" t="s">
        <v>553</v>
      </c>
      <c r="L227" s="376"/>
    </row>
    <row r="228" spans="1:12" s="112" customFormat="1" ht="15" customHeight="1" x14ac:dyDescent="0.2">
      <c r="A228" s="376"/>
      <c r="B228" s="390">
        <f>B226+1</f>
        <v>7</v>
      </c>
      <c r="C228" s="391" t="s">
        <v>5612</v>
      </c>
      <c r="D228" s="392" t="s">
        <v>533</v>
      </c>
      <c r="E228" s="393" t="s">
        <v>143</v>
      </c>
      <c r="F228" s="394" t="b">
        <f>IF(総括表!$B$4=総括表!$Q$4,基礎データ貼付用シート!E104)</f>
        <v>0</v>
      </c>
      <c r="G228" s="395" t="s">
        <v>117</v>
      </c>
      <c r="H228" s="396">
        <v>0.5</v>
      </c>
      <c r="I228" s="395" t="s">
        <v>119</v>
      </c>
      <c r="J228" s="397">
        <f t="shared" si="13"/>
        <v>0</v>
      </c>
      <c r="K228" s="381" t="s">
        <v>552</v>
      </c>
      <c r="L228" s="376"/>
    </row>
    <row r="229" spans="1:12" s="112" customFormat="1" ht="15" customHeight="1" x14ac:dyDescent="0.2">
      <c r="A229" s="376"/>
      <c r="B229" s="398"/>
      <c r="C229" s="385"/>
      <c r="D229" s="392" t="s">
        <v>529</v>
      </c>
      <c r="E229" s="393" t="s">
        <v>142</v>
      </c>
      <c r="F229" s="394" t="b">
        <f>IF(総括表!$B$4=総括表!$Q$5,基礎データ貼付用シート!E104)</f>
        <v>0</v>
      </c>
      <c r="G229" s="395" t="s">
        <v>117</v>
      </c>
      <c r="H229" s="399">
        <v>0.5</v>
      </c>
      <c r="I229" s="379" t="s">
        <v>119</v>
      </c>
      <c r="J229" s="400">
        <f t="shared" si="13"/>
        <v>0</v>
      </c>
      <c r="K229" s="381" t="s">
        <v>569</v>
      </c>
      <c r="L229" s="376"/>
    </row>
    <row r="230" spans="1:12" s="112" customFormat="1" ht="15" customHeight="1" x14ac:dyDescent="0.2">
      <c r="A230" s="376"/>
      <c r="B230" s="390">
        <f>B228+1</f>
        <v>8</v>
      </c>
      <c r="C230" s="391" t="s">
        <v>6145</v>
      </c>
      <c r="D230" s="392" t="s">
        <v>533</v>
      </c>
      <c r="E230" s="393" t="s">
        <v>143</v>
      </c>
      <c r="F230" s="394" t="b">
        <f>IF(総括表!$B$4=総括表!$Q$4,基礎データ貼付用シート!E105)</f>
        <v>0</v>
      </c>
      <c r="G230" s="395" t="s">
        <v>117</v>
      </c>
      <c r="H230" s="396">
        <v>0.5</v>
      </c>
      <c r="I230" s="395" t="s">
        <v>119</v>
      </c>
      <c r="J230" s="397">
        <f>ROUND(F230*H230,0)</f>
        <v>0</v>
      </c>
      <c r="K230" s="381" t="s">
        <v>568</v>
      </c>
      <c r="L230" s="376"/>
    </row>
    <row r="231" spans="1:12" s="112" customFormat="1" ht="15" customHeight="1" x14ac:dyDescent="0.2">
      <c r="A231" s="376"/>
      <c r="B231" s="398"/>
      <c r="C231" s="385"/>
      <c r="D231" s="392" t="s">
        <v>529</v>
      </c>
      <c r="E231" s="393" t="s">
        <v>142</v>
      </c>
      <c r="F231" s="394" t="b">
        <f>IF(総括表!$B$4=総括表!$Q$5,基礎データ貼付用シート!E105)</f>
        <v>0</v>
      </c>
      <c r="G231" s="395" t="s">
        <v>117</v>
      </c>
      <c r="H231" s="399">
        <v>0.5</v>
      </c>
      <c r="I231" s="379" t="s">
        <v>119</v>
      </c>
      <c r="J231" s="400">
        <f>ROUND(F231*H231,0)</f>
        <v>0</v>
      </c>
      <c r="K231" s="381" t="s">
        <v>567</v>
      </c>
      <c r="L231" s="376"/>
    </row>
    <row r="232" spans="1:12" s="112" customFormat="1" ht="15" customHeight="1" x14ac:dyDescent="0.2">
      <c r="A232" s="376"/>
      <c r="B232" s="390">
        <f>B230+1</f>
        <v>9</v>
      </c>
      <c r="C232" s="391" t="s">
        <v>6622</v>
      </c>
      <c r="D232" s="392" t="s">
        <v>4643</v>
      </c>
      <c r="E232" s="393" t="s">
        <v>143</v>
      </c>
      <c r="F232" s="394" t="b">
        <f>IF(総括表!$B$4=総括表!$Q$4,基礎データ貼付用シート!E106)</f>
        <v>0</v>
      </c>
      <c r="G232" s="395" t="s">
        <v>1254</v>
      </c>
      <c r="H232" s="396">
        <v>0.5</v>
      </c>
      <c r="I232" s="395" t="s">
        <v>1329</v>
      </c>
      <c r="J232" s="397">
        <f>ROUND(F232*H232,0)</f>
        <v>0</v>
      </c>
      <c r="K232" s="381" t="s">
        <v>566</v>
      </c>
      <c r="L232" s="376"/>
    </row>
    <row r="233" spans="1:12" s="112" customFormat="1" ht="15" customHeight="1" thickBot="1" x14ac:dyDescent="0.25">
      <c r="A233" s="376"/>
      <c r="B233" s="398"/>
      <c r="C233" s="385"/>
      <c r="D233" s="392" t="s">
        <v>4644</v>
      </c>
      <c r="E233" s="393" t="s">
        <v>142</v>
      </c>
      <c r="F233" s="394" t="b">
        <f>IF(総括表!$B$4=総括表!$Q$5,基礎データ貼付用シート!E106)</f>
        <v>0</v>
      </c>
      <c r="G233" s="395" t="s">
        <v>1254</v>
      </c>
      <c r="H233" s="399">
        <v>0.5</v>
      </c>
      <c r="I233" s="379" t="s">
        <v>1329</v>
      </c>
      <c r="J233" s="400">
        <f>ROUND(F233*H233,0)</f>
        <v>0</v>
      </c>
      <c r="K233" s="381" t="s">
        <v>565</v>
      </c>
      <c r="L233" s="376"/>
    </row>
    <row r="234" spans="1:12" s="112" customFormat="1" ht="15" customHeight="1" x14ac:dyDescent="0.2">
      <c r="A234" s="376"/>
      <c r="B234" s="403"/>
      <c r="C234" s="404"/>
      <c r="D234" s="403"/>
      <c r="E234" s="403"/>
      <c r="F234" s="405"/>
      <c r="G234" s="406"/>
      <c r="H234" s="1698" t="s">
        <v>6610</v>
      </c>
      <c r="I234" s="1699"/>
      <c r="J234" s="422"/>
      <c r="K234" s="381"/>
      <c r="L234" s="381"/>
    </row>
    <row r="235" spans="1:12" s="112" customFormat="1" ht="15" customHeight="1" thickBot="1" x14ac:dyDescent="0.25">
      <c r="A235" s="376"/>
      <c r="B235" s="381"/>
      <c r="C235" s="381"/>
      <c r="D235" s="381"/>
      <c r="E235" s="381"/>
      <c r="F235" s="408"/>
      <c r="G235" s="381"/>
      <c r="H235" s="1694" t="s">
        <v>118</v>
      </c>
      <c r="I235" s="1695"/>
      <c r="J235" s="356">
        <f>SUM(J216:J233)</f>
        <v>0</v>
      </c>
      <c r="K235" s="423" t="s">
        <v>1359</v>
      </c>
      <c r="L235" s="381" t="s">
        <v>1325</v>
      </c>
    </row>
    <row r="236" spans="1:12" s="112" customFormat="1" ht="15" customHeight="1" thickBot="1" x14ac:dyDescent="0.25">
      <c r="A236" s="376"/>
      <c r="B236" s="381"/>
      <c r="C236" s="381"/>
      <c r="D236" s="381"/>
      <c r="E236" s="381"/>
      <c r="F236" s="408"/>
      <c r="G236" s="411"/>
      <c r="H236" s="412"/>
      <c r="I236" s="406"/>
      <c r="J236" s="405"/>
      <c r="K236" s="381"/>
      <c r="L236" s="381"/>
    </row>
    <row r="237" spans="1:12" s="112" customFormat="1" ht="15" customHeight="1" x14ac:dyDescent="0.2">
      <c r="A237" s="376"/>
      <c r="B237" s="381"/>
      <c r="C237" s="381"/>
      <c r="D237" s="381"/>
      <c r="E237" s="381"/>
      <c r="F237" s="408"/>
      <c r="G237" s="411"/>
      <c r="H237" s="1692" t="s">
        <v>6343</v>
      </c>
      <c r="I237" s="1693"/>
      <c r="J237" s="407"/>
      <c r="K237" s="381"/>
      <c r="L237" s="376"/>
    </row>
    <row r="238" spans="1:12" s="112" customFormat="1" ht="15" customHeight="1" thickBot="1" x14ac:dyDescent="0.25">
      <c r="A238" s="371"/>
      <c r="B238" s="371"/>
      <c r="C238" s="371"/>
      <c r="D238" s="371"/>
      <c r="E238" s="371"/>
      <c r="F238" s="370"/>
      <c r="G238" s="371"/>
      <c r="H238" s="1696" t="s">
        <v>116</v>
      </c>
      <c r="I238" s="1697"/>
      <c r="J238" s="356">
        <f>SUMIF(L17:L236,"*",J17:J236)</f>
        <v>0</v>
      </c>
      <c r="K238" s="381" t="s">
        <v>4672</v>
      </c>
      <c r="L238" s="371"/>
    </row>
    <row r="239" spans="1:12" s="112" customFormat="1" ht="18.75" customHeight="1" x14ac:dyDescent="0.2">
      <c r="A239" s="371"/>
      <c r="B239" s="371"/>
      <c r="C239" s="371"/>
      <c r="D239" s="371"/>
      <c r="E239" s="371"/>
      <c r="F239" s="370"/>
      <c r="G239" s="371"/>
      <c r="H239" s="373"/>
      <c r="I239" s="371"/>
      <c r="J239" s="370"/>
      <c r="K239" s="371"/>
      <c r="L239" s="371"/>
    </row>
    <row r="240" spans="1:12" s="112" customFormat="1" ht="18.75" customHeight="1" x14ac:dyDescent="0.2">
      <c r="A240" s="106"/>
      <c r="B240" s="106"/>
      <c r="C240" s="106"/>
      <c r="D240" s="106"/>
      <c r="E240" s="106"/>
      <c r="F240" s="119"/>
      <c r="G240" s="106"/>
      <c r="H240" s="120"/>
      <c r="I240" s="106"/>
      <c r="J240" s="119"/>
      <c r="K240" s="106"/>
      <c r="L240" s="106"/>
    </row>
  </sheetData>
  <sheetProtection autoFilter="0"/>
  <customSheetViews>
    <customSheetView guid="{A0BA9017-E5F3-4B91-9F5C-F0F36F625BCB}"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5"/>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0"/>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3"/>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4"/>
      <headerFooter alignWithMargins="0"/>
    </customSheetView>
    <customSheetView guid="{44914D11-FA26-4FFB-9D64-353FA38F5634}"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selection activeCell="H7" sqref="H7"/>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0"/>
      <headerFooter alignWithMargins="0"/>
    </customSheetView>
  </customSheetViews>
  <mergeCells count="85">
    <mergeCell ref="H84:I84"/>
    <mergeCell ref="H73:I73"/>
    <mergeCell ref="H210:I210"/>
    <mergeCell ref="H235:I235"/>
    <mergeCell ref="H234:I234"/>
    <mergeCell ref="H209:I209"/>
    <mergeCell ref="H190:I190"/>
    <mergeCell ref="H161:I161"/>
    <mergeCell ref="D207:E207"/>
    <mergeCell ref="H74:I74"/>
    <mergeCell ref="H85:I85"/>
    <mergeCell ref="H96:I96"/>
    <mergeCell ref="H111:I111"/>
    <mergeCell ref="H126:I126"/>
    <mergeCell ref="H134:I134"/>
    <mergeCell ref="H142:I142"/>
    <mergeCell ref="H176:I176"/>
    <mergeCell ref="H191:I191"/>
    <mergeCell ref="H175:I175"/>
    <mergeCell ref="H133:I133"/>
    <mergeCell ref="H141:I141"/>
    <mergeCell ref="H125:I125"/>
    <mergeCell ref="H110:I110"/>
    <mergeCell ref="H95:I95"/>
    <mergeCell ref="D208:E208"/>
    <mergeCell ref="D197:E197"/>
    <mergeCell ref="H64:I64"/>
    <mergeCell ref="H65:I65"/>
    <mergeCell ref="D71:E71"/>
    <mergeCell ref="D72:E72"/>
    <mergeCell ref="D132:E132"/>
    <mergeCell ref="D159:E159"/>
    <mergeCell ref="D155:E155"/>
    <mergeCell ref="D204:E204"/>
    <mergeCell ref="D156:E156"/>
    <mergeCell ref="D205:E205"/>
    <mergeCell ref="D157:E157"/>
    <mergeCell ref="D206:E206"/>
    <mergeCell ref="D158:E158"/>
    <mergeCell ref="H160:I160"/>
    <mergeCell ref="H51:I51"/>
    <mergeCell ref="H52:I52"/>
    <mergeCell ref="B56:C56"/>
    <mergeCell ref="D56:E56"/>
    <mergeCell ref="H34:I34"/>
    <mergeCell ref="H35:I35"/>
    <mergeCell ref="B39:C39"/>
    <mergeCell ref="D39:E39"/>
    <mergeCell ref="D41:E41"/>
    <mergeCell ref="D42:E42"/>
    <mergeCell ref="H237:I237"/>
    <mergeCell ref="H238:I238"/>
    <mergeCell ref="D203:E203"/>
    <mergeCell ref="D140:E140"/>
    <mergeCell ref="D148:E148"/>
    <mergeCell ref="D149:E149"/>
    <mergeCell ref="D150:E150"/>
    <mergeCell ref="D198:E198"/>
    <mergeCell ref="D199:E199"/>
    <mergeCell ref="D200:E200"/>
    <mergeCell ref="D201:E201"/>
    <mergeCell ref="D202:E202"/>
    <mergeCell ref="D151:E151"/>
    <mergeCell ref="D152:E152"/>
    <mergeCell ref="D153:E153"/>
    <mergeCell ref="D154:E154"/>
    <mergeCell ref="D61:E61"/>
    <mergeCell ref="D62:E62"/>
    <mergeCell ref="D63:E63"/>
    <mergeCell ref="D58:E58"/>
    <mergeCell ref="D59:E59"/>
    <mergeCell ref="D60:E60"/>
    <mergeCell ref="D24:E24"/>
    <mergeCell ref="D25:E25"/>
    <mergeCell ref="D7:E7"/>
    <mergeCell ref="D8:E8"/>
    <mergeCell ref="H17:I17"/>
    <mergeCell ref="H18:I18"/>
    <mergeCell ref="B22:C22"/>
    <mergeCell ref="D22:E22"/>
    <mergeCell ref="I1:K1"/>
    <mergeCell ref="B5:C5"/>
    <mergeCell ref="D5:E5"/>
    <mergeCell ref="A1:B1"/>
    <mergeCell ref="C1:E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5" manualBreakCount="5">
    <brk id="36" max="16383" man="1"/>
    <brk id="86" max="16383" man="1"/>
    <brk id="135" max="16383" man="1"/>
    <brk id="177" max="16383" man="1"/>
    <brk id="21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workbookViewId="0">
      <selection activeCell="J60" sqref="J60"/>
    </sheetView>
  </sheetViews>
  <sheetFormatPr defaultColWidth="9" defaultRowHeight="18.75" customHeight="1" x14ac:dyDescent="0.2"/>
  <cols>
    <col min="1" max="1" width="3.6328125" style="106" customWidth="1"/>
    <col min="2" max="2" width="5.36328125" style="106" customWidth="1"/>
    <col min="3" max="3" width="7.453125" style="106" bestFit="1" customWidth="1"/>
    <col min="4" max="4" width="3" style="106" bestFit="1" customWidth="1"/>
    <col min="5" max="5" width="13.453125" style="106" customWidth="1"/>
    <col min="6" max="6" width="11.90625" style="125" customWidth="1"/>
    <col min="7" max="7" width="2" style="106" bestFit="1" customWidth="1"/>
    <col min="8" max="8" width="11.90625" style="126" customWidth="1"/>
    <col min="9" max="9" width="2" style="106" bestFit="1" customWidth="1"/>
    <col min="10" max="10" width="11.90625" style="125" customWidth="1"/>
    <col min="11" max="11" width="3" style="106" customWidth="1"/>
    <col min="12" max="16384" width="9" style="106"/>
  </cols>
  <sheetData>
    <row r="1" spans="1:12" ht="18.75" customHeight="1" x14ac:dyDescent="0.2">
      <c r="A1" s="1708" t="s">
        <v>154</v>
      </c>
      <c r="B1" s="1709"/>
      <c r="C1" s="1708" t="s">
        <v>4</v>
      </c>
      <c r="D1" s="1710"/>
      <c r="E1" s="1709"/>
      <c r="F1" s="424"/>
      <c r="G1" s="315"/>
      <c r="H1" s="425" t="s">
        <v>153</v>
      </c>
      <c r="I1" s="1680">
        <f>総括表!H4</f>
        <v>0</v>
      </c>
      <c r="J1" s="1704"/>
      <c r="K1" s="1680"/>
      <c r="L1" s="315"/>
    </row>
    <row r="2" spans="1:12" ht="18.75" customHeight="1" x14ac:dyDescent="0.2">
      <c r="A2" s="315"/>
      <c r="B2" s="315"/>
      <c r="C2" s="315"/>
      <c r="D2" s="315"/>
      <c r="E2" s="315"/>
      <c r="F2" s="424"/>
      <c r="G2" s="315"/>
      <c r="H2" s="426"/>
      <c r="I2" s="315"/>
      <c r="J2" s="427"/>
      <c r="K2" s="315"/>
      <c r="L2" s="315"/>
    </row>
    <row r="3" spans="1:12" ht="18.75" customHeight="1" x14ac:dyDescent="0.2">
      <c r="A3" s="318" t="s">
        <v>662</v>
      </c>
      <c r="B3" s="319" t="s">
        <v>160</v>
      </c>
      <c r="C3" s="315"/>
      <c r="D3" s="315"/>
      <c r="E3" s="315"/>
      <c r="F3" s="424"/>
      <c r="G3" s="315"/>
      <c r="H3" s="426"/>
      <c r="I3" s="315"/>
      <c r="J3" s="424"/>
      <c r="K3" s="315"/>
      <c r="L3" s="315"/>
    </row>
    <row r="4" spans="1:12" ht="11.25" customHeight="1" x14ac:dyDescent="0.2">
      <c r="A4" s="320"/>
      <c r="B4" s="315"/>
      <c r="C4" s="315"/>
      <c r="D4" s="315"/>
      <c r="E4" s="315"/>
      <c r="F4" s="424"/>
      <c r="G4" s="315"/>
      <c r="H4" s="426"/>
      <c r="I4" s="315"/>
      <c r="J4" s="424"/>
      <c r="K4" s="315"/>
      <c r="L4" s="315"/>
    </row>
    <row r="5" spans="1:12" ht="15" customHeight="1" x14ac:dyDescent="0.2">
      <c r="A5" s="320"/>
      <c r="B5" s="1705" t="s">
        <v>7319</v>
      </c>
      <c r="C5" s="1705"/>
      <c r="D5" s="1705"/>
      <c r="E5" s="1705"/>
      <c r="F5" s="424"/>
      <c r="G5" s="315"/>
      <c r="H5" s="426"/>
      <c r="I5" s="315"/>
      <c r="J5" s="424"/>
      <c r="K5" s="315"/>
      <c r="L5" s="315"/>
    </row>
    <row r="6" spans="1:12" s="112" customFormat="1" ht="15" customHeight="1" thickBot="1" x14ac:dyDescent="0.25">
      <c r="A6" s="318"/>
      <c r="B6" s="1705"/>
      <c r="C6" s="1705"/>
      <c r="D6" s="1705"/>
      <c r="E6" s="1705"/>
      <c r="F6" s="428"/>
      <c r="G6" s="319"/>
      <c r="H6" s="428" t="s">
        <v>159</v>
      </c>
      <c r="I6" s="319"/>
      <c r="J6" s="428"/>
      <c r="K6" s="319"/>
      <c r="L6" s="319"/>
    </row>
    <row r="7" spans="1:12" s="112" customFormat="1" ht="18.75" customHeight="1" thickTop="1" thickBot="1" x14ac:dyDescent="0.25">
      <c r="A7" s="318"/>
      <c r="B7" s="1705"/>
      <c r="C7" s="1705"/>
      <c r="D7" s="1705"/>
      <c r="E7" s="1705"/>
      <c r="F7" s="127"/>
      <c r="G7" s="429" t="s">
        <v>663</v>
      </c>
      <c r="H7" s="442">
        <v>0.3</v>
      </c>
      <c r="I7" s="429" t="s">
        <v>664</v>
      </c>
      <c r="J7" s="443">
        <f>ROUND(F7*H7,0)</f>
        <v>0</v>
      </c>
      <c r="K7" s="322" t="s">
        <v>665</v>
      </c>
      <c r="L7" s="376" t="s">
        <v>117</v>
      </c>
    </row>
    <row r="8" spans="1:12" ht="15" customHeight="1" thickTop="1" x14ac:dyDescent="0.2">
      <c r="A8" s="320"/>
      <c r="B8" s="315"/>
      <c r="C8" s="315"/>
      <c r="D8" s="315"/>
      <c r="E8" s="315"/>
      <c r="F8" s="424"/>
      <c r="G8" s="315"/>
      <c r="H8" s="426"/>
      <c r="I8" s="315"/>
      <c r="J8" s="424"/>
      <c r="K8" s="315"/>
      <c r="L8" s="315"/>
    </row>
    <row r="9" spans="1:12" ht="15" customHeight="1" x14ac:dyDescent="0.2">
      <c r="A9" s="320"/>
      <c r="B9" s="315"/>
      <c r="C9" s="315"/>
      <c r="D9" s="315"/>
      <c r="E9" s="315"/>
      <c r="F9" s="424"/>
      <c r="G9" s="315"/>
      <c r="H9" s="426"/>
      <c r="I9" s="315"/>
      <c r="J9" s="424"/>
      <c r="K9" s="315"/>
      <c r="L9" s="315"/>
    </row>
    <row r="10" spans="1:12" ht="18.75" customHeight="1" x14ac:dyDescent="0.2">
      <c r="A10" s="318" t="s">
        <v>676</v>
      </c>
      <c r="B10" s="319" t="s">
        <v>158</v>
      </c>
      <c r="C10" s="315"/>
      <c r="D10" s="315"/>
      <c r="E10" s="315"/>
      <c r="F10" s="424"/>
      <c r="G10" s="315"/>
      <c r="H10" s="426"/>
      <c r="I10" s="315"/>
      <c r="J10" s="424"/>
      <c r="K10" s="315"/>
      <c r="L10" s="315"/>
    </row>
    <row r="11" spans="1:12" ht="11.25" customHeight="1" x14ac:dyDescent="0.2">
      <c r="A11" s="320"/>
      <c r="B11" s="315"/>
      <c r="C11" s="315"/>
      <c r="D11" s="315"/>
      <c r="E11" s="315"/>
      <c r="F11" s="424"/>
      <c r="G11" s="315"/>
      <c r="H11" s="426"/>
      <c r="I11" s="315"/>
      <c r="J11" s="424"/>
      <c r="K11" s="315"/>
      <c r="L11" s="315"/>
    </row>
    <row r="12" spans="1:12" ht="18.75" customHeight="1" x14ac:dyDescent="0.2">
      <c r="A12" s="320"/>
      <c r="B12" s="1706" t="s">
        <v>140</v>
      </c>
      <c r="C12" s="1707"/>
      <c r="D12" s="1706" t="s">
        <v>139</v>
      </c>
      <c r="E12" s="1707"/>
      <c r="F12" s="430" t="s">
        <v>138</v>
      </c>
      <c r="G12" s="431"/>
      <c r="H12" s="432" t="s">
        <v>137</v>
      </c>
      <c r="I12" s="431"/>
      <c r="J12" s="430" t="s">
        <v>89</v>
      </c>
      <c r="K12" s="322"/>
      <c r="L12" s="315"/>
    </row>
    <row r="13" spans="1:12" ht="15" customHeight="1" x14ac:dyDescent="0.2">
      <c r="A13" s="320"/>
      <c r="B13" s="359"/>
      <c r="C13" s="324"/>
      <c r="D13" s="325"/>
      <c r="E13" s="326"/>
      <c r="F13" s="433"/>
      <c r="G13" s="327"/>
      <c r="H13" s="434"/>
      <c r="I13" s="327"/>
      <c r="J13" s="435" t="s">
        <v>677</v>
      </c>
      <c r="K13" s="322"/>
      <c r="L13" s="315"/>
    </row>
    <row r="14" spans="1:12" s="112" customFormat="1" ht="15" customHeight="1" x14ac:dyDescent="0.2">
      <c r="A14" s="319"/>
      <c r="B14" s="362">
        <v>1</v>
      </c>
      <c r="C14" s="436" t="s">
        <v>125</v>
      </c>
      <c r="D14" s="363" t="s">
        <v>4643</v>
      </c>
      <c r="E14" s="364" t="s">
        <v>143</v>
      </c>
      <c r="F14" s="394" t="b">
        <f>IF(総括表!$B$4=総括表!$Q$4,基礎データ貼付用シート!E107)</f>
        <v>0</v>
      </c>
      <c r="G14" s="444" t="s">
        <v>678</v>
      </c>
      <c r="H14" s="445">
        <v>3.3000000000000002E-2</v>
      </c>
      <c r="I14" s="444" t="s">
        <v>679</v>
      </c>
      <c r="J14" s="446">
        <f t="shared" ref="J14:J33" si="0">ROUND(F14*H14,0)</f>
        <v>0</v>
      </c>
      <c r="K14" s="322" t="s">
        <v>273</v>
      </c>
      <c r="L14" s="319"/>
    </row>
    <row r="15" spans="1:12" s="112" customFormat="1" ht="15" customHeight="1" x14ac:dyDescent="0.2">
      <c r="A15" s="319"/>
      <c r="B15" s="334"/>
      <c r="C15" s="326"/>
      <c r="D15" s="363" t="s">
        <v>4644</v>
      </c>
      <c r="E15" s="364" t="s">
        <v>142</v>
      </c>
      <c r="F15" s="394" t="b">
        <f>IF(総括表!$B$4=総括表!$Q$5,基礎データ貼付用シート!E107)</f>
        <v>0</v>
      </c>
      <c r="G15" s="444" t="s">
        <v>678</v>
      </c>
      <c r="H15" s="447">
        <v>3.3000000000000002E-2</v>
      </c>
      <c r="I15" s="448" t="s">
        <v>680</v>
      </c>
      <c r="J15" s="449">
        <f t="shared" si="0"/>
        <v>0</v>
      </c>
      <c r="K15" s="322" t="s">
        <v>272</v>
      </c>
      <c r="L15" s="319"/>
    </row>
    <row r="16" spans="1:12" s="112" customFormat="1" ht="15" customHeight="1" x14ac:dyDescent="0.2">
      <c r="A16" s="319"/>
      <c r="B16" s="362">
        <v>2</v>
      </c>
      <c r="C16" s="436" t="s">
        <v>124</v>
      </c>
      <c r="D16" s="363" t="s">
        <v>4643</v>
      </c>
      <c r="E16" s="364" t="s">
        <v>143</v>
      </c>
      <c r="F16" s="394" t="b">
        <f>IF(総括表!$B$4=総括表!$Q$4,基礎データ貼付用シート!E109)</f>
        <v>0</v>
      </c>
      <c r="G16" s="444" t="s">
        <v>678</v>
      </c>
      <c r="H16" s="450">
        <v>6.4000000000000001E-2</v>
      </c>
      <c r="I16" s="444" t="s">
        <v>679</v>
      </c>
      <c r="J16" s="446">
        <f t="shared" si="0"/>
        <v>0</v>
      </c>
      <c r="K16" s="322" t="s">
        <v>271</v>
      </c>
      <c r="L16" s="319"/>
    </row>
    <row r="17" spans="1:12" s="112" customFormat="1" ht="15" customHeight="1" x14ac:dyDescent="0.2">
      <c r="A17" s="319"/>
      <c r="B17" s="334"/>
      <c r="C17" s="326"/>
      <c r="D17" s="363" t="s">
        <v>4644</v>
      </c>
      <c r="E17" s="364" t="s">
        <v>142</v>
      </c>
      <c r="F17" s="394" t="b">
        <f>IF(総括表!$B$4=総括表!$Q$5,基礎データ貼付用シート!E109)</f>
        <v>0</v>
      </c>
      <c r="G17" s="444" t="s">
        <v>663</v>
      </c>
      <c r="H17" s="451">
        <v>6.4000000000000001E-2</v>
      </c>
      <c r="I17" s="448" t="s">
        <v>664</v>
      </c>
      <c r="J17" s="449">
        <f t="shared" si="0"/>
        <v>0</v>
      </c>
      <c r="K17" s="322" t="s">
        <v>270</v>
      </c>
      <c r="L17" s="319"/>
    </row>
    <row r="18" spans="1:12" s="112" customFormat="1" ht="15" customHeight="1" x14ac:dyDescent="0.2">
      <c r="A18" s="319"/>
      <c r="B18" s="362">
        <v>3</v>
      </c>
      <c r="C18" s="436" t="s">
        <v>123</v>
      </c>
      <c r="D18" s="363" t="s">
        <v>4643</v>
      </c>
      <c r="E18" s="364" t="s">
        <v>143</v>
      </c>
      <c r="F18" s="394" t="b">
        <f>IF(総括表!$B$4=総括表!$Q$4,基礎データ貼付用シート!E111)</f>
        <v>0</v>
      </c>
      <c r="G18" s="444" t="s">
        <v>663</v>
      </c>
      <c r="H18" s="450">
        <v>0.158</v>
      </c>
      <c r="I18" s="444" t="s">
        <v>664</v>
      </c>
      <c r="J18" s="446">
        <f t="shared" si="0"/>
        <v>0</v>
      </c>
      <c r="K18" s="322" t="s">
        <v>268</v>
      </c>
      <c r="L18" s="319"/>
    </row>
    <row r="19" spans="1:12" s="112" customFormat="1" ht="15" customHeight="1" x14ac:dyDescent="0.2">
      <c r="A19" s="319"/>
      <c r="B19" s="334"/>
      <c r="C19" s="326"/>
      <c r="D19" s="363" t="s">
        <v>4644</v>
      </c>
      <c r="E19" s="364" t="s">
        <v>142</v>
      </c>
      <c r="F19" s="394" t="b">
        <f>IF(総括表!$B$4=総括表!$Q$5,基礎データ貼付用シート!E111)</f>
        <v>0</v>
      </c>
      <c r="G19" s="444" t="s">
        <v>663</v>
      </c>
      <c r="H19" s="451">
        <v>0.06</v>
      </c>
      <c r="I19" s="448" t="s">
        <v>664</v>
      </c>
      <c r="J19" s="449">
        <f t="shared" si="0"/>
        <v>0</v>
      </c>
      <c r="K19" s="322" t="s">
        <v>267</v>
      </c>
      <c r="L19" s="319"/>
    </row>
    <row r="20" spans="1:12" s="112" customFormat="1" ht="15" customHeight="1" x14ac:dyDescent="0.2">
      <c r="A20" s="319"/>
      <c r="B20" s="362">
        <v>4</v>
      </c>
      <c r="C20" s="436" t="s">
        <v>122</v>
      </c>
      <c r="D20" s="363" t="s">
        <v>4643</v>
      </c>
      <c r="E20" s="364" t="s">
        <v>143</v>
      </c>
      <c r="F20" s="394" t="b">
        <f>IF(総括表!$B$4=総括表!$Q$4,基礎データ貼付用シート!E113)</f>
        <v>0</v>
      </c>
      <c r="G20" s="444" t="s">
        <v>663</v>
      </c>
      <c r="H20" s="450">
        <v>0.20799999999999999</v>
      </c>
      <c r="I20" s="444" t="s">
        <v>664</v>
      </c>
      <c r="J20" s="446">
        <f t="shared" si="0"/>
        <v>0</v>
      </c>
      <c r="K20" s="322" t="s">
        <v>269</v>
      </c>
      <c r="L20" s="319"/>
    </row>
    <row r="21" spans="1:12" s="112" customFormat="1" ht="15" customHeight="1" x14ac:dyDescent="0.2">
      <c r="A21" s="319"/>
      <c r="B21" s="334"/>
      <c r="C21" s="326"/>
      <c r="D21" s="363" t="s">
        <v>4644</v>
      </c>
      <c r="E21" s="364" t="s">
        <v>142</v>
      </c>
      <c r="F21" s="394" t="b">
        <f>IF(総括表!$B$4=総括表!$Q$5,基礎データ貼付用シート!E113)</f>
        <v>0</v>
      </c>
      <c r="G21" s="444" t="s">
        <v>663</v>
      </c>
      <c r="H21" s="450">
        <v>5.3999999999999999E-2</v>
      </c>
      <c r="I21" s="448" t="s">
        <v>664</v>
      </c>
      <c r="J21" s="449">
        <f t="shared" si="0"/>
        <v>0</v>
      </c>
      <c r="K21" s="322" t="s">
        <v>266</v>
      </c>
      <c r="L21" s="319"/>
    </row>
    <row r="22" spans="1:12" s="112" customFormat="1" ht="15" customHeight="1" x14ac:dyDescent="0.2">
      <c r="A22" s="319"/>
      <c r="B22" s="362">
        <v>5</v>
      </c>
      <c r="C22" s="436" t="s">
        <v>121</v>
      </c>
      <c r="D22" s="363" t="s">
        <v>4643</v>
      </c>
      <c r="E22" s="364" t="s">
        <v>143</v>
      </c>
      <c r="F22" s="394" t="b">
        <f>IF(総括表!$B$4=総括表!$Q$4,基礎データ貼付用シート!E115)</f>
        <v>0</v>
      </c>
      <c r="G22" s="444" t="s">
        <v>663</v>
      </c>
      <c r="H22" s="451">
        <v>0.23100000000000001</v>
      </c>
      <c r="I22" s="444" t="s">
        <v>664</v>
      </c>
      <c r="J22" s="446">
        <f t="shared" si="0"/>
        <v>0</v>
      </c>
      <c r="K22" s="322" t="s">
        <v>265</v>
      </c>
      <c r="L22" s="319"/>
    </row>
    <row r="23" spans="1:12" s="112" customFormat="1" ht="15" customHeight="1" x14ac:dyDescent="0.2">
      <c r="A23" s="319"/>
      <c r="B23" s="334"/>
      <c r="C23" s="326"/>
      <c r="D23" s="363" t="s">
        <v>4644</v>
      </c>
      <c r="E23" s="364" t="s">
        <v>142</v>
      </c>
      <c r="F23" s="394" t="b">
        <f>IF(総括表!$B$4=総括表!$Q$5,基礎データ貼付用シート!E115)</f>
        <v>0</v>
      </c>
      <c r="G23" s="444" t="s">
        <v>663</v>
      </c>
      <c r="H23" s="451">
        <v>6.8000000000000005E-2</v>
      </c>
      <c r="I23" s="448" t="s">
        <v>664</v>
      </c>
      <c r="J23" s="449">
        <f t="shared" si="0"/>
        <v>0</v>
      </c>
      <c r="K23" s="322" t="s">
        <v>264</v>
      </c>
      <c r="L23" s="319"/>
    </row>
    <row r="24" spans="1:12" s="112" customFormat="1" ht="15" customHeight="1" x14ac:dyDescent="0.2">
      <c r="A24" s="319"/>
      <c r="B24" s="362">
        <v>6</v>
      </c>
      <c r="C24" s="436" t="s">
        <v>120</v>
      </c>
      <c r="D24" s="363" t="s">
        <v>4643</v>
      </c>
      <c r="E24" s="364" t="s">
        <v>143</v>
      </c>
      <c r="F24" s="394" t="b">
        <f>IF(総括表!$B$4=総括表!$Q$4,基礎データ貼付用シート!E117)</f>
        <v>0</v>
      </c>
      <c r="G24" s="444" t="s">
        <v>663</v>
      </c>
      <c r="H24" s="450">
        <v>0.24099999999999999</v>
      </c>
      <c r="I24" s="444" t="s">
        <v>664</v>
      </c>
      <c r="J24" s="446">
        <f t="shared" si="0"/>
        <v>0</v>
      </c>
      <c r="K24" s="322" t="s">
        <v>263</v>
      </c>
      <c r="L24" s="319"/>
    </row>
    <row r="25" spans="1:12" s="112" customFormat="1" ht="15" customHeight="1" x14ac:dyDescent="0.2">
      <c r="A25" s="319"/>
      <c r="B25" s="334"/>
      <c r="C25" s="326"/>
      <c r="D25" s="363" t="s">
        <v>4644</v>
      </c>
      <c r="E25" s="364" t="s">
        <v>142</v>
      </c>
      <c r="F25" s="394" t="b">
        <f>IF(総括表!$B$4=総括表!$Q$5,基礎データ貼付用シート!E117)</f>
        <v>0</v>
      </c>
      <c r="G25" s="444" t="s">
        <v>663</v>
      </c>
      <c r="H25" s="451">
        <v>0.184</v>
      </c>
      <c r="I25" s="448" t="s">
        <v>664</v>
      </c>
      <c r="J25" s="449">
        <f t="shared" si="0"/>
        <v>0</v>
      </c>
      <c r="K25" s="322" t="s">
        <v>262</v>
      </c>
      <c r="L25" s="319"/>
    </row>
    <row r="26" spans="1:12" s="112" customFormat="1" ht="15" customHeight="1" x14ac:dyDescent="0.2">
      <c r="A26" s="319"/>
      <c r="B26" s="362">
        <v>7</v>
      </c>
      <c r="C26" s="436" t="s">
        <v>475</v>
      </c>
      <c r="D26" s="363" t="s">
        <v>4643</v>
      </c>
      <c r="E26" s="364" t="s">
        <v>143</v>
      </c>
      <c r="F26" s="394" t="b">
        <f>IF(総括表!$B$4=総括表!$Q$4,基礎データ貼付用シート!E119)</f>
        <v>0</v>
      </c>
      <c r="G26" s="444" t="s">
        <v>663</v>
      </c>
      <c r="H26" s="450">
        <v>0.26200000000000001</v>
      </c>
      <c r="I26" s="444" t="s">
        <v>664</v>
      </c>
      <c r="J26" s="446">
        <f t="shared" si="0"/>
        <v>0</v>
      </c>
      <c r="K26" s="322" t="s">
        <v>261</v>
      </c>
      <c r="L26" s="319"/>
    </row>
    <row r="27" spans="1:12" s="112" customFormat="1" ht="15" customHeight="1" x14ac:dyDescent="0.2">
      <c r="A27" s="319"/>
      <c r="B27" s="334"/>
      <c r="C27" s="326"/>
      <c r="D27" s="363" t="s">
        <v>4644</v>
      </c>
      <c r="E27" s="364" t="s">
        <v>142</v>
      </c>
      <c r="F27" s="394" t="b">
        <f>IF(総括表!$B$4=総括表!$Q$5,基礎データ貼付用シート!E119)</f>
        <v>0</v>
      </c>
      <c r="G27" s="444" t="s">
        <v>663</v>
      </c>
      <c r="H27" s="451">
        <v>0.214</v>
      </c>
      <c r="I27" s="448" t="s">
        <v>664</v>
      </c>
      <c r="J27" s="449">
        <f t="shared" si="0"/>
        <v>0</v>
      </c>
      <c r="K27" s="322" t="s">
        <v>260</v>
      </c>
      <c r="L27" s="319"/>
    </row>
    <row r="28" spans="1:12" s="112" customFormat="1" ht="15" customHeight="1" x14ac:dyDescent="0.2">
      <c r="A28" s="319"/>
      <c r="B28" s="362">
        <v>8</v>
      </c>
      <c r="C28" s="436" t="s">
        <v>512</v>
      </c>
      <c r="D28" s="363" t="s">
        <v>4643</v>
      </c>
      <c r="E28" s="364" t="s">
        <v>143</v>
      </c>
      <c r="F28" s="394" t="b">
        <f>IF(総括表!$B$4=総括表!$Q$4,基礎データ貼付用シート!E121)</f>
        <v>0</v>
      </c>
      <c r="G28" s="444" t="s">
        <v>663</v>
      </c>
      <c r="H28" s="450">
        <v>0.28399999999999997</v>
      </c>
      <c r="I28" s="444" t="s">
        <v>664</v>
      </c>
      <c r="J28" s="446">
        <f t="shared" si="0"/>
        <v>0</v>
      </c>
      <c r="K28" s="322" t="s">
        <v>259</v>
      </c>
      <c r="L28" s="319"/>
    </row>
    <row r="29" spans="1:12" s="112" customFormat="1" ht="15" customHeight="1" x14ac:dyDescent="0.2">
      <c r="A29" s="319"/>
      <c r="B29" s="334"/>
      <c r="C29" s="326"/>
      <c r="D29" s="363" t="s">
        <v>4644</v>
      </c>
      <c r="E29" s="364" t="s">
        <v>142</v>
      </c>
      <c r="F29" s="394" t="b">
        <f>IF(総括表!$B$4=総括表!$Q$5,基礎データ貼付用シート!E121)</f>
        <v>0</v>
      </c>
      <c r="G29" s="444" t="s">
        <v>663</v>
      </c>
      <c r="H29" s="451">
        <v>0.24299999999999999</v>
      </c>
      <c r="I29" s="448" t="s">
        <v>664</v>
      </c>
      <c r="J29" s="449">
        <f t="shared" si="0"/>
        <v>0</v>
      </c>
      <c r="K29" s="322" t="s">
        <v>258</v>
      </c>
      <c r="L29" s="319"/>
    </row>
    <row r="30" spans="1:12" s="112" customFormat="1" ht="15" customHeight="1" x14ac:dyDescent="0.2">
      <c r="A30" s="319"/>
      <c r="B30" s="362">
        <v>9</v>
      </c>
      <c r="C30" s="436" t="s">
        <v>619</v>
      </c>
      <c r="D30" s="363" t="s">
        <v>4643</v>
      </c>
      <c r="E30" s="364" t="s">
        <v>143</v>
      </c>
      <c r="F30" s="394" t="b">
        <f>IF(総括表!$B$4=総括表!$Q$4,基礎データ貼付用シート!E123)</f>
        <v>0</v>
      </c>
      <c r="G30" s="444" t="s">
        <v>663</v>
      </c>
      <c r="H30" s="450">
        <v>0.313</v>
      </c>
      <c r="I30" s="444" t="s">
        <v>664</v>
      </c>
      <c r="J30" s="446">
        <f t="shared" si="0"/>
        <v>0</v>
      </c>
      <c r="K30" s="322" t="s">
        <v>4677</v>
      </c>
      <c r="L30" s="319"/>
    </row>
    <row r="31" spans="1:12" s="112" customFormat="1" ht="15" customHeight="1" x14ac:dyDescent="0.2">
      <c r="A31" s="319"/>
      <c r="B31" s="334"/>
      <c r="C31" s="326"/>
      <c r="D31" s="363" t="s">
        <v>4644</v>
      </c>
      <c r="E31" s="364" t="s">
        <v>142</v>
      </c>
      <c r="F31" s="394" t="b">
        <f>IF(総括表!$B$4=総括表!$Q$5,基礎データ貼付用シート!E123)</f>
        <v>0</v>
      </c>
      <c r="G31" s="444" t="s">
        <v>663</v>
      </c>
      <c r="H31" s="451">
        <v>0.27</v>
      </c>
      <c r="I31" s="448" t="s">
        <v>664</v>
      </c>
      <c r="J31" s="449">
        <f t="shared" si="0"/>
        <v>0</v>
      </c>
      <c r="K31" s="322" t="s">
        <v>4678</v>
      </c>
      <c r="L31" s="319"/>
    </row>
    <row r="32" spans="1:12" s="112" customFormat="1" ht="15" customHeight="1" x14ac:dyDescent="0.2">
      <c r="A32" s="319"/>
      <c r="B32" s="362">
        <v>10</v>
      </c>
      <c r="C32" s="436" t="s">
        <v>710</v>
      </c>
      <c r="D32" s="363" t="s">
        <v>4643</v>
      </c>
      <c r="E32" s="364" t="s">
        <v>143</v>
      </c>
      <c r="F32" s="394" t="b">
        <f>IF(総括表!$B$4=総括表!$Q$4,基礎データ貼付用シート!E125)</f>
        <v>0</v>
      </c>
      <c r="G32" s="444" t="s">
        <v>663</v>
      </c>
      <c r="H32" s="450">
        <v>0.33800000000000002</v>
      </c>
      <c r="I32" s="444" t="s">
        <v>664</v>
      </c>
      <c r="J32" s="446">
        <f t="shared" si="0"/>
        <v>0</v>
      </c>
      <c r="K32" s="322" t="s">
        <v>255</v>
      </c>
      <c r="L32" s="319"/>
    </row>
    <row r="33" spans="1:12" s="112" customFormat="1" ht="15" customHeight="1" x14ac:dyDescent="0.2">
      <c r="A33" s="319"/>
      <c r="B33" s="334"/>
      <c r="C33" s="326"/>
      <c r="D33" s="363" t="s">
        <v>4644</v>
      </c>
      <c r="E33" s="364" t="s">
        <v>142</v>
      </c>
      <c r="F33" s="394" t="b">
        <f>IF(総括表!$B$4=総括表!$Q$5,基礎データ貼付用シート!E125)</f>
        <v>0</v>
      </c>
      <c r="G33" s="444" t="s">
        <v>663</v>
      </c>
      <c r="H33" s="451">
        <v>0.29799999999999999</v>
      </c>
      <c r="I33" s="448" t="s">
        <v>664</v>
      </c>
      <c r="J33" s="449">
        <f t="shared" si="0"/>
        <v>0</v>
      </c>
      <c r="K33" s="322" t="s">
        <v>4679</v>
      </c>
      <c r="L33" s="319"/>
    </row>
    <row r="34" spans="1:12" s="112" customFormat="1" ht="15" customHeight="1" x14ac:dyDescent="0.2">
      <c r="A34" s="319"/>
      <c r="B34" s="362">
        <v>11</v>
      </c>
      <c r="C34" s="436" t="s">
        <v>741</v>
      </c>
      <c r="D34" s="363" t="s">
        <v>4643</v>
      </c>
      <c r="E34" s="364" t="s">
        <v>143</v>
      </c>
      <c r="F34" s="394" t="b">
        <f>IF(総括表!$B$4=総括表!$Q$4,基礎データ貼付用シート!E127)</f>
        <v>0</v>
      </c>
      <c r="G34" s="444" t="s">
        <v>663</v>
      </c>
      <c r="H34" s="450">
        <v>0.36099999999999999</v>
      </c>
      <c r="I34" s="444" t="s">
        <v>664</v>
      </c>
      <c r="J34" s="446">
        <f t="shared" ref="J34:J42" si="1">ROUND(F34*H34,0)</f>
        <v>0</v>
      </c>
      <c r="K34" s="322" t="s">
        <v>253</v>
      </c>
      <c r="L34" s="319"/>
    </row>
    <row r="35" spans="1:12" s="112" customFormat="1" ht="15" customHeight="1" x14ac:dyDescent="0.2">
      <c r="A35" s="319"/>
      <c r="B35" s="334"/>
      <c r="C35" s="326"/>
      <c r="D35" s="363" t="s">
        <v>4644</v>
      </c>
      <c r="E35" s="364" t="s">
        <v>142</v>
      </c>
      <c r="F35" s="394" t="b">
        <f>IF(総括表!$B$4=総括表!$Q$5,基礎データ貼付用シート!E127)</f>
        <v>0</v>
      </c>
      <c r="G35" s="444" t="s">
        <v>663</v>
      </c>
      <c r="H35" s="451">
        <v>0.32700000000000001</v>
      </c>
      <c r="I35" s="448" t="s">
        <v>664</v>
      </c>
      <c r="J35" s="449">
        <f t="shared" si="1"/>
        <v>0</v>
      </c>
      <c r="K35" s="322" t="s">
        <v>4680</v>
      </c>
      <c r="L35" s="319"/>
    </row>
    <row r="36" spans="1:12" s="112" customFormat="1" ht="15" customHeight="1" x14ac:dyDescent="0.2">
      <c r="A36" s="319"/>
      <c r="B36" s="362">
        <v>12</v>
      </c>
      <c r="C36" s="436" t="s">
        <v>808</v>
      </c>
      <c r="D36" s="363" t="s">
        <v>4643</v>
      </c>
      <c r="E36" s="364" t="s">
        <v>143</v>
      </c>
      <c r="F36" s="394" t="b">
        <f>IF(総括表!$B$4=総括表!$Q$4,基礎データ貼付用シート!E129)</f>
        <v>0</v>
      </c>
      <c r="G36" s="444" t="s">
        <v>663</v>
      </c>
      <c r="H36" s="450">
        <v>0.38400000000000001</v>
      </c>
      <c r="I36" s="444" t="s">
        <v>664</v>
      </c>
      <c r="J36" s="446">
        <f t="shared" si="1"/>
        <v>0</v>
      </c>
      <c r="K36" s="322" t="s">
        <v>321</v>
      </c>
      <c r="L36" s="319"/>
    </row>
    <row r="37" spans="1:12" s="112" customFormat="1" ht="15" customHeight="1" x14ac:dyDescent="0.2">
      <c r="A37" s="319"/>
      <c r="B37" s="334"/>
      <c r="C37" s="326"/>
      <c r="D37" s="363" t="s">
        <v>4644</v>
      </c>
      <c r="E37" s="364" t="s">
        <v>142</v>
      </c>
      <c r="F37" s="394" t="b">
        <f>IF(総括表!$B$4=総括表!$Q$5,基礎データ貼付用シート!E129)</f>
        <v>0</v>
      </c>
      <c r="G37" s="444" t="s">
        <v>663</v>
      </c>
      <c r="H37" s="451">
        <v>0.35499999999999998</v>
      </c>
      <c r="I37" s="448" t="s">
        <v>664</v>
      </c>
      <c r="J37" s="449">
        <f t="shared" si="1"/>
        <v>0</v>
      </c>
      <c r="K37" s="322" t="s">
        <v>4681</v>
      </c>
      <c r="L37" s="319"/>
    </row>
    <row r="38" spans="1:12" s="112" customFormat="1" ht="15" customHeight="1" x14ac:dyDescent="0.2">
      <c r="A38" s="319"/>
      <c r="B38" s="362">
        <v>13</v>
      </c>
      <c r="C38" s="436" t="s">
        <v>884</v>
      </c>
      <c r="D38" s="363" t="s">
        <v>4643</v>
      </c>
      <c r="E38" s="364" t="s">
        <v>143</v>
      </c>
      <c r="F38" s="394" t="b">
        <f>IF(総括表!$B$4=総括表!$Q$4,基礎データ貼付用シート!E131)</f>
        <v>0</v>
      </c>
      <c r="G38" s="444" t="s">
        <v>117</v>
      </c>
      <c r="H38" s="450">
        <v>0.40600000000000003</v>
      </c>
      <c r="I38" s="444" t="s">
        <v>119</v>
      </c>
      <c r="J38" s="446">
        <f t="shared" si="1"/>
        <v>0</v>
      </c>
      <c r="K38" s="322" t="s">
        <v>319</v>
      </c>
      <c r="L38" s="319"/>
    </row>
    <row r="39" spans="1:12" s="112" customFormat="1" ht="15" customHeight="1" x14ac:dyDescent="0.2">
      <c r="A39" s="319"/>
      <c r="B39" s="334"/>
      <c r="C39" s="326"/>
      <c r="D39" s="363" t="s">
        <v>4644</v>
      </c>
      <c r="E39" s="364" t="s">
        <v>142</v>
      </c>
      <c r="F39" s="394" t="b">
        <f>IF(総括表!$B$4=総括表!$Q$5,基礎データ貼付用シート!E131)</f>
        <v>0</v>
      </c>
      <c r="G39" s="444" t="s">
        <v>117</v>
      </c>
      <c r="H39" s="451">
        <v>0.38300000000000001</v>
      </c>
      <c r="I39" s="448" t="s">
        <v>119</v>
      </c>
      <c r="J39" s="446">
        <f t="shared" si="1"/>
        <v>0</v>
      </c>
      <c r="K39" s="322" t="s">
        <v>4682</v>
      </c>
      <c r="L39" s="319"/>
    </row>
    <row r="40" spans="1:12" s="112" customFormat="1" ht="15" customHeight="1" x14ac:dyDescent="0.2">
      <c r="A40" s="319"/>
      <c r="B40" s="362">
        <v>14</v>
      </c>
      <c r="C40" s="436" t="s">
        <v>915</v>
      </c>
      <c r="D40" s="363" t="s">
        <v>4643</v>
      </c>
      <c r="E40" s="364" t="s">
        <v>143</v>
      </c>
      <c r="F40" s="394" t="b">
        <f>IF(総括表!$B$4=総括表!$Q$4,基礎データ貼付用シート!E133)</f>
        <v>0</v>
      </c>
      <c r="G40" s="444" t="s">
        <v>117</v>
      </c>
      <c r="H40" s="450">
        <v>0.43</v>
      </c>
      <c r="I40" s="444" t="s">
        <v>119</v>
      </c>
      <c r="J40" s="446">
        <f>ROUND(F40*H40,0)</f>
        <v>0</v>
      </c>
      <c r="K40" s="322" t="s">
        <v>317</v>
      </c>
      <c r="L40" s="319"/>
    </row>
    <row r="41" spans="1:12" s="112" customFormat="1" ht="15" customHeight="1" x14ac:dyDescent="0.2">
      <c r="A41" s="319"/>
      <c r="B41" s="334"/>
      <c r="C41" s="326"/>
      <c r="D41" s="363" t="s">
        <v>4644</v>
      </c>
      <c r="E41" s="364" t="s">
        <v>142</v>
      </c>
      <c r="F41" s="394" t="b">
        <f>IF(総括表!$B$4=総括表!$Q$5,基礎データ貼付用シート!E133)</f>
        <v>0</v>
      </c>
      <c r="G41" s="444" t="s">
        <v>117</v>
      </c>
      <c r="H41" s="451">
        <v>0.41199999999999998</v>
      </c>
      <c r="I41" s="448" t="s">
        <v>119</v>
      </c>
      <c r="J41" s="446">
        <f>ROUND(F41*H41,0)</f>
        <v>0</v>
      </c>
      <c r="K41" s="322" t="s">
        <v>4683</v>
      </c>
      <c r="L41" s="319"/>
    </row>
    <row r="42" spans="1:12" s="112" customFormat="1" ht="15" customHeight="1" x14ac:dyDescent="0.2">
      <c r="A42" s="319"/>
      <c r="B42" s="362">
        <v>15</v>
      </c>
      <c r="C42" s="436" t="s">
        <v>1067</v>
      </c>
      <c r="D42" s="363" t="s">
        <v>4643</v>
      </c>
      <c r="E42" s="364" t="s">
        <v>143</v>
      </c>
      <c r="F42" s="394" t="b">
        <f>IF(総括表!$B$4=総括表!$Q$4,基礎データ貼付用シート!E135)</f>
        <v>0</v>
      </c>
      <c r="G42" s="444" t="s">
        <v>117</v>
      </c>
      <c r="H42" s="450">
        <v>0.45400000000000001</v>
      </c>
      <c r="I42" s="444" t="s">
        <v>119</v>
      </c>
      <c r="J42" s="446">
        <f t="shared" si="1"/>
        <v>0</v>
      </c>
      <c r="K42" s="322" t="s">
        <v>315</v>
      </c>
      <c r="L42" s="319"/>
    </row>
    <row r="43" spans="1:12" s="112" customFormat="1" ht="15" customHeight="1" x14ac:dyDescent="0.2">
      <c r="A43" s="319"/>
      <c r="B43" s="334"/>
      <c r="C43" s="326"/>
      <c r="D43" s="363" t="s">
        <v>4644</v>
      </c>
      <c r="E43" s="364" t="s">
        <v>142</v>
      </c>
      <c r="F43" s="394" t="b">
        <f>IF(総括表!$B$4=総括表!$Q$5,基礎データ貼付用シート!E135)</f>
        <v>0</v>
      </c>
      <c r="G43" s="444" t="s">
        <v>117</v>
      </c>
      <c r="H43" s="451">
        <v>0.442</v>
      </c>
      <c r="I43" s="448" t="s">
        <v>119</v>
      </c>
      <c r="J43" s="446">
        <f t="shared" ref="J43:J53" si="2">ROUND(F43*H43,0)</f>
        <v>0</v>
      </c>
      <c r="K43" s="322" t="s">
        <v>4684</v>
      </c>
      <c r="L43" s="319"/>
    </row>
    <row r="44" spans="1:12" s="112" customFormat="1" ht="15" customHeight="1" x14ac:dyDescent="0.2">
      <c r="A44" s="319"/>
      <c r="B44" s="362">
        <v>16</v>
      </c>
      <c r="C44" s="436" t="s">
        <v>1259</v>
      </c>
      <c r="D44" s="363" t="s">
        <v>4643</v>
      </c>
      <c r="E44" s="364" t="s">
        <v>143</v>
      </c>
      <c r="F44" s="394" t="b">
        <f>IF(総括表!$B$4=総括表!$Q$4,基礎データ貼付用シート!E137)</f>
        <v>0</v>
      </c>
      <c r="G44" s="444" t="s">
        <v>117</v>
      </c>
      <c r="H44" s="450">
        <v>0.47699999999999998</v>
      </c>
      <c r="I44" s="444" t="s">
        <v>119</v>
      </c>
      <c r="J44" s="446">
        <f t="shared" si="2"/>
        <v>0</v>
      </c>
      <c r="K44" s="322" t="s">
        <v>313</v>
      </c>
      <c r="L44" s="319"/>
    </row>
    <row r="45" spans="1:12" s="112" customFormat="1" ht="15" customHeight="1" x14ac:dyDescent="0.2">
      <c r="A45" s="319"/>
      <c r="B45" s="334"/>
      <c r="C45" s="326"/>
      <c r="D45" s="363" t="s">
        <v>4644</v>
      </c>
      <c r="E45" s="364" t="s">
        <v>142</v>
      </c>
      <c r="F45" s="394" t="b">
        <f>IF(総括表!$B$4=総括表!$Q$5,基礎データ貼付用シート!E137)</f>
        <v>0</v>
      </c>
      <c r="G45" s="444" t="s">
        <v>117</v>
      </c>
      <c r="H45" s="451">
        <v>0.47099999999999997</v>
      </c>
      <c r="I45" s="448" t="s">
        <v>119</v>
      </c>
      <c r="J45" s="446">
        <f t="shared" si="2"/>
        <v>0</v>
      </c>
      <c r="K45" s="322" t="s">
        <v>4685</v>
      </c>
      <c r="L45" s="319"/>
    </row>
    <row r="46" spans="1:12" s="112" customFormat="1" ht="15" customHeight="1" x14ac:dyDescent="0.2">
      <c r="A46" s="319"/>
      <c r="B46" s="362">
        <v>17</v>
      </c>
      <c r="C46" s="436" t="s">
        <v>5216</v>
      </c>
      <c r="D46" s="363" t="s">
        <v>4643</v>
      </c>
      <c r="E46" s="364" t="s">
        <v>143</v>
      </c>
      <c r="F46" s="394" t="b">
        <f>IF(総括表!$B$4=総括表!$Q$4,基礎データ貼付用シート!E139)</f>
        <v>0</v>
      </c>
      <c r="G46" s="444" t="s">
        <v>117</v>
      </c>
      <c r="H46" s="450">
        <v>0.5</v>
      </c>
      <c r="I46" s="444" t="s">
        <v>119</v>
      </c>
      <c r="J46" s="446">
        <f t="shared" si="2"/>
        <v>0</v>
      </c>
      <c r="K46" s="322" t="s">
        <v>311</v>
      </c>
      <c r="L46" s="319"/>
    </row>
    <row r="47" spans="1:12" s="112" customFormat="1" ht="15" customHeight="1" x14ac:dyDescent="0.2">
      <c r="A47" s="319"/>
      <c r="B47" s="334"/>
      <c r="C47" s="326"/>
      <c r="D47" s="363" t="s">
        <v>4644</v>
      </c>
      <c r="E47" s="364" t="s">
        <v>142</v>
      </c>
      <c r="F47" s="394" t="b">
        <f>IF(総括表!$B$4=総括表!$Q$5,基礎データ貼付用シート!E139)</f>
        <v>0</v>
      </c>
      <c r="G47" s="444" t="s">
        <v>117</v>
      </c>
      <c r="H47" s="451">
        <v>0.5</v>
      </c>
      <c r="I47" s="448" t="s">
        <v>119</v>
      </c>
      <c r="J47" s="446">
        <f t="shared" si="2"/>
        <v>0</v>
      </c>
      <c r="K47" s="322" t="s">
        <v>4686</v>
      </c>
      <c r="L47" s="319"/>
    </row>
    <row r="48" spans="1:12" s="112" customFormat="1" ht="15" customHeight="1" x14ac:dyDescent="0.2">
      <c r="A48" s="319"/>
      <c r="B48" s="362">
        <v>18</v>
      </c>
      <c r="C48" s="436" t="s">
        <v>5612</v>
      </c>
      <c r="D48" s="363" t="s">
        <v>4643</v>
      </c>
      <c r="E48" s="364" t="s">
        <v>143</v>
      </c>
      <c r="F48" s="394" t="b">
        <f>IF(総括表!$B$4=総括表!$Q$4,基礎データ貼付用シート!E141)</f>
        <v>0</v>
      </c>
      <c r="G48" s="444" t="s">
        <v>117</v>
      </c>
      <c r="H48" s="450">
        <v>0.5</v>
      </c>
      <c r="I48" s="444" t="s">
        <v>119</v>
      </c>
      <c r="J48" s="446">
        <f t="shared" si="2"/>
        <v>0</v>
      </c>
      <c r="K48" s="322" t="s">
        <v>309</v>
      </c>
      <c r="L48" s="319"/>
    </row>
    <row r="49" spans="1:12" s="112" customFormat="1" ht="15" customHeight="1" x14ac:dyDescent="0.2">
      <c r="A49" s="319"/>
      <c r="B49" s="334"/>
      <c r="C49" s="326"/>
      <c r="D49" s="363" t="s">
        <v>4644</v>
      </c>
      <c r="E49" s="364" t="s">
        <v>142</v>
      </c>
      <c r="F49" s="394" t="b">
        <f>IF(総括表!$B$4=総括表!$Q$5,基礎データ貼付用シート!E141)</f>
        <v>0</v>
      </c>
      <c r="G49" s="444" t="s">
        <v>117</v>
      </c>
      <c r="H49" s="451">
        <v>0.5</v>
      </c>
      <c r="I49" s="448" t="s">
        <v>119</v>
      </c>
      <c r="J49" s="446">
        <f t="shared" si="2"/>
        <v>0</v>
      </c>
      <c r="K49" s="322" t="s">
        <v>4687</v>
      </c>
      <c r="L49" s="319"/>
    </row>
    <row r="50" spans="1:12" s="112" customFormat="1" ht="15" customHeight="1" x14ac:dyDescent="0.2">
      <c r="A50" s="319"/>
      <c r="B50" s="362">
        <v>19</v>
      </c>
      <c r="C50" s="436" t="s">
        <v>6145</v>
      </c>
      <c r="D50" s="363" t="s">
        <v>4643</v>
      </c>
      <c r="E50" s="364" t="s">
        <v>143</v>
      </c>
      <c r="F50" s="394" t="b">
        <f>IF(総括表!$B$4=総括表!$Q$4,基礎データ貼付用シート!E143)</f>
        <v>0</v>
      </c>
      <c r="G50" s="444" t="s">
        <v>117</v>
      </c>
      <c r="H50" s="450">
        <v>0.5</v>
      </c>
      <c r="I50" s="444" t="s">
        <v>119</v>
      </c>
      <c r="J50" s="446">
        <f t="shared" si="2"/>
        <v>0</v>
      </c>
      <c r="K50" s="322" t="s">
        <v>307</v>
      </c>
      <c r="L50" s="319"/>
    </row>
    <row r="51" spans="1:12" s="112" customFormat="1" ht="15" customHeight="1" x14ac:dyDescent="0.2">
      <c r="A51" s="319"/>
      <c r="B51" s="334"/>
      <c r="C51" s="326"/>
      <c r="D51" s="363" t="s">
        <v>4644</v>
      </c>
      <c r="E51" s="364" t="s">
        <v>142</v>
      </c>
      <c r="F51" s="394" t="b">
        <f>IF(総括表!$B$4=総括表!$Q$5,基礎データ貼付用シート!E143)</f>
        <v>0</v>
      </c>
      <c r="G51" s="444" t="s">
        <v>117</v>
      </c>
      <c r="H51" s="451">
        <v>0.5</v>
      </c>
      <c r="I51" s="448" t="s">
        <v>119</v>
      </c>
      <c r="J51" s="446">
        <f t="shared" si="2"/>
        <v>0</v>
      </c>
      <c r="K51" s="322" t="s">
        <v>306</v>
      </c>
      <c r="L51" s="319"/>
    </row>
    <row r="52" spans="1:12" s="112" customFormat="1" ht="15" customHeight="1" x14ac:dyDescent="0.2">
      <c r="A52" s="319"/>
      <c r="B52" s="362">
        <v>20</v>
      </c>
      <c r="C52" s="436" t="s">
        <v>6622</v>
      </c>
      <c r="D52" s="363" t="s">
        <v>924</v>
      </c>
      <c r="E52" s="364" t="s">
        <v>143</v>
      </c>
      <c r="F52" s="394" t="b">
        <f>IF(総括表!$B$4=総括表!$Q$4,基礎データ貼付用シート!E145)</f>
        <v>0</v>
      </c>
      <c r="G52" s="444" t="s">
        <v>117</v>
      </c>
      <c r="H52" s="450">
        <v>0.5</v>
      </c>
      <c r="I52" s="444" t="s">
        <v>119</v>
      </c>
      <c r="J52" s="446">
        <f t="shared" si="2"/>
        <v>0</v>
      </c>
      <c r="K52" s="322" t="s">
        <v>5238</v>
      </c>
      <c r="L52" s="319"/>
    </row>
    <row r="53" spans="1:12" s="112" customFormat="1" ht="15" customHeight="1" thickBot="1" x14ac:dyDescent="0.25">
      <c r="A53" s="319"/>
      <c r="B53" s="334"/>
      <c r="C53" s="326"/>
      <c r="D53" s="363" t="s">
        <v>668</v>
      </c>
      <c r="E53" s="364" t="s">
        <v>142</v>
      </c>
      <c r="F53" s="394" t="b">
        <f>IF(総括表!$B$4=総括表!$Q$5,基礎データ貼付用シート!E145)</f>
        <v>0</v>
      </c>
      <c r="G53" s="444" t="s">
        <v>117</v>
      </c>
      <c r="H53" s="451">
        <v>0.5</v>
      </c>
      <c r="I53" s="448" t="s">
        <v>119</v>
      </c>
      <c r="J53" s="446">
        <f t="shared" si="2"/>
        <v>0</v>
      </c>
      <c r="K53" s="322" t="s">
        <v>5239</v>
      </c>
      <c r="L53" s="319"/>
    </row>
    <row r="54" spans="1:12" s="112" customFormat="1" ht="15" customHeight="1" x14ac:dyDescent="0.2">
      <c r="A54" s="319"/>
      <c r="B54" s="365"/>
      <c r="C54" s="366"/>
      <c r="D54" s="365"/>
      <c r="E54" s="365"/>
      <c r="F54" s="437"/>
      <c r="G54" s="367"/>
      <c r="H54" s="1700" t="s">
        <v>5509</v>
      </c>
      <c r="I54" s="1701"/>
      <c r="J54" s="438"/>
      <c r="K54" s="322"/>
      <c r="L54" s="319"/>
    </row>
    <row r="55" spans="1:12" s="112" customFormat="1" ht="15" customHeight="1" thickBot="1" x14ac:dyDescent="0.25">
      <c r="A55" s="319"/>
      <c r="B55" s="322"/>
      <c r="C55" s="322"/>
      <c r="D55" s="322"/>
      <c r="E55" s="322"/>
      <c r="F55" s="439"/>
      <c r="G55" s="322"/>
      <c r="H55" s="1673" t="s">
        <v>118</v>
      </c>
      <c r="I55" s="1674"/>
      <c r="J55" s="452">
        <f>SUM(J14:J53)</f>
        <v>0</v>
      </c>
      <c r="K55" s="322" t="s">
        <v>4688</v>
      </c>
      <c r="L55" s="376" t="s">
        <v>675</v>
      </c>
    </row>
    <row r="56" spans="1:12" s="112" customFormat="1" ht="9" customHeight="1" x14ac:dyDescent="0.2">
      <c r="A56" s="319"/>
      <c r="B56" s="319"/>
      <c r="C56" s="319"/>
      <c r="D56" s="319"/>
      <c r="E56" s="319"/>
      <c r="F56" s="428"/>
      <c r="G56" s="319"/>
      <c r="H56" s="440"/>
      <c r="I56" s="319"/>
      <c r="J56" s="428"/>
      <c r="K56" s="319"/>
      <c r="L56" s="319"/>
    </row>
    <row r="57" spans="1:12" ht="9" customHeight="1" thickBot="1" x14ac:dyDescent="0.25">
      <c r="A57" s="319"/>
      <c r="B57" s="322"/>
      <c r="C57" s="322"/>
      <c r="D57" s="322"/>
      <c r="E57" s="322"/>
      <c r="F57" s="439"/>
      <c r="G57" s="369"/>
      <c r="H57" s="441"/>
      <c r="I57" s="367"/>
      <c r="J57" s="437"/>
      <c r="K57" s="322"/>
      <c r="L57" s="319"/>
    </row>
    <row r="58" spans="1:12" ht="12.75" customHeight="1" x14ac:dyDescent="0.2">
      <c r="A58" s="319"/>
      <c r="B58" s="322"/>
      <c r="C58" s="322"/>
      <c r="D58" s="322"/>
      <c r="E58" s="322"/>
      <c r="F58" s="439"/>
      <c r="G58" s="369"/>
      <c r="H58" s="1700" t="s">
        <v>4690</v>
      </c>
      <c r="I58" s="1701"/>
      <c r="J58" s="438"/>
      <c r="K58" s="322"/>
      <c r="L58" s="319"/>
    </row>
    <row r="59" spans="1:12" ht="18.75" customHeight="1" thickBot="1" x14ac:dyDescent="0.25">
      <c r="A59" s="315"/>
      <c r="B59" s="315"/>
      <c r="C59" s="315"/>
      <c r="D59" s="315"/>
      <c r="E59" s="315"/>
      <c r="F59" s="424"/>
      <c r="G59" s="315"/>
      <c r="H59" s="1702" t="s">
        <v>157</v>
      </c>
      <c r="I59" s="1703"/>
      <c r="J59" s="452">
        <f>SUMIF(L3:L55,"*",J3:J55)</f>
        <v>0</v>
      </c>
      <c r="K59" s="322" t="s">
        <v>4691</v>
      </c>
      <c r="L59" s="315"/>
    </row>
    <row r="60" spans="1:12" ht="18.75" customHeight="1" x14ac:dyDescent="0.2">
      <c r="A60" s="315"/>
      <c r="B60" s="315"/>
      <c r="C60" s="315"/>
      <c r="D60" s="315"/>
      <c r="E60" s="315"/>
      <c r="F60" s="424"/>
      <c r="G60" s="315"/>
      <c r="H60" s="426"/>
      <c r="I60" s="315"/>
      <c r="J60" s="424"/>
      <c r="K60" s="315"/>
      <c r="L60" s="315"/>
    </row>
  </sheetData>
  <sheetProtection autoFilter="0"/>
  <customSheetViews>
    <customSheetView guid="{A0BA9017-E5F3-4B91-9F5C-F0F36F625BCB}"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11"/>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12"/>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4"/>
      <headerFooter alignWithMargins="0"/>
    </customSheetView>
    <customSheetView guid="{44914D11-FA26-4FFB-9D64-353FA38F5634}"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workbookViewId="0">
      <selection activeCell="J57" sqref="J57"/>
    </sheetView>
  </sheetViews>
  <sheetFormatPr defaultColWidth="9" defaultRowHeight="18.75" customHeight="1" x14ac:dyDescent="0.2"/>
  <cols>
    <col min="1" max="1" width="3.90625" style="106" customWidth="1"/>
    <col min="2" max="2" width="5" style="106" customWidth="1"/>
    <col min="3" max="3" width="7.453125" style="106" bestFit="1" customWidth="1"/>
    <col min="4" max="4" width="3" style="106" bestFit="1" customWidth="1"/>
    <col min="5" max="5" width="14.6328125" style="106" customWidth="1"/>
    <col min="6" max="6" width="11.90625" style="125" customWidth="1"/>
    <col min="7" max="7" width="2" style="106" bestFit="1" customWidth="1"/>
    <col min="8" max="8" width="11.90625" style="126" customWidth="1"/>
    <col min="9" max="9" width="2" style="106" bestFit="1" customWidth="1"/>
    <col min="10" max="10" width="11.90625" style="125" customWidth="1"/>
    <col min="11" max="11" width="3" style="106" customWidth="1"/>
    <col min="12" max="16384" width="9" style="106"/>
  </cols>
  <sheetData>
    <row r="1" spans="1:12" ht="18.75" customHeight="1" x14ac:dyDescent="0.2">
      <c r="A1" s="1708" t="s">
        <v>154</v>
      </c>
      <c r="B1" s="1709"/>
      <c r="C1" s="1708" t="s">
        <v>5</v>
      </c>
      <c r="D1" s="1710"/>
      <c r="E1" s="1709"/>
      <c r="F1" s="424"/>
      <c r="G1" s="315"/>
      <c r="H1" s="425" t="s">
        <v>153</v>
      </c>
      <c r="I1" s="1680">
        <f>総括表!H4</f>
        <v>0</v>
      </c>
      <c r="J1" s="1704"/>
      <c r="K1" s="1680"/>
      <c r="L1" s="315"/>
    </row>
    <row r="2" spans="1:12" ht="11.25" customHeight="1" x14ac:dyDescent="0.2">
      <c r="A2" s="315"/>
      <c r="B2" s="315"/>
      <c r="C2" s="315"/>
      <c r="D2" s="315"/>
      <c r="E2" s="315"/>
      <c r="F2" s="424"/>
      <c r="G2" s="315"/>
      <c r="H2" s="426"/>
      <c r="I2" s="315"/>
      <c r="J2" s="427"/>
      <c r="K2" s="315"/>
      <c r="L2" s="315"/>
    </row>
    <row r="3" spans="1:12" ht="18.75" customHeight="1" x14ac:dyDescent="0.2">
      <c r="A3" s="318" t="s">
        <v>662</v>
      </c>
      <c r="B3" s="319" t="s">
        <v>742</v>
      </c>
      <c r="C3" s="315"/>
      <c r="D3" s="315"/>
      <c r="E3" s="315"/>
      <c r="F3" s="424"/>
      <c r="G3" s="315"/>
      <c r="H3" s="426"/>
      <c r="I3" s="315"/>
      <c r="J3" s="424"/>
      <c r="K3" s="315"/>
      <c r="L3" s="315"/>
    </row>
    <row r="4" spans="1:12" ht="11.25" customHeight="1" x14ac:dyDescent="0.2">
      <c r="A4" s="320"/>
      <c r="B4" s="315"/>
      <c r="C4" s="315"/>
      <c r="D4" s="315"/>
      <c r="E4" s="315"/>
      <c r="F4" s="424"/>
      <c r="G4" s="315"/>
      <c r="H4" s="426"/>
      <c r="I4" s="315"/>
      <c r="J4" s="424"/>
      <c r="K4" s="315"/>
      <c r="L4" s="315"/>
    </row>
    <row r="5" spans="1:12" ht="15" customHeight="1" x14ac:dyDescent="0.2">
      <c r="A5" s="320"/>
      <c r="B5" s="1705" t="s">
        <v>7320</v>
      </c>
      <c r="C5" s="1705"/>
      <c r="D5" s="1705"/>
      <c r="E5" s="1705"/>
      <c r="F5" s="424"/>
      <c r="G5" s="315"/>
      <c r="H5" s="426"/>
      <c r="I5" s="315"/>
      <c r="J5" s="424"/>
      <c r="K5" s="315"/>
      <c r="L5" s="315"/>
    </row>
    <row r="6" spans="1:12" s="112" customFormat="1" ht="15" customHeight="1" thickBot="1" x14ac:dyDescent="0.25">
      <c r="A6" s="318"/>
      <c r="B6" s="1705"/>
      <c r="C6" s="1705"/>
      <c r="D6" s="1705"/>
      <c r="E6" s="1705"/>
      <c r="F6" s="428"/>
      <c r="G6" s="319"/>
      <c r="H6" s="428" t="s">
        <v>159</v>
      </c>
      <c r="I6" s="319"/>
      <c r="J6" s="428"/>
      <c r="K6" s="319"/>
      <c r="L6" s="319"/>
    </row>
    <row r="7" spans="1:12" s="112" customFormat="1" ht="18.75" customHeight="1" thickTop="1" thickBot="1" x14ac:dyDescent="0.25">
      <c r="A7" s="318"/>
      <c r="B7" s="1705"/>
      <c r="C7" s="1705"/>
      <c r="D7" s="1705"/>
      <c r="E7" s="1705"/>
      <c r="F7" s="127"/>
      <c r="G7" s="429" t="s">
        <v>663</v>
      </c>
      <c r="H7" s="442">
        <v>0.3</v>
      </c>
      <c r="I7" s="429" t="s">
        <v>664</v>
      </c>
      <c r="J7" s="443">
        <f>ROUND(F7*H7,0)</f>
        <v>0</v>
      </c>
      <c r="K7" s="322" t="s">
        <v>665</v>
      </c>
      <c r="L7" s="376" t="s">
        <v>663</v>
      </c>
    </row>
    <row r="8" spans="1:12" ht="15" customHeight="1" thickTop="1" x14ac:dyDescent="0.2">
      <c r="A8" s="320"/>
      <c r="B8" s="315"/>
      <c r="C8" s="315"/>
      <c r="D8" s="315"/>
      <c r="E8" s="315"/>
      <c r="F8" s="424"/>
      <c r="G8" s="315"/>
      <c r="H8" s="426"/>
      <c r="I8" s="315"/>
      <c r="J8" s="424"/>
      <c r="K8" s="315"/>
      <c r="L8" s="315"/>
    </row>
    <row r="9" spans="1:12" ht="15" customHeight="1" x14ac:dyDescent="0.2">
      <c r="A9" s="320"/>
      <c r="B9" s="315"/>
      <c r="C9" s="315"/>
      <c r="D9" s="315"/>
      <c r="E9" s="315"/>
      <c r="F9" s="424"/>
      <c r="G9" s="315"/>
      <c r="H9" s="426"/>
      <c r="I9" s="315"/>
      <c r="J9" s="424"/>
      <c r="K9" s="315"/>
      <c r="L9" s="315"/>
    </row>
    <row r="10" spans="1:12" ht="18.75" customHeight="1" x14ac:dyDescent="0.2">
      <c r="A10" s="318" t="s">
        <v>666</v>
      </c>
      <c r="B10" s="319" t="s">
        <v>743</v>
      </c>
      <c r="C10" s="315"/>
      <c r="D10" s="315"/>
      <c r="E10" s="315"/>
      <c r="F10" s="424"/>
      <c r="G10" s="315"/>
      <c r="H10" s="426"/>
      <c r="I10" s="315"/>
      <c r="J10" s="424"/>
      <c r="K10" s="315"/>
      <c r="L10" s="315"/>
    </row>
    <row r="11" spans="1:12" ht="11.25" customHeight="1" x14ac:dyDescent="0.2">
      <c r="A11" s="320"/>
      <c r="B11" s="315"/>
      <c r="C11" s="315"/>
      <c r="D11" s="315"/>
      <c r="E11" s="315"/>
      <c r="F11" s="424"/>
      <c r="G11" s="315"/>
      <c r="H11" s="426"/>
      <c r="I11" s="315"/>
      <c r="J11" s="424"/>
      <c r="K11" s="315"/>
      <c r="L11" s="315"/>
    </row>
    <row r="12" spans="1:12" ht="18.75" customHeight="1" x14ac:dyDescent="0.2">
      <c r="A12" s="320"/>
      <c r="B12" s="1706" t="s">
        <v>140</v>
      </c>
      <c r="C12" s="1707"/>
      <c r="D12" s="1706" t="s">
        <v>139</v>
      </c>
      <c r="E12" s="1707"/>
      <c r="F12" s="430" t="s">
        <v>138</v>
      </c>
      <c r="G12" s="431"/>
      <c r="H12" s="432" t="s">
        <v>137</v>
      </c>
      <c r="I12" s="431"/>
      <c r="J12" s="430" t="s">
        <v>89</v>
      </c>
      <c r="K12" s="322"/>
      <c r="L12" s="315"/>
    </row>
    <row r="13" spans="1:12" ht="15" customHeight="1" x14ac:dyDescent="0.2">
      <c r="A13" s="320"/>
      <c r="B13" s="359"/>
      <c r="C13" s="324"/>
      <c r="D13" s="325"/>
      <c r="E13" s="326"/>
      <c r="F13" s="433"/>
      <c r="G13" s="327"/>
      <c r="H13" s="434"/>
      <c r="I13" s="327"/>
      <c r="J13" s="435" t="s">
        <v>667</v>
      </c>
      <c r="K13" s="322"/>
      <c r="L13" s="315"/>
    </row>
    <row r="14" spans="1:12" s="112" customFormat="1" ht="15" customHeight="1" x14ac:dyDescent="0.2">
      <c r="A14" s="319"/>
      <c r="B14" s="362">
        <v>1</v>
      </c>
      <c r="C14" s="436" t="s">
        <v>125</v>
      </c>
      <c r="D14" s="363" t="s">
        <v>4643</v>
      </c>
      <c r="E14" s="364" t="s">
        <v>143</v>
      </c>
      <c r="F14" s="394" t="b">
        <f>IF(総括表!$B$4=総括表!$Q$4,基礎データ貼付用シート!E108)</f>
        <v>0</v>
      </c>
      <c r="G14" s="444" t="s">
        <v>663</v>
      </c>
      <c r="H14" s="445">
        <v>3.3000000000000002E-2</v>
      </c>
      <c r="I14" s="444" t="s">
        <v>664</v>
      </c>
      <c r="J14" s="446">
        <f>ROUND(F14*H14,0)</f>
        <v>0</v>
      </c>
      <c r="K14" s="322" t="s">
        <v>273</v>
      </c>
      <c r="L14" s="319"/>
    </row>
    <row r="15" spans="1:12" s="112" customFormat="1" ht="15" customHeight="1" x14ac:dyDescent="0.2">
      <c r="A15" s="319"/>
      <c r="B15" s="334"/>
      <c r="C15" s="326"/>
      <c r="D15" s="363" t="s">
        <v>4644</v>
      </c>
      <c r="E15" s="364" t="s">
        <v>142</v>
      </c>
      <c r="F15" s="394" t="b">
        <f>IF(総括表!$B$4=総括表!$Q$5,基礎データ貼付用シート!E108)</f>
        <v>0</v>
      </c>
      <c r="G15" s="444" t="s">
        <v>663</v>
      </c>
      <c r="H15" s="447">
        <v>3.3000000000000002E-2</v>
      </c>
      <c r="I15" s="448" t="s">
        <v>664</v>
      </c>
      <c r="J15" s="449">
        <f t="shared" ref="J15:J33" si="0">ROUND(F15*H15,0)</f>
        <v>0</v>
      </c>
      <c r="K15" s="322" t="s">
        <v>272</v>
      </c>
      <c r="L15" s="319"/>
    </row>
    <row r="16" spans="1:12" s="112" customFormat="1" ht="15" customHeight="1" x14ac:dyDescent="0.2">
      <c r="A16" s="319"/>
      <c r="B16" s="362">
        <v>2</v>
      </c>
      <c r="C16" s="436" t="s">
        <v>124</v>
      </c>
      <c r="D16" s="363" t="s">
        <v>4643</v>
      </c>
      <c r="E16" s="364" t="s">
        <v>143</v>
      </c>
      <c r="F16" s="394" t="b">
        <f>IF(総括表!$B$4=総括表!$Q$4,基礎データ貼付用シート!E110)</f>
        <v>0</v>
      </c>
      <c r="G16" s="444" t="s">
        <v>663</v>
      </c>
      <c r="H16" s="450">
        <v>6.4000000000000001E-2</v>
      </c>
      <c r="I16" s="444" t="s">
        <v>664</v>
      </c>
      <c r="J16" s="446">
        <f t="shared" si="0"/>
        <v>0</v>
      </c>
      <c r="K16" s="322" t="s">
        <v>271</v>
      </c>
      <c r="L16" s="319"/>
    </row>
    <row r="17" spans="1:12" s="112" customFormat="1" ht="15" customHeight="1" x14ac:dyDescent="0.2">
      <c r="A17" s="319"/>
      <c r="B17" s="334"/>
      <c r="C17" s="326"/>
      <c r="D17" s="363" t="s">
        <v>4644</v>
      </c>
      <c r="E17" s="364" t="s">
        <v>142</v>
      </c>
      <c r="F17" s="394" t="b">
        <f>IF(総括表!$B$4=総括表!$Q$5,基礎データ貼付用シート!E110)</f>
        <v>0</v>
      </c>
      <c r="G17" s="444" t="s">
        <v>663</v>
      </c>
      <c r="H17" s="451">
        <v>6.4000000000000001E-2</v>
      </c>
      <c r="I17" s="448" t="s">
        <v>664</v>
      </c>
      <c r="J17" s="449">
        <f t="shared" si="0"/>
        <v>0</v>
      </c>
      <c r="K17" s="322" t="s">
        <v>270</v>
      </c>
      <c r="L17" s="319"/>
    </row>
    <row r="18" spans="1:12" s="112" customFormat="1" ht="15" customHeight="1" x14ac:dyDescent="0.2">
      <c r="A18" s="319"/>
      <c r="B18" s="362">
        <v>3</v>
      </c>
      <c r="C18" s="436" t="s">
        <v>123</v>
      </c>
      <c r="D18" s="363" t="s">
        <v>4643</v>
      </c>
      <c r="E18" s="364" t="s">
        <v>143</v>
      </c>
      <c r="F18" s="394" t="b">
        <f>IF(総括表!$B$4=総括表!$Q$4,基礎データ貼付用シート!E112)</f>
        <v>0</v>
      </c>
      <c r="G18" s="444" t="s">
        <v>663</v>
      </c>
      <c r="H18" s="450">
        <v>0.158</v>
      </c>
      <c r="I18" s="444" t="s">
        <v>664</v>
      </c>
      <c r="J18" s="446">
        <f t="shared" si="0"/>
        <v>0</v>
      </c>
      <c r="K18" s="322" t="s">
        <v>268</v>
      </c>
      <c r="L18" s="319"/>
    </row>
    <row r="19" spans="1:12" s="112" customFormat="1" ht="15" customHeight="1" x14ac:dyDescent="0.2">
      <c r="A19" s="319"/>
      <c r="B19" s="334"/>
      <c r="C19" s="326"/>
      <c r="D19" s="363" t="s">
        <v>4644</v>
      </c>
      <c r="E19" s="364" t="s">
        <v>142</v>
      </c>
      <c r="F19" s="394" t="b">
        <f>IF(総括表!$B$4=総括表!$Q$5,基礎データ貼付用シート!E112)</f>
        <v>0</v>
      </c>
      <c r="G19" s="444" t="s">
        <v>663</v>
      </c>
      <c r="H19" s="451">
        <v>0.06</v>
      </c>
      <c r="I19" s="448" t="s">
        <v>664</v>
      </c>
      <c r="J19" s="449">
        <f t="shared" si="0"/>
        <v>0</v>
      </c>
      <c r="K19" s="322" t="s">
        <v>267</v>
      </c>
      <c r="L19" s="319"/>
    </row>
    <row r="20" spans="1:12" s="112" customFormat="1" ht="15" customHeight="1" x14ac:dyDescent="0.2">
      <c r="A20" s="319"/>
      <c r="B20" s="362">
        <v>4</v>
      </c>
      <c r="C20" s="436" t="s">
        <v>122</v>
      </c>
      <c r="D20" s="363" t="s">
        <v>4643</v>
      </c>
      <c r="E20" s="364" t="s">
        <v>143</v>
      </c>
      <c r="F20" s="394" t="b">
        <f>IF(総括表!$B$4=総括表!$Q$4,基礎データ貼付用シート!E114)</f>
        <v>0</v>
      </c>
      <c r="G20" s="444" t="s">
        <v>663</v>
      </c>
      <c r="H20" s="450">
        <v>0.20799999999999999</v>
      </c>
      <c r="I20" s="444" t="s">
        <v>119</v>
      </c>
      <c r="J20" s="446">
        <f t="shared" si="0"/>
        <v>0</v>
      </c>
      <c r="K20" s="322" t="s">
        <v>269</v>
      </c>
      <c r="L20" s="319"/>
    </row>
    <row r="21" spans="1:12" s="112" customFormat="1" ht="15" customHeight="1" x14ac:dyDescent="0.2">
      <c r="A21" s="319"/>
      <c r="B21" s="334"/>
      <c r="C21" s="326"/>
      <c r="D21" s="363" t="s">
        <v>4644</v>
      </c>
      <c r="E21" s="364" t="s">
        <v>142</v>
      </c>
      <c r="F21" s="394" t="b">
        <f>IF(総括表!$B$4=総括表!$Q$5,基礎データ貼付用シート!E114)</f>
        <v>0</v>
      </c>
      <c r="G21" s="444" t="s">
        <v>663</v>
      </c>
      <c r="H21" s="450">
        <v>5.3999999999999999E-2</v>
      </c>
      <c r="I21" s="448" t="s">
        <v>664</v>
      </c>
      <c r="J21" s="449">
        <f t="shared" si="0"/>
        <v>0</v>
      </c>
      <c r="K21" s="322" t="s">
        <v>266</v>
      </c>
      <c r="L21" s="319"/>
    </row>
    <row r="22" spans="1:12" s="112" customFormat="1" ht="15" customHeight="1" x14ac:dyDescent="0.2">
      <c r="A22" s="319"/>
      <c r="B22" s="362">
        <v>5</v>
      </c>
      <c r="C22" s="436" t="s">
        <v>121</v>
      </c>
      <c r="D22" s="363" t="s">
        <v>4643</v>
      </c>
      <c r="E22" s="364" t="s">
        <v>143</v>
      </c>
      <c r="F22" s="394" t="b">
        <f>IF(総括表!$B$4=総括表!$Q$4,基礎データ貼付用シート!E116)</f>
        <v>0</v>
      </c>
      <c r="G22" s="444" t="s">
        <v>663</v>
      </c>
      <c r="H22" s="451">
        <v>0.23100000000000001</v>
      </c>
      <c r="I22" s="444" t="s">
        <v>664</v>
      </c>
      <c r="J22" s="446">
        <f t="shared" si="0"/>
        <v>0</v>
      </c>
      <c r="K22" s="322" t="s">
        <v>265</v>
      </c>
      <c r="L22" s="319"/>
    </row>
    <row r="23" spans="1:12" s="112" customFormat="1" ht="15" customHeight="1" x14ac:dyDescent="0.2">
      <c r="A23" s="319"/>
      <c r="B23" s="334"/>
      <c r="C23" s="326"/>
      <c r="D23" s="363" t="s">
        <v>4644</v>
      </c>
      <c r="E23" s="364" t="s">
        <v>142</v>
      </c>
      <c r="F23" s="394" t="b">
        <f>IF(総括表!$B$4=総括表!$Q$5,基礎データ貼付用シート!E116)</f>
        <v>0</v>
      </c>
      <c r="G23" s="444" t="s">
        <v>663</v>
      </c>
      <c r="H23" s="451">
        <v>6.8000000000000005E-2</v>
      </c>
      <c r="I23" s="448" t="s">
        <v>664</v>
      </c>
      <c r="J23" s="449">
        <f t="shared" si="0"/>
        <v>0</v>
      </c>
      <c r="K23" s="322" t="s">
        <v>264</v>
      </c>
      <c r="L23" s="319"/>
    </row>
    <row r="24" spans="1:12" s="112" customFormat="1" ht="15" customHeight="1" x14ac:dyDescent="0.2">
      <c r="A24" s="319"/>
      <c r="B24" s="362">
        <v>6</v>
      </c>
      <c r="C24" s="436" t="s">
        <v>120</v>
      </c>
      <c r="D24" s="363" t="s">
        <v>4643</v>
      </c>
      <c r="E24" s="364" t="s">
        <v>143</v>
      </c>
      <c r="F24" s="394" t="b">
        <f>IF(総括表!$B$4=総括表!$Q$4,基礎データ貼付用シート!E118)</f>
        <v>0</v>
      </c>
      <c r="G24" s="444" t="s">
        <v>663</v>
      </c>
      <c r="H24" s="451">
        <v>0.24099999999999999</v>
      </c>
      <c r="I24" s="444" t="s">
        <v>664</v>
      </c>
      <c r="J24" s="446">
        <f t="shared" si="0"/>
        <v>0</v>
      </c>
      <c r="K24" s="322" t="s">
        <v>263</v>
      </c>
      <c r="L24" s="319"/>
    </row>
    <row r="25" spans="1:12" s="112" customFormat="1" ht="15" customHeight="1" x14ac:dyDescent="0.2">
      <c r="A25" s="319"/>
      <c r="B25" s="334"/>
      <c r="C25" s="326"/>
      <c r="D25" s="363" t="s">
        <v>4644</v>
      </c>
      <c r="E25" s="364" t="s">
        <v>142</v>
      </c>
      <c r="F25" s="394" t="b">
        <f>IF(総括表!$B$4=総括表!$Q$5,基礎データ貼付用シート!E118)</f>
        <v>0</v>
      </c>
      <c r="G25" s="444" t="s">
        <v>663</v>
      </c>
      <c r="H25" s="451">
        <v>0.184</v>
      </c>
      <c r="I25" s="448" t="s">
        <v>664</v>
      </c>
      <c r="J25" s="449">
        <f t="shared" si="0"/>
        <v>0</v>
      </c>
      <c r="K25" s="322" t="s">
        <v>262</v>
      </c>
      <c r="L25" s="319"/>
    </row>
    <row r="26" spans="1:12" s="112" customFormat="1" ht="15" customHeight="1" x14ac:dyDescent="0.2">
      <c r="A26" s="319"/>
      <c r="B26" s="362">
        <v>7</v>
      </c>
      <c r="C26" s="436" t="s">
        <v>475</v>
      </c>
      <c r="D26" s="363" t="s">
        <v>4643</v>
      </c>
      <c r="E26" s="364" t="s">
        <v>143</v>
      </c>
      <c r="F26" s="394" t="b">
        <f>IF(総括表!$B$4=総括表!$Q$4,基礎データ貼付用シート!E120)</f>
        <v>0</v>
      </c>
      <c r="G26" s="444" t="s">
        <v>663</v>
      </c>
      <c r="H26" s="450">
        <v>0.26200000000000001</v>
      </c>
      <c r="I26" s="444" t="s">
        <v>664</v>
      </c>
      <c r="J26" s="446">
        <f t="shared" si="0"/>
        <v>0</v>
      </c>
      <c r="K26" s="322" t="s">
        <v>261</v>
      </c>
      <c r="L26" s="319"/>
    </row>
    <row r="27" spans="1:12" s="112" customFormat="1" ht="15" customHeight="1" x14ac:dyDescent="0.2">
      <c r="A27" s="319"/>
      <c r="B27" s="334"/>
      <c r="C27" s="326"/>
      <c r="D27" s="363" t="s">
        <v>4644</v>
      </c>
      <c r="E27" s="364" t="s">
        <v>142</v>
      </c>
      <c r="F27" s="394" t="b">
        <f>IF(総括表!$B$4=総括表!$Q$5,基礎データ貼付用シート!E120)</f>
        <v>0</v>
      </c>
      <c r="G27" s="444" t="s">
        <v>663</v>
      </c>
      <c r="H27" s="451">
        <v>0.214</v>
      </c>
      <c r="I27" s="448" t="s">
        <v>664</v>
      </c>
      <c r="J27" s="449">
        <f t="shared" si="0"/>
        <v>0</v>
      </c>
      <c r="K27" s="322" t="s">
        <v>260</v>
      </c>
      <c r="L27" s="319"/>
    </row>
    <row r="28" spans="1:12" s="112" customFormat="1" ht="15" customHeight="1" x14ac:dyDescent="0.2">
      <c r="A28" s="319"/>
      <c r="B28" s="362">
        <v>8</v>
      </c>
      <c r="C28" s="436" t="s">
        <v>512</v>
      </c>
      <c r="D28" s="363" t="s">
        <v>4643</v>
      </c>
      <c r="E28" s="364" t="s">
        <v>143</v>
      </c>
      <c r="F28" s="394" t="b">
        <f>IF(総括表!$B$4=総括表!$Q$4,基礎データ貼付用シート!E122)</f>
        <v>0</v>
      </c>
      <c r="G28" s="444" t="s">
        <v>663</v>
      </c>
      <c r="H28" s="450">
        <v>0.28399999999999997</v>
      </c>
      <c r="I28" s="444" t="s">
        <v>664</v>
      </c>
      <c r="J28" s="446">
        <f t="shared" si="0"/>
        <v>0</v>
      </c>
      <c r="K28" s="322" t="s">
        <v>259</v>
      </c>
      <c r="L28" s="319"/>
    </row>
    <row r="29" spans="1:12" s="112" customFormat="1" ht="15" customHeight="1" x14ac:dyDescent="0.2">
      <c r="A29" s="319"/>
      <c r="B29" s="334"/>
      <c r="C29" s="326"/>
      <c r="D29" s="363" t="s">
        <v>4644</v>
      </c>
      <c r="E29" s="364" t="s">
        <v>142</v>
      </c>
      <c r="F29" s="394" t="b">
        <f>IF(総括表!$B$4=総括表!$Q$5,基礎データ貼付用シート!E122)</f>
        <v>0</v>
      </c>
      <c r="G29" s="444" t="s">
        <v>663</v>
      </c>
      <c r="H29" s="451">
        <v>0.24299999999999999</v>
      </c>
      <c r="I29" s="448" t="s">
        <v>664</v>
      </c>
      <c r="J29" s="449">
        <f t="shared" si="0"/>
        <v>0</v>
      </c>
      <c r="K29" s="322" t="s">
        <v>258</v>
      </c>
      <c r="L29" s="319"/>
    </row>
    <row r="30" spans="1:12" s="112" customFormat="1" ht="15" customHeight="1" x14ac:dyDescent="0.2">
      <c r="A30" s="319"/>
      <c r="B30" s="362">
        <v>9</v>
      </c>
      <c r="C30" s="436" t="s">
        <v>619</v>
      </c>
      <c r="D30" s="363" t="s">
        <v>4643</v>
      </c>
      <c r="E30" s="364" t="s">
        <v>143</v>
      </c>
      <c r="F30" s="394" t="b">
        <f>IF(総括表!$B$4=総括表!$Q$4,基礎データ貼付用シート!E124)</f>
        <v>0</v>
      </c>
      <c r="G30" s="444" t="s">
        <v>663</v>
      </c>
      <c r="H30" s="450">
        <v>0.313</v>
      </c>
      <c r="I30" s="444" t="s">
        <v>664</v>
      </c>
      <c r="J30" s="446">
        <f t="shared" si="0"/>
        <v>0</v>
      </c>
      <c r="K30" s="322" t="s">
        <v>4677</v>
      </c>
      <c r="L30" s="319"/>
    </row>
    <row r="31" spans="1:12" s="112" customFormat="1" ht="15" customHeight="1" x14ac:dyDescent="0.2">
      <c r="A31" s="319"/>
      <c r="B31" s="334"/>
      <c r="C31" s="326"/>
      <c r="D31" s="363" t="s">
        <v>4644</v>
      </c>
      <c r="E31" s="364" t="s">
        <v>142</v>
      </c>
      <c r="F31" s="394" t="b">
        <f>IF(総括表!$B$4=総括表!$Q$5,基礎データ貼付用シート!E124)</f>
        <v>0</v>
      </c>
      <c r="G31" s="444" t="s">
        <v>663</v>
      </c>
      <c r="H31" s="451">
        <v>0.27</v>
      </c>
      <c r="I31" s="448" t="s">
        <v>664</v>
      </c>
      <c r="J31" s="449">
        <f t="shared" si="0"/>
        <v>0</v>
      </c>
      <c r="K31" s="322" t="s">
        <v>4678</v>
      </c>
      <c r="L31" s="319"/>
    </row>
    <row r="32" spans="1:12" s="112" customFormat="1" ht="15" customHeight="1" x14ac:dyDescent="0.2">
      <c r="A32" s="319"/>
      <c r="B32" s="362">
        <v>10</v>
      </c>
      <c r="C32" s="436" t="s">
        <v>710</v>
      </c>
      <c r="D32" s="363" t="s">
        <v>4643</v>
      </c>
      <c r="E32" s="364" t="s">
        <v>143</v>
      </c>
      <c r="F32" s="394" t="b">
        <f>IF(総括表!$B$4=総括表!$Q$4,基礎データ貼付用シート!E126)</f>
        <v>0</v>
      </c>
      <c r="G32" s="444" t="s">
        <v>663</v>
      </c>
      <c r="H32" s="450">
        <v>0.33800000000000002</v>
      </c>
      <c r="I32" s="444" t="s">
        <v>664</v>
      </c>
      <c r="J32" s="446">
        <f t="shared" si="0"/>
        <v>0</v>
      </c>
      <c r="K32" s="322" t="s">
        <v>255</v>
      </c>
      <c r="L32" s="319"/>
    </row>
    <row r="33" spans="1:12" s="112" customFormat="1" ht="15" customHeight="1" x14ac:dyDescent="0.2">
      <c r="A33" s="319"/>
      <c r="B33" s="334"/>
      <c r="C33" s="326"/>
      <c r="D33" s="363" t="s">
        <v>4644</v>
      </c>
      <c r="E33" s="364" t="s">
        <v>142</v>
      </c>
      <c r="F33" s="394" t="b">
        <f>IF(総括表!$B$4=総括表!$Q$5,基礎データ貼付用シート!E126)</f>
        <v>0</v>
      </c>
      <c r="G33" s="444" t="s">
        <v>663</v>
      </c>
      <c r="H33" s="451">
        <v>0.29799999999999999</v>
      </c>
      <c r="I33" s="448" t="s">
        <v>664</v>
      </c>
      <c r="J33" s="449">
        <f t="shared" si="0"/>
        <v>0</v>
      </c>
      <c r="K33" s="322" t="s">
        <v>4679</v>
      </c>
      <c r="L33" s="319"/>
    </row>
    <row r="34" spans="1:12" s="112" customFormat="1" ht="15" customHeight="1" x14ac:dyDescent="0.2">
      <c r="A34" s="319"/>
      <c r="B34" s="362">
        <v>11</v>
      </c>
      <c r="C34" s="436" t="s">
        <v>741</v>
      </c>
      <c r="D34" s="363" t="s">
        <v>4643</v>
      </c>
      <c r="E34" s="364" t="s">
        <v>143</v>
      </c>
      <c r="F34" s="394" t="b">
        <f>IF(総括表!$B$4=総括表!$Q$4,基礎データ貼付用シート!E128)</f>
        <v>0</v>
      </c>
      <c r="G34" s="444" t="s">
        <v>663</v>
      </c>
      <c r="H34" s="450">
        <v>0.36099999999999999</v>
      </c>
      <c r="I34" s="444" t="s">
        <v>664</v>
      </c>
      <c r="J34" s="446">
        <f t="shared" ref="J34:J39" si="1">ROUND(F34*H34,0)</f>
        <v>0</v>
      </c>
      <c r="K34" s="322" t="s">
        <v>253</v>
      </c>
      <c r="L34" s="319"/>
    </row>
    <row r="35" spans="1:12" s="112" customFormat="1" ht="15" customHeight="1" x14ac:dyDescent="0.2">
      <c r="A35" s="319"/>
      <c r="B35" s="334"/>
      <c r="C35" s="326"/>
      <c r="D35" s="363" t="s">
        <v>4644</v>
      </c>
      <c r="E35" s="364" t="s">
        <v>142</v>
      </c>
      <c r="F35" s="394" t="b">
        <f>IF(総括表!$B$4=総括表!$Q$5,基礎データ貼付用シート!E128)</f>
        <v>0</v>
      </c>
      <c r="G35" s="444" t="s">
        <v>663</v>
      </c>
      <c r="H35" s="451">
        <v>0.32700000000000001</v>
      </c>
      <c r="I35" s="448" t="s">
        <v>664</v>
      </c>
      <c r="J35" s="449">
        <f t="shared" si="1"/>
        <v>0</v>
      </c>
      <c r="K35" s="322" t="s">
        <v>4680</v>
      </c>
      <c r="L35" s="319"/>
    </row>
    <row r="36" spans="1:12" s="112" customFormat="1" ht="15" customHeight="1" x14ac:dyDescent="0.2">
      <c r="A36" s="319"/>
      <c r="B36" s="362">
        <v>12</v>
      </c>
      <c r="C36" s="436" t="s">
        <v>808</v>
      </c>
      <c r="D36" s="363" t="s">
        <v>4643</v>
      </c>
      <c r="E36" s="364" t="s">
        <v>143</v>
      </c>
      <c r="F36" s="394" t="b">
        <f>IF(総括表!$B$4=総括表!$Q$4,基礎データ貼付用シート!E130)</f>
        <v>0</v>
      </c>
      <c r="G36" s="444" t="s">
        <v>663</v>
      </c>
      <c r="H36" s="450">
        <v>0.38400000000000001</v>
      </c>
      <c r="I36" s="444" t="s">
        <v>664</v>
      </c>
      <c r="J36" s="446">
        <f t="shared" si="1"/>
        <v>0</v>
      </c>
      <c r="K36" s="322" t="s">
        <v>321</v>
      </c>
      <c r="L36" s="319"/>
    </row>
    <row r="37" spans="1:12" s="112" customFormat="1" ht="15" customHeight="1" x14ac:dyDescent="0.2">
      <c r="A37" s="319"/>
      <c r="B37" s="334"/>
      <c r="C37" s="326"/>
      <c r="D37" s="363" t="s">
        <v>4644</v>
      </c>
      <c r="E37" s="364" t="s">
        <v>142</v>
      </c>
      <c r="F37" s="394" t="b">
        <f>IF(総括表!$B$4=総括表!$Q$5,基礎データ貼付用シート!E130)</f>
        <v>0</v>
      </c>
      <c r="G37" s="444" t="s">
        <v>663</v>
      </c>
      <c r="H37" s="451">
        <v>0.35499999999999998</v>
      </c>
      <c r="I37" s="448" t="s">
        <v>664</v>
      </c>
      <c r="J37" s="449">
        <f t="shared" si="1"/>
        <v>0</v>
      </c>
      <c r="K37" s="322" t="s">
        <v>4681</v>
      </c>
      <c r="L37" s="319"/>
    </row>
    <row r="38" spans="1:12" s="112" customFormat="1" ht="15" customHeight="1" x14ac:dyDescent="0.2">
      <c r="A38" s="319"/>
      <c r="B38" s="362">
        <v>13</v>
      </c>
      <c r="C38" s="436" t="s">
        <v>884</v>
      </c>
      <c r="D38" s="363" t="s">
        <v>4643</v>
      </c>
      <c r="E38" s="364" t="s">
        <v>143</v>
      </c>
      <c r="F38" s="394" t="b">
        <f>IF(総括表!$B$4=総括表!$Q$4,基礎データ貼付用シート!E132)</f>
        <v>0</v>
      </c>
      <c r="G38" s="444" t="s">
        <v>117</v>
      </c>
      <c r="H38" s="450">
        <v>0.40600000000000003</v>
      </c>
      <c r="I38" s="444" t="s">
        <v>119</v>
      </c>
      <c r="J38" s="446">
        <f t="shared" si="1"/>
        <v>0</v>
      </c>
      <c r="K38" s="322" t="s">
        <v>319</v>
      </c>
      <c r="L38" s="319"/>
    </row>
    <row r="39" spans="1:12" s="112" customFormat="1" ht="15" customHeight="1" x14ac:dyDescent="0.2">
      <c r="A39" s="319"/>
      <c r="B39" s="334"/>
      <c r="C39" s="326"/>
      <c r="D39" s="363" t="s">
        <v>4644</v>
      </c>
      <c r="E39" s="364" t="s">
        <v>142</v>
      </c>
      <c r="F39" s="394" t="b">
        <f>IF(総括表!$B$4=総括表!$Q$5,基礎データ貼付用シート!E132)</f>
        <v>0</v>
      </c>
      <c r="G39" s="444" t="s">
        <v>117</v>
      </c>
      <c r="H39" s="451">
        <v>0.38300000000000001</v>
      </c>
      <c r="I39" s="448" t="s">
        <v>119</v>
      </c>
      <c r="J39" s="449">
        <f t="shared" si="1"/>
        <v>0</v>
      </c>
      <c r="K39" s="322" t="s">
        <v>4682</v>
      </c>
      <c r="L39" s="319"/>
    </row>
    <row r="40" spans="1:12" s="112" customFormat="1" ht="15" customHeight="1" x14ac:dyDescent="0.2">
      <c r="A40" s="319"/>
      <c r="B40" s="362">
        <v>14</v>
      </c>
      <c r="C40" s="436" t="s">
        <v>915</v>
      </c>
      <c r="D40" s="363" t="s">
        <v>4643</v>
      </c>
      <c r="E40" s="364" t="s">
        <v>143</v>
      </c>
      <c r="F40" s="394" t="b">
        <f>IF(総括表!$B$4=総括表!$Q$4,基礎データ貼付用シート!E134)</f>
        <v>0</v>
      </c>
      <c r="G40" s="444" t="s">
        <v>117</v>
      </c>
      <c r="H40" s="450">
        <v>0.43</v>
      </c>
      <c r="I40" s="444" t="s">
        <v>119</v>
      </c>
      <c r="J40" s="446">
        <f t="shared" ref="J40:J49" si="2">ROUND(F40*H40,0)</f>
        <v>0</v>
      </c>
      <c r="K40" s="322" t="s">
        <v>317</v>
      </c>
      <c r="L40" s="319"/>
    </row>
    <row r="41" spans="1:12" s="112" customFormat="1" ht="15" customHeight="1" x14ac:dyDescent="0.2">
      <c r="A41" s="319"/>
      <c r="B41" s="334"/>
      <c r="C41" s="326"/>
      <c r="D41" s="363" t="s">
        <v>4644</v>
      </c>
      <c r="E41" s="364" t="s">
        <v>142</v>
      </c>
      <c r="F41" s="394" t="b">
        <f>IF(総括表!$B$4=総括表!$Q$5,基礎データ貼付用シート!E134)</f>
        <v>0</v>
      </c>
      <c r="G41" s="444" t="s">
        <v>117</v>
      </c>
      <c r="H41" s="451">
        <v>0.41199999999999998</v>
      </c>
      <c r="I41" s="448" t="s">
        <v>119</v>
      </c>
      <c r="J41" s="449">
        <f t="shared" si="2"/>
        <v>0</v>
      </c>
      <c r="K41" s="322" t="s">
        <v>4683</v>
      </c>
      <c r="L41" s="319"/>
    </row>
    <row r="42" spans="1:12" s="112" customFormat="1" ht="15" customHeight="1" x14ac:dyDescent="0.2">
      <c r="A42" s="319"/>
      <c r="B42" s="362">
        <v>15</v>
      </c>
      <c r="C42" s="436" t="s">
        <v>1067</v>
      </c>
      <c r="D42" s="363" t="s">
        <v>4643</v>
      </c>
      <c r="E42" s="364" t="s">
        <v>143</v>
      </c>
      <c r="F42" s="394" t="b">
        <f>IF(総括表!$B$4=総括表!$Q$4,基礎データ貼付用シート!E136)</f>
        <v>0</v>
      </c>
      <c r="G42" s="444" t="s">
        <v>117</v>
      </c>
      <c r="H42" s="450">
        <v>0.45400000000000001</v>
      </c>
      <c r="I42" s="444" t="s">
        <v>119</v>
      </c>
      <c r="J42" s="446">
        <f t="shared" si="2"/>
        <v>0</v>
      </c>
      <c r="K42" s="322" t="s">
        <v>315</v>
      </c>
      <c r="L42" s="319"/>
    </row>
    <row r="43" spans="1:12" s="112" customFormat="1" ht="15" customHeight="1" x14ac:dyDescent="0.2">
      <c r="A43" s="319"/>
      <c r="B43" s="334"/>
      <c r="C43" s="326"/>
      <c r="D43" s="363" t="s">
        <v>4644</v>
      </c>
      <c r="E43" s="364" t="s">
        <v>142</v>
      </c>
      <c r="F43" s="394" t="b">
        <f>IF(総括表!$B$4=総括表!$Q$5,基礎データ貼付用シート!E136)</f>
        <v>0</v>
      </c>
      <c r="G43" s="444" t="s">
        <v>117</v>
      </c>
      <c r="H43" s="451">
        <v>0.442</v>
      </c>
      <c r="I43" s="448" t="s">
        <v>119</v>
      </c>
      <c r="J43" s="449">
        <f t="shared" si="2"/>
        <v>0</v>
      </c>
      <c r="K43" s="322" t="s">
        <v>4684</v>
      </c>
      <c r="L43" s="319"/>
    </row>
    <row r="44" spans="1:12" s="112" customFormat="1" ht="15" customHeight="1" x14ac:dyDescent="0.2">
      <c r="A44" s="319"/>
      <c r="B44" s="362">
        <v>16</v>
      </c>
      <c r="C44" s="436" t="s">
        <v>1259</v>
      </c>
      <c r="D44" s="363" t="s">
        <v>4643</v>
      </c>
      <c r="E44" s="364" t="s">
        <v>143</v>
      </c>
      <c r="F44" s="394" t="b">
        <f>IF(総括表!$B$4=総括表!$Q$4,基礎データ貼付用シート!E138)</f>
        <v>0</v>
      </c>
      <c r="G44" s="444" t="s">
        <v>117</v>
      </c>
      <c r="H44" s="450">
        <v>0.47699999999999998</v>
      </c>
      <c r="I44" s="444" t="s">
        <v>119</v>
      </c>
      <c r="J44" s="446">
        <f>ROUND(F44*H44,0)</f>
        <v>0</v>
      </c>
      <c r="K44" s="322" t="s">
        <v>313</v>
      </c>
      <c r="L44" s="319"/>
    </row>
    <row r="45" spans="1:12" s="112" customFormat="1" ht="15" customHeight="1" x14ac:dyDescent="0.2">
      <c r="A45" s="319"/>
      <c r="B45" s="334"/>
      <c r="C45" s="326"/>
      <c r="D45" s="363" t="s">
        <v>4644</v>
      </c>
      <c r="E45" s="364" t="s">
        <v>142</v>
      </c>
      <c r="F45" s="394" t="b">
        <f>IF(総括表!$B$4=総括表!$Q$5,基礎データ貼付用シート!E138)</f>
        <v>0</v>
      </c>
      <c r="G45" s="444" t="s">
        <v>117</v>
      </c>
      <c r="H45" s="451">
        <v>0.47099999999999997</v>
      </c>
      <c r="I45" s="448" t="s">
        <v>119</v>
      </c>
      <c r="J45" s="449">
        <f>ROUND(F45*H45,0)</f>
        <v>0</v>
      </c>
      <c r="K45" s="322" t="s">
        <v>4685</v>
      </c>
      <c r="L45" s="319"/>
    </row>
    <row r="46" spans="1:12" s="112" customFormat="1" ht="15" customHeight="1" x14ac:dyDescent="0.2">
      <c r="A46" s="319"/>
      <c r="B46" s="362">
        <v>17</v>
      </c>
      <c r="C46" s="436" t="s">
        <v>5216</v>
      </c>
      <c r="D46" s="363" t="s">
        <v>4643</v>
      </c>
      <c r="E46" s="364" t="s">
        <v>143</v>
      </c>
      <c r="F46" s="394" t="b">
        <f>IF(総括表!$B$4=総括表!$Q$4,基礎データ貼付用シート!E140)</f>
        <v>0</v>
      </c>
      <c r="G46" s="444" t="s">
        <v>117</v>
      </c>
      <c r="H46" s="450">
        <v>0.5</v>
      </c>
      <c r="I46" s="444" t="s">
        <v>119</v>
      </c>
      <c r="J46" s="446">
        <f>ROUND(F46*H46,0)</f>
        <v>0</v>
      </c>
      <c r="K46" s="322" t="s">
        <v>311</v>
      </c>
      <c r="L46" s="319"/>
    </row>
    <row r="47" spans="1:12" s="112" customFormat="1" ht="15" customHeight="1" x14ac:dyDescent="0.2">
      <c r="A47" s="319"/>
      <c r="B47" s="334"/>
      <c r="C47" s="326"/>
      <c r="D47" s="363" t="s">
        <v>4644</v>
      </c>
      <c r="E47" s="364" t="s">
        <v>142</v>
      </c>
      <c r="F47" s="394" t="b">
        <f>IF(総括表!$B$4=総括表!$Q$5,基礎データ貼付用シート!E140)</f>
        <v>0</v>
      </c>
      <c r="G47" s="444" t="s">
        <v>117</v>
      </c>
      <c r="H47" s="451">
        <v>0.5</v>
      </c>
      <c r="I47" s="448" t="s">
        <v>119</v>
      </c>
      <c r="J47" s="449">
        <f>ROUND(F47*H47,0)</f>
        <v>0</v>
      </c>
      <c r="K47" s="322" t="s">
        <v>4686</v>
      </c>
      <c r="L47" s="319"/>
    </row>
    <row r="48" spans="1:12" s="112" customFormat="1" ht="15" customHeight="1" x14ac:dyDescent="0.2">
      <c r="A48" s="319"/>
      <c r="B48" s="362">
        <v>18</v>
      </c>
      <c r="C48" s="436" t="s">
        <v>5612</v>
      </c>
      <c r="D48" s="363" t="s">
        <v>4643</v>
      </c>
      <c r="E48" s="364" t="s">
        <v>143</v>
      </c>
      <c r="F48" s="394" t="b">
        <f>IF(総括表!$B$4=総括表!$Q$4,基礎データ貼付用シート!E142)</f>
        <v>0</v>
      </c>
      <c r="G48" s="444" t="s">
        <v>117</v>
      </c>
      <c r="H48" s="450">
        <v>0.5</v>
      </c>
      <c r="I48" s="444" t="s">
        <v>119</v>
      </c>
      <c r="J48" s="446">
        <f t="shared" si="2"/>
        <v>0</v>
      </c>
      <c r="K48" s="322" t="s">
        <v>309</v>
      </c>
      <c r="L48" s="319"/>
    </row>
    <row r="49" spans="1:12" s="112" customFormat="1" ht="15" customHeight="1" x14ac:dyDescent="0.2">
      <c r="A49" s="319"/>
      <c r="B49" s="334"/>
      <c r="C49" s="326"/>
      <c r="D49" s="363" t="s">
        <v>4644</v>
      </c>
      <c r="E49" s="364" t="s">
        <v>142</v>
      </c>
      <c r="F49" s="394" t="b">
        <f>IF(総括表!$B$4=総括表!$Q$5,基礎データ貼付用シート!E142)</f>
        <v>0</v>
      </c>
      <c r="G49" s="444" t="s">
        <v>117</v>
      </c>
      <c r="H49" s="451">
        <v>0.5</v>
      </c>
      <c r="I49" s="448" t="s">
        <v>119</v>
      </c>
      <c r="J49" s="449">
        <f t="shared" si="2"/>
        <v>0</v>
      </c>
      <c r="K49" s="322" t="s">
        <v>4687</v>
      </c>
      <c r="L49" s="319"/>
    </row>
    <row r="50" spans="1:12" s="112" customFormat="1" ht="15" customHeight="1" x14ac:dyDescent="0.2">
      <c r="A50" s="319"/>
      <c r="B50" s="362">
        <v>19</v>
      </c>
      <c r="C50" s="436" t="s">
        <v>6145</v>
      </c>
      <c r="D50" s="363" t="s">
        <v>4643</v>
      </c>
      <c r="E50" s="364" t="s">
        <v>143</v>
      </c>
      <c r="F50" s="394" t="b">
        <f>IF(総括表!$B$4=総括表!$Q$4,基礎データ貼付用シート!E144)</f>
        <v>0</v>
      </c>
      <c r="G50" s="444" t="s">
        <v>117</v>
      </c>
      <c r="H50" s="450">
        <v>0.5</v>
      </c>
      <c r="I50" s="444" t="s">
        <v>119</v>
      </c>
      <c r="J50" s="446">
        <f>ROUND(F50*H50,0)</f>
        <v>0</v>
      </c>
      <c r="K50" s="322" t="s">
        <v>307</v>
      </c>
      <c r="L50" s="319"/>
    </row>
    <row r="51" spans="1:12" s="112" customFormat="1" ht="15" customHeight="1" x14ac:dyDescent="0.2">
      <c r="A51" s="319"/>
      <c r="B51" s="334"/>
      <c r="C51" s="326"/>
      <c r="D51" s="363" t="s">
        <v>4644</v>
      </c>
      <c r="E51" s="364" t="s">
        <v>142</v>
      </c>
      <c r="F51" s="394" t="b">
        <f>IF(総括表!$B$4=総括表!$Q$5,基礎データ貼付用シート!E144)</f>
        <v>0</v>
      </c>
      <c r="G51" s="444" t="s">
        <v>117</v>
      </c>
      <c r="H51" s="451">
        <v>0.5</v>
      </c>
      <c r="I51" s="448" t="s">
        <v>119</v>
      </c>
      <c r="J51" s="449">
        <f>ROUND(F51*H51,0)</f>
        <v>0</v>
      </c>
      <c r="K51" s="322" t="s">
        <v>306</v>
      </c>
      <c r="L51" s="319"/>
    </row>
    <row r="52" spans="1:12" s="112" customFormat="1" ht="15" customHeight="1" x14ac:dyDescent="0.2">
      <c r="A52" s="319"/>
      <c r="B52" s="362">
        <v>20</v>
      </c>
      <c r="C52" s="436" t="s">
        <v>6622</v>
      </c>
      <c r="D52" s="363" t="s">
        <v>924</v>
      </c>
      <c r="E52" s="364" t="s">
        <v>143</v>
      </c>
      <c r="F52" s="394" t="b">
        <f>IF(総括表!$B$4=総括表!$Q$4,基礎データ貼付用シート!E146)</f>
        <v>0</v>
      </c>
      <c r="G52" s="444" t="s">
        <v>117</v>
      </c>
      <c r="H52" s="450">
        <v>0.5</v>
      </c>
      <c r="I52" s="444" t="s">
        <v>119</v>
      </c>
      <c r="J52" s="446">
        <f>ROUND(F52*H52,0)</f>
        <v>0</v>
      </c>
      <c r="K52" s="322" t="s">
        <v>5238</v>
      </c>
      <c r="L52" s="319"/>
    </row>
    <row r="53" spans="1:12" s="112" customFormat="1" ht="15" customHeight="1" thickBot="1" x14ac:dyDescent="0.25">
      <c r="A53" s="319"/>
      <c r="B53" s="334"/>
      <c r="C53" s="326"/>
      <c r="D53" s="363" t="s">
        <v>668</v>
      </c>
      <c r="E53" s="364" t="s">
        <v>142</v>
      </c>
      <c r="F53" s="394" t="b">
        <f>IF(総括表!$B$4=総括表!$Q$5,基礎データ貼付用シート!E146)</f>
        <v>0</v>
      </c>
      <c r="G53" s="444" t="s">
        <v>117</v>
      </c>
      <c r="H53" s="451">
        <v>0.5</v>
      </c>
      <c r="I53" s="448" t="s">
        <v>119</v>
      </c>
      <c r="J53" s="449">
        <f>ROUND(F53*H53,0)</f>
        <v>0</v>
      </c>
      <c r="K53" s="322" t="s">
        <v>5240</v>
      </c>
      <c r="L53" s="319"/>
    </row>
    <row r="54" spans="1:12" s="112" customFormat="1" ht="15.75" customHeight="1" x14ac:dyDescent="0.2">
      <c r="A54" s="319"/>
      <c r="B54" s="365"/>
      <c r="C54" s="366"/>
      <c r="D54" s="365"/>
      <c r="E54" s="365"/>
      <c r="F54" s="437"/>
      <c r="G54" s="367"/>
      <c r="H54" s="1700" t="s">
        <v>5509</v>
      </c>
      <c r="I54" s="1701"/>
      <c r="J54" s="438"/>
      <c r="K54" s="322"/>
      <c r="L54" s="319"/>
    </row>
    <row r="55" spans="1:12" s="112" customFormat="1" ht="15.75" customHeight="1" thickBot="1" x14ac:dyDescent="0.25">
      <c r="A55" s="319"/>
      <c r="B55" s="322"/>
      <c r="C55" s="322"/>
      <c r="D55" s="322"/>
      <c r="E55" s="322"/>
      <c r="F55" s="439"/>
      <c r="G55" s="322"/>
      <c r="H55" s="1673" t="s">
        <v>118</v>
      </c>
      <c r="I55" s="1674"/>
      <c r="J55" s="452">
        <f>SUM(J14:J53)</f>
        <v>0</v>
      </c>
      <c r="K55" s="322" t="s">
        <v>4688</v>
      </c>
      <c r="L55" s="376" t="s">
        <v>675</v>
      </c>
    </row>
    <row r="56" spans="1:12" s="112" customFormat="1" ht="9" customHeight="1" x14ac:dyDescent="0.2">
      <c r="A56" s="319"/>
      <c r="B56" s="319"/>
      <c r="C56" s="319"/>
      <c r="D56" s="319"/>
      <c r="E56" s="319"/>
      <c r="F56" s="428"/>
      <c r="G56" s="319"/>
      <c r="H56" s="440"/>
      <c r="I56" s="319"/>
      <c r="J56" s="428"/>
      <c r="K56" s="319"/>
      <c r="L56" s="319"/>
    </row>
    <row r="57" spans="1:12" ht="4.5" customHeight="1" thickBot="1" x14ac:dyDescent="0.25">
      <c r="A57" s="319"/>
      <c r="B57" s="322"/>
      <c r="C57" s="322"/>
      <c r="D57" s="322"/>
      <c r="E57" s="322"/>
      <c r="F57" s="439"/>
      <c r="G57" s="369"/>
      <c r="H57" s="441"/>
      <c r="I57" s="367"/>
      <c r="J57" s="437"/>
      <c r="K57" s="322"/>
      <c r="L57" s="319"/>
    </row>
    <row r="58" spans="1:12" ht="15" customHeight="1" x14ac:dyDescent="0.2">
      <c r="A58" s="319"/>
      <c r="B58" s="322"/>
      <c r="C58" s="322"/>
      <c r="D58" s="322"/>
      <c r="E58" s="322"/>
      <c r="F58" s="439"/>
      <c r="G58" s="369"/>
      <c r="H58" s="1700" t="s">
        <v>4689</v>
      </c>
      <c r="I58" s="1701"/>
      <c r="J58" s="438"/>
      <c r="K58" s="322"/>
      <c r="L58" s="319"/>
    </row>
    <row r="59" spans="1:12" ht="18.75" customHeight="1" thickBot="1" x14ac:dyDescent="0.25">
      <c r="A59" s="315"/>
      <c r="B59" s="315"/>
      <c r="C59" s="315"/>
      <c r="D59" s="315"/>
      <c r="E59" s="315"/>
      <c r="F59" s="424"/>
      <c r="G59" s="315"/>
      <c r="H59" s="1702" t="s">
        <v>161</v>
      </c>
      <c r="I59" s="1703"/>
      <c r="J59" s="452">
        <f>SUMIF(L3:L55,"*",J3:J55)</f>
        <v>0</v>
      </c>
      <c r="K59" s="322" t="s">
        <v>65</v>
      </c>
      <c r="L59" s="315"/>
    </row>
    <row r="60" spans="1:12" ht="18.75" customHeight="1" x14ac:dyDescent="0.2">
      <c r="A60" s="315"/>
      <c r="B60" s="315"/>
      <c r="C60" s="315"/>
      <c r="D60" s="315"/>
      <c r="E60" s="315"/>
      <c r="F60" s="424"/>
      <c r="G60" s="315"/>
      <c r="H60" s="426"/>
      <c r="I60" s="315"/>
      <c r="J60" s="424"/>
      <c r="K60" s="315"/>
      <c r="L60" s="315"/>
    </row>
  </sheetData>
  <sheetProtection autoFilter="0"/>
  <customSheetViews>
    <customSheetView guid="{A0BA9017-E5F3-4B91-9F5C-F0F36F625BC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4"/>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4"/>
      <headerFooter alignWithMargins="0"/>
    </customSheetView>
    <customSheetView guid="{44914D11-FA26-4FFB-9D64-353FA38F5634}"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31"/>
  <sheetViews>
    <sheetView view="pageBreakPreview" topLeftCell="A3" zoomScaleNormal="100" zoomScaleSheetLayoutView="100" workbookViewId="0">
      <selection activeCell="T197" sqref="T197"/>
    </sheetView>
  </sheetViews>
  <sheetFormatPr defaultColWidth="9" defaultRowHeight="18.75" customHeight="1" x14ac:dyDescent="0.2"/>
  <cols>
    <col min="1" max="1" width="3.90625" style="106" customWidth="1"/>
    <col min="2" max="2" width="4" style="106" customWidth="1"/>
    <col min="3" max="3" width="7.453125" style="106" bestFit="1" customWidth="1"/>
    <col min="4" max="4" width="3" style="106" bestFit="1" customWidth="1"/>
    <col min="5" max="5" width="12" style="106" customWidth="1"/>
    <col min="6" max="6" width="11.90625" style="130" customWidth="1"/>
    <col min="7" max="7" width="2" style="106" bestFit="1" customWidth="1"/>
    <col min="8" max="8" width="11.90625" style="126" customWidth="1"/>
    <col min="9" max="9" width="2" style="106" bestFit="1" customWidth="1"/>
    <col min="10" max="10" width="11.90625" style="130" customWidth="1"/>
    <col min="11" max="11" width="4.453125" style="106" bestFit="1" customWidth="1"/>
    <col min="12" max="12" width="9" style="106"/>
    <col min="13" max="13" width="9.453125" style="106" customWidth="1"/>
    <col min="14" max="14" width="9" style="106" customWidth="1"/>
    <col min="15" max="16384" width="9" style="106"/>
  </cols>
  <sheetData>
    <row r="1" spans="1:15" ht="15.75" customHeight="1" x14ac:dyDescent="0.2">
      <c r="A1" s="1677" t="s">
        <v>154</v>
      </c>
      <c r="B1" s="1678"/>
      <c r="C1" s="1677" t="s">
        <v>10</v>
      </c>
      <c r="D1" s="1679"/>
      <c r="E1" s="1678"/>
      <c r="F1" s="453"/>
      <c r="G1" s="315"/>
      <c r="H1" s="425" t="s">
        <v>153</v>
      </c>
      <c r="I1" s="1680">
        <f>総括表!H4</f>
        <v>0</v>
      </c>
      <c r="J1" s="1680"/>
      <c r="K1" s="1680"/>
      <c r="L1" s="315"/>
      <c r="M1" s="315"/>
    </row>
    <row r="2" spans="1:15" ht="7.5" customHeight="1" x14ac:dyDescent="0.2">
      <c r="A2" s="315"/>
      <c r="B2" s="315"/>
      <c r="C2" s="315"/>
      <c r="D2" s="315"/>
      <c r="E2" s="315"/>
      <c r="F2" s="453"/>
      <c r="G2" s="315"/>
      <c r="H2" s="426"/>
      <c r="I2" s="315"/>
      <c r="J2" s="454"/>
      <c r="K2" s="315"/>
      <c r="L2" s="315"/>
      <c r="M2" s="315"/>
    </row>
    <row r="3" spans="1:15" ht="14" x14ac:dyDescent="0.2">
      <c r="A3" s="318"/>
      <c r="B3" s="319" t="s">
        <v>188</v>
      </c>
      <c r="C3" s="315"/>
      <c r="D3" s="315"/>
      <c r="E3" s="315"/>
      <c r="F3" s="453"/>
      <c r="G3" s="315"/>
      <c r="H3" s="426"/>
      <c r="I3" s="315"/>
      <c r="J3" s="453"/>
      <c r="K3" s="315"/>
      <c r="L3" s="315"/>
      <c r="M3" s="315"/>
    </row>
    <row r="4" spans="1:15" ht="7.5" customHeight="1" x14ac:dyDescent="0.2">
      <c r="A4" s="320"/>
      <c r="B4" s="315"/>
      <c r="C4" s="315"/>
      <c r="D4" s="315"/>
      <c r="E4" s="315"/>
      <c r="F4" s="453"/>
      <c r="G4" s="315"/>
      <c r="H4" s="426"/>
      <c r="I4" s="315"/>
      <c r="J4" s="453"/>
      <c r="K4" s="315"/>
      <c r="L4" s="315"/>
      <c r="M4" s="315"/>
    </row>
    <row r="5" spans="1:15" ht="14" x14ac:dyDescent="0.2">
      <c r="A5" s="320"/>
      <c r="B5" s="1681" t="s">
        <v>175</v>
      </c>
      <c r="C5" s="1682"/>
      <c r="D5" s="1681" t="s">
        <v>139</v>
      </c>
      <c r="E5" s="1682"/>
      <c r="F5" s="455" t="s">
        <v>138</v>
      </c>
      <c r="G5" s="321"/>
      <c r="H5" s="456" t="s">
        <v>137</v>
      </c>
      <c r="I5" s="321"/>
      <c r="J5" s="455" t="s">
        <v>89</v>
      </c>
      <c r="K5" s="322"/>
      <c r="L5" s="315"/>
      <c r="M5" s="315"/>
    </row>
    <row r="6" spans="1:15" ht="14" x14ac:dyDescent="0.2">
      <c r="A6" s="320"/>
      <c r="B6" s="323"/>
      <c r="C6" s="324"/>
      <c r="D6" s="325"/>
      <c r="E6" s="326"/>
      <c r="F6" s="457" t="s">
        <v>788</v>
      </c>
      <c r="G6" s="327"/>
      <c r="H6" s="434"/>
      <c r="I6" s="327"/>
      <c r="J6" s="457" t="s">
        <v>136</v>
      </c>
      <c r="K6" s="322"/>
      <c r="L6" s="315"/>
      <c r="M6" s="315"/>
    </row>
    <row r="7" spans="1:15" s="112" customFormat="1" ht="15" customHeight="1" x14ac:dyDescent="0.2">
      <c r="A7" s="319"/>
      <c r="B7" s="329">
        <v>1</v>
      </c>
      <c r="C7" s="330" t="s">
        <v>127</v>
      </c>
      <c r="D7" s="1713"/>
      <c r="E7" s="1714"/>
      <c r="F7" s="1485">
        <f>基礎データ貼付用シート!E147</f>
        <v>0</v>
      </c>
      <c r="G7" s="349" t="s">
        <v>117</v>
      </c>
      <c r="H7" s="1486">
        <v>0.23300000000000001</v>
      </c>
      <c r="I7" s="349" t="s">
        <v>119</v>
      </c>
      <c r="J7" s="1487">
        <f t="shared" ref="J7:J46" si="0">ROUND(F7*H7,0)</f>
        <v>0</v>
      </c>
      <c r="K7" s="322" t="s">
        <v>134</v>
      </c>
      <c r="L7" s="319"/>
      <c r="M7" s="459"/>
      <c r="N7" s="114"/>
      <c r="O7" s="106"/>
    </row>
    <row r="8" spans="1:15" s="112" customFormat="1" ht="15" customHeight="1" x14ac:dyDescent="0.2">
      <c r="A8" s="319"/>
      <c r="B8" s="329">
        <v>2</v>
      </c>
      <c r="C8" s="330" t="s">
        <v>126</v>
      </c>
      <c r="D8" s="1713"/>
      <c r="E8" s="1714"/>
      <c r="F8" s="1485">
        <f>基礎データ貼付用シート!E148</f>
        <v>0</v>
      </c>
      <c r="G8" s="349" t="s">
        <v>117</v>
      </c>
      <c r="H8" s="1486">
        <v>0.182</v>
      </c>
      <c r="I8" s="349" t="s">
        <v>119</v>
      </c>
      <c r="J8" s="1487">
        <f t="shared" si="0"/>
        <v>0</v>
      </c>
      <c r="K8" s="322" t="s">
        <v>132</v>
      </c>
      <c r="L8" s="319"/>
      <c r="M8" s="319"/>
    </row>
    <row r="9" spans="1:15" s="112" customFormat="1" ht="15" customHeight="1" x14ac:dyDescent="0.2">
      <c r="A9" s="319"/>
      <c r="B9" s="329">
        <v>3</v>
      </c>
      <c r="C9" s="330" t="s">
        <v>125</v>
      </c>
      <c r="D9" s="1713"/>
      <c r="E9" s="1714"/>
      <c r="F9" s="1485">
        <f>基礎データ貼付用シート!E149</f>
        <v>0</v>
      </c>
      <c r="G9" s="349" t="s">
        <v>117</v>
      </c>
      <c r="H9" s="1486">
        <v>0.216</v>
      </c>
      <c r="I9" s="349" t="s">
        <v>119</v>
      </c>
      <c r="J9" s="1487">
        <f t="shared" si="0"/>
        <v>0</v>
      </c>
      <c r="K9" s="322" t="s">
        <v>130</v>
      </c>
      <c r="L9" s="319"/>
      <c r="M9" s="459"/>
      <c r="N9" s="114"/>
      <c r="O9" s="106"/>
    </row>
    <row r="10" spans="1:15" s="112" customFormat="1" ht="15" customHeight="1" x14ac:dyDescent="0.2">
      <c r="A10" s="319"/>
      <c r="B10" s="1488">
        <v>4</v>
      </c>
      <c r="C10" s="332" t="s">
        <v>124</v>
      </c>
      <c r="D10" s="1713"/>
      <c r="E10" s="1714"/>
      <c r="F10" s="1485">
        <f>基礎データ貼付用シート!E150</f>
        <v>0</v>
      </c>
      <c r="G10" s="349" t="s">
        <v>117</v>
      </c>
      <c r="H10" s="1486">
        <v>0.192</v>
      </c>
      <c r="I10" s="349" t="s">
        <v>119</v>
      </c>
      <c r="J10" s="1487">
        <f t="shared" si="0"/>
        <v>0</v>
      </c>
      <c r="K10" s="322" t="s">
        <v>538</v>
      </c>
      <c r="L10" s="319"/>
      <c r="M10" s="459"/>
      <c r="N10" s="114"/>
      <c r="O10" s="106"/>
    </row>
    <row r="11" spans="1:15" s="112" customFormat="1" ht="15" customHeight="1" x14ac:dyDescent="0.2">
      <c r="A11" s="319"/>
      <c r="B11" s="329">
        <v>5</v>
      </c>
      <c r="C11" s="330" t="s">
        <v>123</v>
      </c>
      <c r="D11" s="331" t="s">
        <v>533</v>
      </c>
      <c r="E11" s="505" t="s">
        <v>143</v>
      </c>
      <c r="F11" s="1194" t="b">
        <f>IF(総括表!B4=総括表!Q4,基礎データ貼付用シート!E151)</f>
        <v>0</v>
      </c>
      <c r="G11" s="349" t="s">
        <v>117</v>
      </c>
      <c r="H11" s="1486">
        <v>0.246</v>
      </c>
      <c r="I11" s="349" t="s">
        <v>119</v>
      </c>
      <c r="J11" s="1487">
        <f t="shared" si="0"/>
        <v>0</v>
      </c>
      <c r="K11" s="322" t="s">
        <v>537</v>
      </c>
      <c r="L11" s="459"/>
      <c r="M11" s="459"/>
      <c r="N11" s="114"/>
    </row>
    <row r="12" spans="1:15" s="112" customFormat="1" ht="15" customHeight="1" x14ac:dyDescent="0.2">
      <c r="A12" s="319"/>
      <c r="B12" s="334"/>
      <c r="C12" s="326"/>
      <c r="D12" s="331" t="s">
        <v>529</v>
      </c>
      <c r="E12" s="505" t="s">
        <v>142</v>
      </c>
      <c r="F12" s="1194" t="b">
        <f>IF(総括表!B$4=総括表!$Q$5,基礎データ貼付用シート!E151)</f>
        <v>0</v>
      </c>
      <c r="G12" s="349" t="s">
        <v>117</v>
      </c>
      <c r="H12" s="1486">
        <v>0.189</v>
      </c>
      <c r="I12" s="349" t="s">
        <v>119</v>
      </c>
      <c r="J12" s="1487">
        <f t="shared" si="0"/>
        <v>0</v>
      </c>
      <c r="K12" s="322" t="s">
        <v>536</v>
      </c>
      <c r="L12" s="462"/>
      <c r="M12" s="459"/>
      <c r="N12" s="114"/>
    </row>
    <row r="13" spans="1:15" s="112" customFormat="1" ht="15" customHeight="1" x14ac:dyDescent="0.2">
      <c r="A13" s="319"/>
      <c r="B13" s="329">
        <v>6</v>
      </c>
      <c r="C13" s="330" t="s">
        <v>122</v>
      </c>
      <c r="D13" s="331" t="s">
        <v>533</v>
      </c>
      <c r="E13" s="505" t="s">
        <v>143</v>
      </c>
      <c r="F13" s="1194" t="b">
        <f>IF(総括表!B$4=総括表!$Q$4,基礎データ貼付用シート!E152)</f>
        <v>0</v>
      </c>
      <c r="G13" s="349" t="s">
        <v>117</v>
      </c>
      <c r="H13" s="1486">
        <v>0.26100000000000001</v>
      </c>
      <c r="I13" s="349" t="s">
        <v>119</v>
      </c>
      <c r="J13" s="1487">
        <f t="shared" si="0"/>
        <v>0</v>
      </c>
      <c r="K13" s="322" t="s">
        <v>535</v>
      </c>
      <c r="L13" s="315"/>
      <c r="M13" s="459"/>
      <c r="N13" s="114"/>
    </row>
    <row r="14" spans="1:15" s="112" customFormat="1" ht="15" customHeight="1" x14ac:dyDescent="0.2">
      <c r="A14" s="319"/>
      <c r="B14" s="334"/>
      <c r="C14" s="326"/>
      <c r="D14" s="331" t="s">
        <v>529</v>
      </c>
      <c r="E14" s="505" t="s">
        <v>142</v>
      </c>
      <c r="F14" s="1194" t="b">
        <f>IF(総括表!B$4=総括表!$Q$5,基礎データ貼付用シート!E152)</f>
        <v>0</v>
      </c>
      <c r="G14" s="349" t="s">
        <v>117</v>
      </c>
      <c r="H14" s="1486">
        <v>0.193</v>
      </c>
      <c r="I14" s="349" t="s">
        <v>119</v>
      </c>
      <c r="J14" s="1489">
        <f t="shared" si="0"/>
        <v>0</v>
      </c>
      <c r="K14" s="322" t="s">
        <v>534</v>
      </c>
      <c r="L14" s="319"/>
      <c r="M14" s="459"/>
      <c r="N14" s="114"/>
    </row>
    <row r="15" spans="1:15" s="112" customFormat="1" ht="15" customHeight="1" x14ac:dyDescent="0.2">
      <c r="A15" s="319"/>
      <c r="B15" s="329">
        <v>7</v>
      </c>
      <c r="C15" s="330" t="s">
        <v>121</v>
      </c>
      <c r="D15" s="331" t="s">
        <v>533</v>
      </c>
      <c r="E15" s="505" t="s">
        <v>143</v>
      </c>
      <c r="F15" s="1194" t="b">
        <f>IF(総括表!B$4=総括表!$Q$4,基礎データ貼付用シート!E153)</f>
        <v>0</v>
      </c>
      <c r="G15" s="349" t="s">
        <v>117</v>
      </c>
      <c r="H15" s="1486">
        <v>0.27700000000000002</v>
      </c>
      <c r="I15" s="349" t="s">
        <v>119</v>
      </c>
      <c r="J15" s="1487">
        <f t="shared" si="0"/>
        <v>0</v>
      </c>
      <c r="K15" s="322" t="s">
        <v>530</v>
      </c>
      <c r="L15" s="319"/>
      <c r="M15" s="459"/>
      <c r="N15" s="114"/>
    </row>
    <row r="16" spans="1:15" s="112" customFormat="1" ht="15" customHeight="1" x14ac:dyDescent="0.2">
      <c r="A16" s="319"/>
      <c r="B16" s="334"/>
      <c r="C16" s="326"/>
      <c r="D16" s="331" t="s">
        <v>529</v>
      </c>
      <c r="E16" s="505" t="s">
        <v>142</v>
      </c>
      <c r="F16" s="1194" t="b">
        <f>IF(総括表!B$4=総括表!$Q$5,基礎データ貼付用シート!E153)</f>
        <v>0</v>
      </c>
      <c r="G16" s="349" t="s">
        <v>117</v>
      </c>
      <c r="H16" s="1486">
        <v>0.19600000000000001</v>
      </c>
      <c r="I16" s="349" t="s">
        <v>119</v>
      </c>
      <c r="J16" s="1489">
        <f t="shared" si="0"/>
        <v>0</v>
      </c>
      <c r="K16" s="322" t="s">
        <v>528</v>
      </c>
      <c r="L16" s="319"/>
      <c r="M16" s="459"/>
      <c r="N16" s="114"/>
    </row>
    <row r="17" spans="1:14" s="112" customFormat="1" ht="15" customHeight="1" x14ac:dyDescent="0.2">
      <c r="A17" s="319"/>
      <c r="B17" s="329">
        <v>8</v>
      </c>
      <c r="C17" s="330" t="s">
        <v>120</v>
      </c>
      <c r="D17" s="331" t="s">
        <v>533</v>
      </c>
      <c r="E17" s="505" t="s">
        <v>143</v>
      </c>
      <c r="F17" s="1194" t="b">
        <f>IF(総括表!B$4=総括表!$Q$4,基礎データ貼付用シート!E154)</f>
        <v>0</v>
      </c>
      <c r="G17" s="349" t="s">
        <v>117</v>
      </c>
      <c r="H17" s="1486">
        <v>0.28699999999999998</v>
      </c>
      <c r="I17" s="349" t="s">
        <v>119</v>
      </c>
      <c r="J17" s="1487">
        <f t="shared" si="0"/>
        <v>0</v>
      </c>
      <c r="K17" s="322" t="s">
        <v>554</v>
      </c>
      <c r="L17" s="319"/>
      <c r="M17" s="459"/>
      <c r="N17" s="114"/>
    </row>
    <row r="18" spans="1:14" s="112" customFormat="1" ht="15" customHeight="1" x14ac:dyDescent="0.2">
      <c r="A18" s="319"/>
      <c r="B18" s="334"/>
      <c r="C18" s="326"/>
      <c r="D18" s="331" t="s">
        <v>529</v>
      </c>
      <c r="E18" s="505" t="s">
        <v>142</v>
      </c>
      <c r="F18" s="1194" t="b">
        <f>IF(総括表!B$4=総括表!$Q$5,基礎データ貼付用シート!E154)</f>
        <v>0</v>
      </c>
      <c r="G18" s="349" t="s">
        <v>117</v>
      </c>
      <c r="H18" s="1486">
        <v>0.25800000000000001</v>
      </c>
      <c r="I18" s="349" t="s">
        <v>119</v>
      </c>
      <c r="J18" s="1489">
        <f t="shared" si="0"/>
        <v>0</v>
      </c>
      <c r="K18" s="322" t="s">
        <v>553</v>
      </c>
      <c r="L18" s="319"/>
      <c r="M18" s="462"/>
      <c r="N18" s="114"/>
    </row>
    <row r="19" spans="1:14" s="112" customFormat="1" ht="15" customHeight="1" x14ac:dyDescent="0.2">
      <c r="A19" s="319"/>
      <c r="B19" s="329">
        <v>9</v>
      </c>
      <c r="C19" s="330" t="s">
        <v>475</v>
      </c>
      <c r="D19" s="331" t="s">
        <v>533</v>
      </c>
      <c r="E19" s="505" t="s">
        <v>143</v>
      </c>
      <c r="F19" s="1194" t="b">
        <f>IF(総括表!B$4=総括表!$Q$4,基礎データ貼付用シート!E155)</f>
        <v>0</v>
      </c>
      <c r="G19" s="349" t="s">
        <v>117</v>
      </c>
      <c r="H19" s="1486">
        <v>0.31</v>
      </c>
      <c r="I19" s="349" t="s">
        <v>119</v>
      </c>
      <c r="J19" s="1487">
        <f t="shared" si="0"/>
        <v>0</v>
      </c>
      <c r="K19" s="322" t="s">
        <v>552</v>
      </c>
      <c r="L19" s="319"/>
      <c r="M19" s="319"/>
      <c r="N19" s="114"/>
    </row>
    <row r="20" spans="1:14" s="112" customFormat="1" ht="15" customHeight="1" x14ac:dyDescent="0.2">
      <c r="A20" s="319"/>
      <c r="B20" s="334"/>
      <c r="C20" s="326"/>
      <c r="D20" s="331" t="s">
        <v>529</v>
      </c>
      <c r="E20" s="505" t="s">
        <v>142</v>
      </c>
      <c r="F20" s="1194" t="b">
        <f>IF(総括表!B$4=総括表!$Q$5,基礎データ貼付用シート!E155)</f>
        <v>0</v>
      </c>
      <c r="G20" s="349" t="s">
        <v>117</v>
      </c>
      <c r="H20" s="1486">
        <v>0.28599999999999998</v>
      </c>
      <c r="I20" s="349" t="s">
        <v>119</v>
      </c>
      <c r="J20" s="1489">
        <f t="shared" si="0"/>
        <v>0</v>
      </c>
      <c r="K20" s="322" t="s">
        <v>569</v>
      </c>
      <c r="L20" s="319"/>
      <c r="M20" s="319"/>
      <c r="N20" s="114"/>
    </row>
    <row r="21" spans="1:14" s="112" customFormat="1" ht="15" customHeight="1" x14ac:dyDescent="0.2">
      <c r="A21" s="319"/>
      <c r="B21" s="329">
        <v>10</v>
      </c>
      <c r="C21" s="330" t="s">
        <v>512</v>
      </c>
      <c r="D21" s="331" t="s">
        <v>533</v>
      </c>
      <c r="E21" s="505" t="s">
        <v>143</v>
      </c>
      <c r="F21" s="1194" t="b">
        <f>IF(総括表!B$4=総括表!$Q$4,基礎データ貼付用シート!E156)</f>
        <v>0</v>
      </c>
      <c r="G21" s="349" t="s">
        <v>117</v>
      </c>
      <c r="H21" s="1486">
        <v>0.32500000000000001</v>
      </c>
      <c r="I21" s="349" t="s">
        <v>119</v>
      </c>
      <c r="J21" s="1487">
        <f t="shared" si="0"/>
        <v>0</v>
      </c>
      <c r="K21" s="322" t="s">
        <v>568</v>
      </c>
      <c r="L21" s="319"/>
      <c r="M21" s="319"/>
      <c r="N21" s="114"/>
    </row>
    <row r="22" spans="1:14" s="112" customFormat="1" ht="15" customHeight="1" x14ac:dyDescent="0.2">
      <c r="A22" s="319"/>
      <c r="B22" s="334"/>
      <c r="C22" s="326"/>
      <c r="D22" s="331" t="s">
        <v>529</v>
      </c>
      <c r="E22" s="505" t="s">
        <v>142</v>
      </c>
      <c r="F22" s="1194" t="b">
        <f>IF(総括表!B$4=総括表!$Q$5,基礎データ貼付用シート!E156)</f>
        <v>0</v>
      </c>
      <c r="G22" s="349" t="s">
        <v>117</v>
      </c>
      <c r="H22" s="1486">
        <v>0.30499999999999999</v>
      </c>
      <c r="I22" s="349" t="s">
        <v>119</v>
      </c>
      <c r="J22" s="1489">
        <f t="shared" si="0"/>
        <v>0</v>
      </c>
      <c r="K22" s="322" t="s">
        <v>567</v>
      </c>
      <c r="L22" s="319"/>
      <c r="M22" s="319"/>
      <c r="N22" s="114"/>
    </row>
    <row r="23" spans="1:14" s="112" customFormat="1" ht="15" customHeight="1" x14ac:dyDescent="0.2">
      <c r="A23" s="319"/>
      <c r="B23" s="329">
        <v>11</v>
      </c>
      <c r="C23" s="330" t="s">
        <v>619</v>
      </c>
      <c r="D23" s="331" t="s">
        <v>533</v>
      </c>
      <c r="E23" s="505" t="s">
        <v>143</v>
      </c>
      <c r="F23" s="1194" t="b">
        <f>IF(総括表!B$4=総括表!$Q$4,基礎データ貼付用シート!E157)</f>
        <v>0</v>
      </c>
      <c r="G23" s="349" t="s">
        <v>117</v>
      </c>
      <c r="H23" s="1486">
        <v>0.34100000000000003</v>
      </c>
      <c r="I23" s="349" t="s">
        <v>119</v>
      </c>
      <c r="J23" s="1487">
        <f t="shared" si="0"/>
        <v>0</v>
      </c>
      <c r="K23" s="322" t="s">
        <v>566</v>
      </c>
      <c r="L23" s="319"/>
      <c r="M23" s="319"/>
      <c r="N23" s="114"/>
    </row>
    <row r="24" spans="1:14" s="112" customFormat="1" ht="15" customHeight="1" x14ac:dyDescent="0.2">
      <c r="A24" s="319"/>
      <c r="B24" s="334"/>
      <c r="C24" s="326"/>
      <c r="D24" s="331" t="s">
        <v>529</v>
      </c>
      <c r="E24" s="505" t="s">
        <v>142</v>
      </c>
      <c r="F24" s="1194" t="b">
        <f>IF(総括表!B$4=総括表!$Q$5,基礎データ貼付用シート!E157)</f>
        <v>0</v>
      </c>
      <c r="G24" s="349" t="s">
        <v>117</v>
      </c>
      <c r="H24" s="1486">
        <v>0.32100000000000001</v>
      </c>
      <c r="I24" s="349" t="s">
        <v>119</v>
      </c>
      <c r="J24" s="1489">
        <f t="shared" si="0"/>
        <v>0</v>
      </c>
      <c r="K24" s="322" t="s">
        <v>565</v>
      </c>
      <c r="L24" s="319"/>
      <c r="M24" s="319"/>
      <c r="N24" s="114"/>
    </row>
    <row r="25" spans="1:14" s="112" customFormat="1" ht="15" customHeight="1" x14ac:dyDescent="0.2">
      <c r="A25" s="319"/>
      <c r="B25" s="329">
        <v>12</v>
      </c>
      <c r="C25" s="330" t="s">
        <v>710</v>
      </c>
      <c r="D25" s="331" t="s">
        <v>533</v>
      </c>
      <c r="E25" s="505" t="s">
        <v>143</v>
      </c>
      <c r="F25" s="1194" t="b">
        <f>IF(総括表!B$4=総括表!$Q$4,基礎データ貼付用シート!E158)</f>
        <v>0</v>
      </c>
      <c r="G25" s="349" t="s">
        <v>117</v>
      </c>
      <c r="H25" s="1486">
        <v>0.35499999999999998</v>
      </c>
      <c r="I25" s="349" t="s">
        <v>119</v>
      </c>
      <c r="J25" s="1487">
        <f t="shared" si="0"/>
        <v>0</v>
      </c>
      <c r="K25" s="322" t="s">
        <v>564</v>
      </c>
      <c r="L25" s="319"/>
      <c r="M25" s="319"/>
      <c r="N25" s="114"/>
    </row>
    <row r="26" spans="1:14" s="112" customFormat="1" ht="15" customHeight="1" x14ac:dyDescent="0.2">
      <c r="A26" s="319"/>
      <c r="B26" s="334"/>
      <c r="C26" s="326"/>
      <c r="D26" s="331" t="s">
        <v>529</v>
      </c>
      <c r="E26" s="505" t="s">
        <v>142</v>
      </c>
      <c r="F26" s="1194" t="b">
        <f>IF(総括表!B$4=総括表!$Q$5,基礎データ貼付用シート!E158)</f>
        <v>0</v>
      </c>
      <c r="G26" s="349" t="s">
        <v>117</v>
      </c>
      <c r="H26" s="1486">
        <v>0.33800000000000002</v>
      </c>
      <c r="I26" s="349" t="s">
        <v>119</v>
      </c>
      <c r="J26" s="1489">
        <f t="shared" si="0"/>
        <v>0</v>
      </c>
      <c r="K26" s="322" t="s">
        <v>563</v>
      </c>
      <c r="L26" s="319"/>
      <c r="M26" s="319"/>
      <c r="N26" s="114"/>
    </row>
    <row r="27" spans="1:14" s="112" customFormat="1" ht="15" customHeight="1" x14ac:dyDescent="0.2">
      <c r="A27" s="319"/>
      <c r="B27" s="329">
        <v>13</v>
      </c>
      <c r="C27" s="330" t="s">
        <v>741</v>
      </c>
      <c r="D27" s="331" t="s">
        <v>533</v>
      </c>
      <c r="E27" s="505" t="s">
        <v>143</v>
      </c>
      <c r="F27" s="1194" t="b">
        <f>IF(総括表!B$4=総括表!$Q$4,基礎データ貼付用シート!E159)</f>
        <v>0</v>
      </c>
      <c r="G27" s="349" t="s">
        <v>117</v>
      </c>
      <c r="H27" s="1486">
        <v>0.372</v>
      </c>
      <c r="I27" s="349" t="s">
        <v>119</v>
      </c>
      <c r="J27" s="1489">
        <f t="shared" si="0"/>
        <v>0</v>
      </c>
      <c r="K27" s="322" t="s">
        <v>562</v>
      </c>
      <c r="L27" s="319"/>
      <c r="M27" s="319"/>
      <c r="N27" s="114"/>
    </row>
    <row r="28" spans="1:14" s="112" customFormat="1" ht="15" customHeight="1" x14ac:dyDescent="0.2">
      <c r="A28" s="319"/>
      <c r="B28" s="334"/>
      <c r="C28" s="326"/>
      <c r="D28" s="331" t="s">
        <v>529</v>
      </c>
      <c r="E28" s="505" t="s">
        <v>142</v>
      </c>
      <c r="F28" s="1194" t="b">
        <f>IF(総括表!B$4=総括表!$Q$5,基礎データ貼付用シート!E159)</f>
        <v>0</v>
      </c>
      <c r="G28" s="349" t="s">
        <v>117</v>
      </c>
      <c r="H28" s="1486">
        <v>0.35699999999999998</v>
      </c>
      <c r="I28" s="349" t="s">
        <v>119</v>
      </c>
      <c r="J28" s="1489">
        <f t="shared" si="0"/>
        <v>0</v>
      </c>
      <c r="K28" s="322" t="s">
        <v>561</v>
      </c>
      <c r="L28" s="319"/>
      <c r="M28" s="319"/>
      <c r="N28" s="114"/>
    </row>
    <row r="29" spans="1:14" s="112" customFormat="1" ht="15" customHeight="1" x14ac:dyDescent="0.2">
      <c r="A29" s="319"/>
      <c r="B29" s="329">
        <v>14</v>
      </c>
      <c r="C29" s="330" t="s">
        <v>808</v>
      </c>
      <c r="D29" s="331" t="s">
        <v>533</v>
      </c>
      <c r="E29" s="505" t="s">
        <v>143</v>
      </c>
      <c r="F29" s="1194" t="b">
        <f>IF(総括表!B$4=総括表!$Q$4,基礎データ貼付用シート!E160)</f>
        <v>0</v>
      </c>
      <c r="G29" s="349" t="s">
        <v>117</v>
      </c>
      <c r="H29" s="1486">
        <v>0.38800000000000001</v>
      </c>
      <c r="I29" s="349" t="s">
        <v>119</v>
      </c>
      <c r="J29" s="1489">
        <f t="shared" si="0"/>
        <v>0</v>
      </c>
      <c r="K29" s="322" t="s">
        <v>560</v>
      </c>
      <c r="L29" s="319"/>
      <c r="M29" s="319"/>
      <c r="N29" s="114"/>
    </row>
    <row r="30" spans="1:14" s="112" customFormat="1" ht="15" customHeight="1" x14ac:dyDescent="0.2">
      <c r="A30" s="319"/>
      <c r="B30" s="334"/>
      <c r="C30" s="326"/>
      <c r="D30" s="331" t="s">
        <v>529</v>
      </c>
      <c r="E30" s="505" t="s">
        <v>142</v>
      </c>
      <c r="F30" s="1194" t="b">
        <f>IF(総括表!B$4=総括表!$Q$5,基礎データ貼付用シート!E160)</f>
        <v>0</v>
      </c>
      <c r="G30" s="349" t="s">
        <v>117</v>
      </c>
      <c r="H30" s="1486">
        <v>0.374</v>
      </c>
      <c r="I30" s="349" t="s">
        <v>119</v>
      </c>
      <c r="J30" s="1489">
        <f t="shared" si="0"/>
        <v>0</v>
      </c>
      <c r="K30" s="322" t="s">
        <v>559</v>
      </c>
      <c r="L30" s="319"/>
      <c r="M30" s="319"/>
      <c r="N30" s="114"/>
    </row>
    <row r="31" spans="1:14" s="112" customFormat="1" ht="15" customHeight="1" x14ac:dyDescent="0.2">
      <c r="A31" s="319"/>
      <c r="B31" s="329">
        <v>15</v>
      </c>
      <c r="C31" s="330" t="s">
        <v>884</v>
      </c>
      <c r="D31" s="331" t="s">
        <v>533</v>
      </c>
      <c r="E31" s="505" t="s">
        <v>143</v>
      </c>
      <c r="F31" s="1194" t="b">
        <f>IF(総括表!B$4=総括表!$Q$4,基礎データ貼付用シート!E161)</f>
        <v>0</v>
      </c>
      <c r="G31" s="349" t="s">
        <v>117</v>
      </c>
      <c r="H31" s="1486">
        <v>0.40300000000000002</v>
      </c>
      <c r="I31" s="349" t="s">
        <v>119</v>
      </c>
      <c r="J31" s="1489">
        <f t="shared" si="0"/>
        <v>0</v>
      </c>
      <c r="K31" s="322" t="s">
        <v>580</v>
      </c>
      <c r="L31" s="319"/>
      <c r="M31" s="319"/>
      <c r="N31" s="114"/>
    </row>
    <row r="32" spans="1:14" s="112" customFormat="1" ht="15" customHeight="1" x14ac:dyDescent="0.2">
      <c r="A32" s="319"/>
      <c r="B32" s="334"/>
      <c r="C32" s="326"/>
      <c r="D32" s="331" t="s">
        <v>529</v>
      </c>
      <c r="E32" s="505" t="s">
        <v>142</v>
      </c>
      <c r="F32" s="1194" t="b">
        <f>IF(総括表!B$4=総括表!$Q$5,基礎データ貼付用シート!E161)</f>
        <v>0</v>
      </c>
      <c r="G32" s="349" t="s">
        <v>117</v>
      </c>
      <c r="H32" s="1486">
        <v>0.39200000000000002</v>
      </c>
      <c r="I32" s="349" t="s">
        <v>119</v>
      </c>
      <c r="J32" s="1489">
        <f t="shared" si="0"/>
        <v>0</v>
      </c>
      <c r="K32" s="322" t="s">
        <v>579</v>
      </c>
      <c r="L32" s="319"/>
      <c r="M32" s="319"/>
      <c r="N32" s="114"/>
    </row>
    <row r="33" spans="1:14" s="112" customFormat="1" ht="15" customHeight="1" x14ac:dyDescent="0.2">
      <c r="A33" s="319"/>
      <c r="B33" s="329">
        <v>16</v>
      </c>
      <c r="C33" s="330" t="s">
        <v>915</v>
      </c>
      <c r="D33" s="331" t="s">
        <v>533</v>
      </c>
      <c r="E33" s="505" t="s">
        <v>143</v>
      </c>
      <c r="F33" s="1194" t="b">
        <f>IF(総括表!B$4=総括表!$Q$4,基礎データ貼付用シート!E162)</f>
        <v>0</v>
      </c>
      <c r="G33" s="349" t="s">
        <v>117</v>
      </c>
      <c r="H33" s="1486">
        <v>0.42</v>
      </c>
      <c r="I33" s="349" t="s">
        <v>119</v>
      </c>
      <c r="J33" s="1489">
        <f t="shared" si="0"/>
        <v>0</v>
      </c>
      <c r="K33" s="322" t="s">
        <v>578</v>
      </c>
      <c r="L33" s="319"/>
      <c r="M33" s="319"/>
      <c r="N33" s="114"/>
    </row>
    <row r="34" spans="1:14" s="112" customFormat="1" ht="15" customHeight="1" x14ac:dyDescent="0.2">
      <c r="A34" s="319"/>
      <c r="B34" s="334"/>
      <c r="C34" s="326"/>
      <c r="D34" s="331" t="s">
        <v>529</v>
      </c>
      <c r="E34" s="505" t="s">
        <v>142</v>
      </c>
      <c r="F34" s="1194" t="b">
        <f>IF(総括表!B$4=総括表!$Q$5,基礎データ貼付用シート!E162)</f>
        <v>0</v>
      </c>
      <c r="G34" s="349" t="s">
        <v>117</v>
      </c>
      <c r="H34" s="1486">
        <v>0.41099999999999998</v>
      </c>
      <c r="I34" s="349" t="s">
        <v>119</v>
      </c>
      <c r="J34" s="1489">
        <f t="shared" si="0"/>
        <v>0</v>
      </c>
      <c r="K34" s="322" t="s">
        <v>577</v>
      </c>
      <c r="L34" s="319"/>
      <c r="M34" s="319"/>
      <c r="N34" s="114"/>
    </row>
    <row r="35" spans="1:14" s="112" customFormat="1" ht="15" customHeight="1" x14ac:dyDescent="0.2">
      <c r="A35" s="319"/>
      <c r="B35" s="329">
        <v>17</v>
      </c>
      <c r="C35" s="330" t="s">
        <v>1067</v>
      </c>
      <c r="D35" s="331" t="s">
        <v>533</v>
      </c>
      <c r="E35" s="505" t="s">
        <v>143</v>
      </c>
      <c r="F35" s="1194" t="b">
        <f>IF(総括表!B$4=総括表!$Q$4,基礎データ貼付用シート!E163)</f>
        <v>0</v>
      </c>
      <c r="G35" s="349" t="s">
        <v>117</v>
      </c>
      <c r="H35" s="1486">
        <v>0.436</v>
      </c>
      <c r="I35" s="349" t="s">
        <v>119</v>
      </c>
      <c r="J35" s="1489">
        <f t="shared" si="0"/>
        <v>0</v>
      </c>
      <c r="K35" s="322" t="s">
        <v>576</v>
      </c>
      <c r="L35" s="319"/>
      <c r="M35" s="319"/>
      <c r="N35" s="114"/>
    </row>
    <row r="36" spans="1:14" s="112" customFormat="1" ht="15" customHeight="1" x14ac:dyDescent="0.2">
      <c r="A36" s="319"/>
      <c r="B36" s="334"/>
      <c r="C36" s="326"/>
      <c r="D36" s="331" t="s">
        <v>529</v>
      </c>
      <c r="E36" s="505" t="s">
        <v>142</v>
      </c>
      <c r="F36" s="1194" t="b">
        <f>IF(総括表!B$4=総括表!$Q$5,基礎データ貼付用シート!E163)</f>
        <v>0</v>
      </c>
      <c r="G36" s="349" t="s">
        <v>117</v>
      </c>
      <c r="H36" s="1490">
        <v>0.42899999999999999</v>
      </c>
      <c r="I36" s="349" t="s">
        <v>119</v>
      </c>
      <c r="J36" s="1489">
        <f t="shared" si="0"/>
        <v>0</v>
      </c>
      <c r="K36" s="322" t="s">
        <v>575</v>
      </c>
      <c r="L36" s="319"/>
      <c r="M36" s="319"/>
      <c r="N36" s="114"/>
    </row>
    <row r="37" spans="1:14" s="112" customFormat="1" ht="15" customHeight="1" x14ac:dyDescent="0.2">
      <c r="A37" s="319"/>
      <c r="B37" s="329">
        <v>18</v>
      </c>
      <c r="C37" s="330" t="s">
        <v>1259</v>
      </c>
      <c r="D37" s="331" t="s">
        <v>533</v>
      </c>
      <c r="E37" s="505" t="s">
        <v>143</v>
      </c>
      <c r="F37" s="1194" t="b">
        <f>IF(総括表!B$4=総括表!$Q$4,基礎データ貼付用シート!E164)</f>
        <v>0</v>
      </c>
      <c r="G37" s="349" t="s">
        <v>117</v>
      </c>
      <c r="H37" s="1486">
        <v>0.443</v>
      </c>
      <c r="I37" s="349" t="s">
        <v>119</v>
      </c>
      <c r="J37" s="1489">
        <f t="shared" si="0"/>
        <v>0</v>
      </c>
      <c r="K37" s="322" t="s">
        <v>574</v>
      </c>
      <c r="L37" s="319"/>
      <c r="M37" s="319"/>
      <c r="N37" s="114"/>
    </row>
    <row r="38" spans="1:14" s="112" customFormat="1" ht="15" customHeight="1" x14ac:dyDescent="0.2">
      <c r="A38" s="319"/>
      <c r="B38" s="334"/>
      <c r="C38" s="326"/>
      <c r="D38" s="331" t="s">
        <v>529</v>
      </c>
      <c r="E38" s="505" t="s">
        <v>142</v>
      </c>
      <c r="F38" s="1194" t="b">
        <f>IF(総括表!B$4=総括表!$Q$5,基礎データ貼付用シート!E164)</f>
        <v>0</v>
      </c>
      <c r="G38" s="349" t="s">
        <v>117</v>
      </c>
      <c r="H38" s="1490">
        <v>0.44</v>
      </c>
      <c r="I38" s="349" t="s">
        <v>119</v>
      </c>
      <c r="J38" s="1489">
        <f t="shared" si="0"/>
        <v>0</v>
      </c>
      <c r="K38" s="322" t="s">
        <v>573</v>
      </c>
      <c r="L38" s="319"/>
      <c r="M38" s="319"/>
      <c r="N38" s="114"/>
    </row>
    <row r="39" spans="1:14" s="112" customFormat="1" ht="15" customHeight="1" x14ac:dyDescent="0.2">
      <c r="A39" s="319"/>
      <c r="B39" s="329">
        <v>19</v>
      </c>
      <c r="C39" s="330" t="s">
        <v>5216</v>
      </c>
      <c r="D39" s="331" t="s">
        <v>533</v>
      </c>
      <c r="E39" s="505" t="s">
        <v>143</v>
      </c>
      <c r="F39" s="1194" t="b">
        <f>IF(総括表!B$4=総括表!$Q$4,基礎データ貼付用シート!E165)</f>
        <v>0</v>
      </c>
      <c r="G39" s="349" t="s">
        <v>117</v>
      </c>
      <c r="H39" s="1486">
        <v>0.45</v>
      </c>
      <c r="I39" s="349" t="s">
        <v>119</v>
      </c>
      <c r="J39" s="1489">
        <f t="shared" si="0"/>
        <v>0</v>
      </c>
      <c r="K39" s="322" t="s">
        <v>588</v>
      </c>
      <c r="L39" s="319"/>
      <c r="M39" s="319"/>
      <c r="N39" s="114"/>
    </row>
    <row r="40" spans="1:14" s="112" customFormat="1" ht="15" customHeight="1" x14ac:dyDescent="0.2">
      <c r="A40" s="319"/>
      <c r="B40" s="334"/>
      <c r="C40" s="326"/>
      <c r="D40" s="331" t="s">
        <v>529</v>
      </c>
      <c r="E40" s="505" t="s">
        <v>142</v>
      </c>
      <c r="F40" s="1194" t="b">
        <f>IF(総括表!B$4=総括表!$Q$5,基礎データ貼付用シート!E165)</f>
        <v>0</v>
      </c>
      <c r="G40" s="349" t="s">
        <v>117</v>
      </c>
      <c r="H40" s="1490">
        <v>0.45</v>
      </c>
      <c r="I40" s="349" t="s">
        <v>119</v>
      </c>
      <c r="J40" s="1489">
        <f t="shared" si="0"/>
        <v>0</v>
      </c>
      <c r="K40" s="322" t="s">
        <v>587</v>
      </c>
      <c r="L40" s="319"/>
      <c r="M40" s="319"/>
      <c r="N40" s="114"/>
    </row>
    <row r="41" spans="1:14" s="112" customFormat="1" ht="15" customHeight="1" x14ac:dyDescent="0.2">
      <c r="A41" s="319"/>
      <c r="B41" s="329">
        <v>20</v>
      </c>
      <c r="C41" s="330" t="s">
        <v>5612</v>
      </c>
      <c r="D41" s="331" t="s">
        <v>533</v>
      </c>
      <c r="E41" s="505" t="s">
        <v>143</v>
      </c>
      <c r="F41" s="1194" t="b">
        <f>IF(総括表!B$4=総括表!$Q$4,基礎データ貼付用シート!E166)</f>
        <v>0</v>
      </c>
      <c r="G41" s="349" t="s">
        <v>117</v>
      </c>
      <c r="H41" s="1486">
        <v>0.45</v>
      </c>
      <c r="I41" s="349" t="s">
        <v>119</v>
      </c>
      <c r="J41" s="1489">
        <f>ROUND(F41*H41,0)</f>
        <v>0</v>
      </c>
      <c r="K41" s="322" t="s">
        <v>613</v>
      </c>
      <c r="L41" s="319"/>
      <c r="M41" s="319"/>
      <c r="N41" s="114"/>
    </row>
    <row r="42" spans="1:14" s="112" customFormat="1" ht="15" customHeight="1" x14ac:dyDescent="0.2">
      <c r="A42" s="319"/>
      <c r="B42" s="334"/>
      <c r="C42" s="326"/>
      <c r="D42" s="331" t="s">
        <v>529</v>
      </c>
      <c r="E42" s="505" t="s">
        <v>142</v>
      </c>
      <c r="F42" s="1194" t="b">
        <f>IF(総括表!B$4=総括表!$Q$5,基礎データ貼付用シート!E166)</f>
        <v>0</v>
      </c>
      <c r="G42" s="349" t="s">
        <v>117</v>
      </c>
      <c r="H42" s="1490">
        <v>0.45</v>
      </c>
      <c r="I42" s="349" t="s">
        <v>119</v>
      </c>
      <c r="J42" s="1489">
        <f>ROUND(F42*H42,0)</f>
        <v>0</v>
      </c>
      <c r="K42" s="322" t="s">
        <v>612</v>
      </c>
      <c r="L42" s="319"/>
      <c r="M42" s="319"/>
      <c r="N42" s="114"/>
    </row>
    <row r="43" spans="1:14" s="112" customFormat="1" ht="15" customHeight="1" x14ac:dyDescent="0.2">
      <c r="A43" s="319"/>
      <c r="B43" s="329">
        <f>B41+1</f>
        <v>21</v>
      </c>
      <c r="C43" s="330" t="s">
        <v>6145</v>
      </c>
      <c r="D43" s="331" t="s">
        <v>897</v>
      </c>
      <c r="E43" s="505" t="s">
        <v>143</v>
      </c>
      <c r="F43" s="1194" t="b">
        <f>IF(総括表!B$4=総括表!$Q$4,基礎データ貼付用シート!E167)</f>
        <v>0</v>
      </c>
      <c r="G43" s="349" t="s">
        <v>117</v>
      </c>
      <c r="H43" s="1486">
        <v>0.45</v>
      </c>
      <c r="I43" s="349" t="s">
        <v>119</v>
      </c>
      <c r="J43" s="1489">
        <f t="shared" ref="J43:J44" si="1">ROUND(F43*H43,0)</f>
        <v>0</v>
      </c>
      <c r="K43" s="322" t="s">
        <v>6750</v>
      </c>
      <c r="L43" s="319"/>
      <c r="M43" s="319"/>
      <c r="N43" s="114"/>
    </row>
    <row r="44" spans="1:14" s="112" customFormat="1" ht="15" customHeight="1" x14ac:dyDescent="0.2">
      <c r="A44" s="319"/>
      <c r="B44" s="334"/>
      <c r="C44" s="326"/>
      <c r="D44" s="331" t="s">
        <v>898</v>
      </c>
      <c r="E44" s="505" t="s">
        <v>142</v>
      </c>
      <c r="F44" s="1194" t="b">
        <f>IF(総括表!B$4=総括表!$Q$5,基礎データ貼付用シート!E167)</f>
        <v>0</v>
      </c>
      <c r="G44" s="349" t="s">
        <v>117</v>
      </c>
      <c r="H44" s="1490">
        <v>0.45</v>
      </c>
      <c r="I44" s="349" t="s">
        <v>119</v>
      </c>
      <c r="J44" s="1489">
        <f t="shared" si="1"/>
        <v>0</v>
      </c>
      <c r="K44" s="322" t="s">
        <v>6751</v>
      </c>
      <c r="L44" s="319"/>
      <c r="M44" s="319"/>
      <c r="N44" s="114"/>
    </row>
    <row r="45" spans="1:14" s="112" customFormat="1" ht="15" customHeight="1" x14ac:dyDescent="0.2">
      <c r="A45" s="319"/>
      <c r="B45" s="329">
        <f>B43+1</f>
        <v>22</v>
      </c>
      <c r="C45" s="330" t="s">
        <v>6622</v>
      </c>
      <c r="D45" s="331" t="s">
        <v>897</v>
      </c>
      <c r="E45" s="505" t="s">
        <v>143</v>
      </c>
      <c r="F45" s="1194" t="b">
        <f>IF(総括表!B$4=総括表!$Q$4,基礎データ貼付用シート!E168)</f>
        <v>0</v>
      </c>
      <c r="G45" s="349" t="s">
        <v>117</v>
      </c>
      <c r="H45" s="1486">
        <v>0.45</v>
      </c>
      <c r="I45" s="349" t="s">
        <v>119</v>
      </c>
      <c r="J45" s="1489">
        <f t="shared" si="0"/>
        <v>0</v>
      </c>
      <c r="K45" s="322" t="s">
        <v>6735</v>
      </c>
      <c r="L45" s="319"/>
      <c r="M45" s="319"/>
      <c r="N45" s="114"/>
    </row>
    <row r="46" spans="1:14" s="112" customFormat="1" ht="15" customHeight="1" thickBot="1" x14ac:dyDescent="0.25">
      <c r="A46" s="319"/>
      <c r="B46" s="334"/>
      <c r="C46" s="326"/>
      <c r="D46" s="331" t="s">
        <v>898</v>
      </c>
      <c r="E46" s="505" t="s">
        <v>142</v>
      </c>
      <c r="F46" s="1194" t="b">
        <f>IF(総括表!B$4=総括表!$Q$5,基礎データ貼付用シート!E168)</f>
        <v>0</v>
      </c>
      <c r="G46" s="349" t="s">
        <v>117</v>
      </c>
      <c r="H46" s="1490">
        <v>0.45</v>
      </c>
      <c r="I46" s="349" t="s">
        <v>119</v>
      </c>
      <c r="J46" s="1489">
        <f t="shared" si="0"/>
        <v>0</v>
      </c>
      <c r="K46" s="322" t="s">
        <v>6738</v>
      </c>
      <c r="L46" s="319"/>
      <c r="M46" s="319"/>
      <c r="N46" s="114"/>
    </row>
    <row r="47" spans="1:14" s="112" customFormat="1" ht="15" customHeight="1" thickBot="1" x14ac:dyDescent="0.25">
      <c r="A47" s="319"/>
      <c r="B47" s="1711" t="s">
        <v>118</v>
      </c>
      <c r="C47" s="1712"/>
      <c r="D47" s="1713"/>
      <c r="E47" s="1714"/>
      <c r="F47" s="1199"/>
      <c r="G47" s="1200"/>
      <c r="H47" s="1201"/>
      <c r="I47" s="1484"/>
      <c r="J47" s="1491">
        <f>SUM(J7:J46)</f>
        <v>0</v>
      </c>
      <c r="K47" s="322" t="s">
        <v>527</v>
      </c>
      <c r="L47" s="376" t="s">
        <v>117</v>
      </c>
      <c r="M47" s="319"/>
      <c r="N47" s="114"/>
    </row>
    <row r="48" spans="1:14" s="112" customFormat="1" ht="5.25" customHeight="1" x14ac:dyDescent="0.2">
      <c r="A48" s="319"/>
      <c r="B48" s="319"/>
      <c r="C48" s="319"/>
      <c r="D48" s="319"/>
      <c r="E48" s="319"/>
      <c r="F48" s="1492"/>
      <c r="G48" s="376"/>
      <c r="H48" s="1493"/>
      <c r="I48" s="376"/>
      <c r="J48" s="1494"/>
      <c r="K48" s="319"/>
      <c r="L48" s="319"/>
      <c r="M48" s="319"/>
      <c r="N48" s="114"/>
    </row>
    <row r="49" spans="1:15" ht="11.25" customHeight="1" thickBot="1" x14ac:dyDescent="0.25">
      <c r="A49" s="1495"/>
      <c r="B49" s="1716" t="s">
        <v>7366</v>
      </c>
      <c r="C49" s="1716"/>
      <c r="D49" s="1716"/>
      <c r="E49" s="1716"/>
      <c r="F49" s="453"/>
      <c r="G49" s="315"/>
      <c r="H49" s="440" t="s">
        <v>159</v>
      </c>
      <c r="I49" s="315"/>
      <c r="J49" s="453"/>
      <c r="K49" s="315"/>
      <c r="L49" s="315"/>
      <c r="M49" s="319"/>
      <c r="N49" s="114"/>
      <c r="O49" s="112"/>
    </row>
    <row r="50" spans="1:15" s="112" customFormat="1" ht="18.75" customHeight="1" thickTop="1" thickBot="1" x14ac:dyDescent="0.25">
      <c r="A50" s="318"/>
      <c r="B50" s="1716"/>
      <c r="C50" s="1716"/>
      <c r="D50" s="1716"/>
      <c r="E50" s="1716"/>
      <c r="F50" s="1496"/>
      <c r="G50" s="1207" t="s">
        <v>117</v>
      </c>
      <c r="H50" s="1497">
        <v>0.45</v>
      </c>
      <c r="I50" s="1207" t="s">
        <v>119</v>
      </c>
      <c r="J50" s="1491">
        <f>ROUND(F50*H50,0)</f>
        <v>0</v>
      </c>
      <c r="K50" s="322" t="s">
        <v>582</v>
      </c>
      <c r="L50" s="376" t="s">
        <v>117</v>
      </c>
      <c r="M50" s="319"/>
      <c r="N50" s="114"/>
    </row>
    <row r="51" spans="1:15" ht="11.25" customHeight="1" thickTop="1" x14ac:dyDescent="0.2">
      <c r="A51" s="320"/>
      <c r="B51" s="315"/>
      <c r="C51" s="315"/>
      <c r="D51" s="315"/>
      <c r="E51" s="315"/>
      <c r="F51" s="453"/>
      <c r="G51" s="315"/>
      <c r="H51" s="426"/>
      <c r="I51" s="315"/>
      <c r="J51" s="1498" t="s">
        <v>177</v>
      </c>
      <c r="K51" s="315"/>
      <c r="L51" s="315"/>
      <c r="M51" s="315"/>
    </row>
    <row r="52" spans="1:15" ht="11.25" customHeight="1" thickBot="1" x14ac:dyDescent="0.25">
      <c r="A52" s="1495"/>
      <c r="B52" s="1716" t="s">
        <v>7367</v>
      </c>
      <c r="C52" s="1716"/>
      <c r="D52" s="1716"/>
      <c r="E52" s="1716"/>
      <c r="F52" s="453"/>
      <c r="G52" s="315"/>
      <c r="H52" s="440" t="s">
        <v>159</v>
      </c>
      <c r="I52" s="315"/>
      <c r="J52" s="453"/>
      <c r="K52" s="315"/>
      <c r="L52" s="315"/>
      <c r="M52" s="315"/>
    </row>
    <row r="53" spans="1:15" s="112" customFormat="1" ht="30" customHeight="1" thickTop="1" thickBot="1" x14ac:dyDescent="0.25">
      <c r="A53" s="318"/>
      <c r="B53" s="1716"/>
      <c r="C53" s="1716"/>
      <c r="D53" s="1716"/>
      <c r="E53" s="1716"/>
      <c r="F53" s="1496"/>
      <c r="G53" s="1207" t="s">
        <v>117</v>
      </c>
      <c r="H53" s="1497">
        <v>0.45</v>
      </c>
      <c r="I53" s="1207" t="s">
        <v>119</v>
      </c>
      <c r="J53" s="1491">
        <f>ROUND(F53*H53,0)</f>
        <v>0</v>
      </c>
      <c r="K53" s="322" t="s">
        <v>581</v>
      </c>
      <c r="L53" s="376" t="s">
        <v>117</v>
      </c>
      <c r="M53" s="319"/>
    </row>
    <row r="54" spans="1:15" ht="11.25" customHeight="1" thickTop="1" x14ac:dyDescent="0.2">
      <c r="A54" s="320"/>
      <c r="B54" s="315"/>
      <c r="C54" s="315"/>
      <c r="D54" s="315"/>
      <c r="E54" s="315"/>
      <c r="F54" s="453"/>
      <c r="G54" s="315"/>
      <c r="H54" s="426"/>
      <c r="I54" s="315"/>
      <c r="J54" s="1498" t="s">
        <v>177</v>
      </c>
      <c r="K54" s="315"/>
      <c r="L54" s="315"/>
      <c r="M54" s="315"/>
    </row>
    <row r="55" spans="1:15" ht="7.5" customHeight="1" x14ac:dyDescent="0.2">
      <c r="A55" s="315"/>
      <c r="B55" s="315"/>
      <c r="C55" s="315"/>
      <c r="D55" s="315"/>
      <c r="E55" s="315"/>
      <c r="F55" s="453"/>
      <c r="G55" s="315"/>
      <c r="H55" s="426"/>
      <c r="I55" s="315"/>
      <c r="J55" s="454"/>
      <c r="K55" s="315"/>
      <c r="L55" s="315"/>
      <c r="M55" s="315"/>
    </row>
    <row r="56" spans="1:15" s="134" customFormat="1" ht="14" x14ac:dyDescent="0.2">
      <c r="A56" s="1499"/>
      <c r="B56" s="498" t="s">
        <v>5510</v>
      </c>
      <c r="C56" s="475"/>
      <c r="D56" s="475"/>
      <c r="E56" s="475"/>
      <c r="F56" s="1500"/>
      <c r="G56" s="475"/>
      <c r="H56" s="1501"/>
      <c r="I56" s="475"/>
      <c r="J56" s="1500"/>
      <c r="K56" s="475"/>
      <c r="L56" s="475"/>
      <c r="M56" s="475"/>
    </row>
    <row r="57" spans="1:15" ht="7.5" customHeight="1" x14ac:dyDescent="0.2">
      <c r="A57" s="320"/>
      <c r="B57" s="315"/>
      <c r="C57" s="315"/>
      <c r="D57" s="315"/>
      <c r="E57" s="315"/>
      <c r="F57" s="453"/>
      <c r="G57" s="315"/>
      <c r="H57" s="426"/>
      <c r="I57" s="315"/>
      <c r="J57" s="453"/>
      <c r="K57" s="315"/>
      <c r="L57" s="315"/>
      <c r="M57" s="315"/>
    </row>
    <row r="58" spans="1:15" ht="14" x14ac:dyDescent="0.2">
      <c r="A58" s="320"/>
      <c r="B58" s="1681" t="s">
        <v>175</v>
      </c>
      <c r="C58" s="1682"/>
      <c r="D58" s="1681" t="s">
        <v>139</v>
      </c>
      <c r="E58" s="1682"/>
      <c r="F58" s="455" t="s">
        <v>138</v>
      </c>
      <c r="G58" s="321"/>
      <c r="H58" s="456" t="s">
        <v>137</v>
      </c>
      <c r="I58" s="321"/>
      <c r="J58" s="455" t="s">
        <v>89</v>
      </c>
      <c r="K58" s="322"/>
      <c r="L58" s="315"/>
      <c r="M58" s="315"/>
    </row>
    <row r="59" spans="1:15" ht="14" x14ac:dyDescent="0.2">
      <c r="A59" s="320"/>
      <c r="B59" s="323"/>
      <c r="C59" s="324"/>
      <c r="D59" s="325"/>
      <c r="E59" s="326"/>
      <c r="F59" s="457" t="s">
        <v>788</v>
      </c>
      <c r="G59" s="327"/>
      <c r="H59" s="434"/>
      <c r="I59" s="327"/>
      <c r="J59" s="457" t="s">
        <v>136</v>
      </c>
      <c r="K59" s="322"/>
      <c r="L59" s="315"/>
      <c r="M59" s="315"/>
    </row>
    <row r="60" spans="1:15" s="112" customFormat="1" ht="15" customHeight="1" x14ac:dyDescent="0.2">
      <c r="A60" s="319"/>
      <c r="B60" s="329">
        <v>1</v>
      </c>
      <c r="C60" s="330" t="s">
        <v>884</v>
      </c>
      <c r="D60" s="331" t="s">
        <v>533</v>
      </c>
      <c r="E60" s="505" t="s">
        <v>143</v>
      </c>
      <c r="F60" s="1194" t="b">
        <f>IF(総括表!$B$4=総括表!$Q$4,基礎データ貼付用シート!E169)</f>
        <v>0</v>
      </c>
      <c r="G60" s="349" t="s">
        <v>117</v>
      </c>
      <c r="H60" s="1490">
        <v>0.45</v>
      </c>
      <c r="I60" s="349" t="s">
        <v>119</v>
      </c>
      <c r="J60" s="1489">
        <f t="shared" ref="J60:J75" si="2">ROUND(F60*H60,0)</f>
        <v>0</v>
      </c>
      <c r="K60" s="322" t="s">
        <v>134</v>
      </c>
      <c r="L60" s="319"/>
      <c r="M60" s="319"/>
      <c r="N60" s="114"/>
    </row>
    <row r="61" spans="1:15" s="112" customFormat="1" ht="15" customHeight="1" x14ac:dyDescent="0.2">
      <c r="A61" s="319"/>
      <c r="B61" s="334"/>
      <c r="C61" s="326"/>
      <c r="D61" s="331" t="s">
        <v>529</v>
      </c>
      <c r="E61" s="505" t="s">
        <v>142</v>
      </c>
      <c r="F61" s="1194" t="b">
        <f>IF(総括表!$B$4=総括表!$Q$5,基礎データ貼付用シート!E169)</f>
        <v>0</v>
      </c>
      <c r="G61" s="349" t="s">
        <v>117</v>
      </c>
      <c r="H61" s="1490">
        <v>0.45</v>
      </c>
      <c r="I61" s="349" t="s">
        <v>119</v>
      </c>
      <c r="J61" s="1489">
        <f t="shared" si="2"/>
        <v>0</v>
      </c>
      <c r="K61" s="322" t="s">
        <v>132</v>
      </c>
      <c r="L61" s="319"/>
      <c r="M61" s="319"/>
      <c r="N61" s="114"/>
    </row>
    <row r="62" spans="1:15" s="112" customFormat="1" ht="15" customHeight="1" x14ac:dyDescent="0.2">
      <c r="A62" s="319"/>
      <c r="B62" s="329">
        <v>2</v>
      </c>
      <c r="C62" s="330" t="s">
        <v>915</v>
      </c>
      <c r="D62" s="331" t="s">
        <v>533</v>
      </c>
      <c r="E62" s="505" t="s">
        <v>143</v>
      </c>
      <c r="F62" s="1194" t="b">
        <f>IF(総括表!$B$4=総括表!$Q$4,基礎データ貼付用シート!E170)</f>
        <v>0</v>
      </c>
      <c r="G62" s="349" t="s">
        <v>117</v>
      </c>
      <c r="H62" s="1490">
        <v>0.45</v>
      </c>
      <c r="I62" s="349" t="s">
        <v>119</v>
      </c>
      <c r="J62" s="1489">
        <f t="shared" si="2"/>
        <v>0</v>
      </c>
      <c r="K62" s="322" t="s">
        <v>130</v>
      </c>
      <c r="L62" s="319"/>
      <c r="M62" s="319"/>
      <c r="N62" s="114"/>
    </row>
    <row r="63" spans="1:15" s="112" customFormat="1" ht="15" customHeight="1" x14ac:dyDescent="0.2">
      <c r="A63" s="319"/>
      <c r="B63" s="334"/>
      <c r="C63" s="326"/>
      <c r="D63" s="331" t="s">
        <v>529</v>
      </c>
      <c r="E63" s="505" t="s">
        <v>142</v>
      </c>
      <c r="F63" s="1194" t="b">
        <f>IF(総括表!$B$4=総括表!$Q$5,基礎データ貼付用シート!E170)</f>
        <v>0</v>
      </c>
      <c r="G63" s="349" t="s">
        <v>117</v>
      </c>
      <c r="H63" s="1490">
        <v>0.45</v>
      </c>
      <c r="I63" s="349" t="s">
        <v>119</v>
      </c>
      <c r="J63" s="1489">
        <f t="shared" si="2"/>
        <v>0</v>
      </c>
      <c r="K63" s="322" t="s">
        <v>538</v>
      </c>
      <c r="L63" s="319"/>
      <c r="M63" s="319"/>
      <c r="N63" s="114"/>
    </row>
    <row r="64" spans="1:15" s="112" customFormat="1" ht="15" customHeight="1" x14ac:dyDescent="0.2">
      <c r="A64" s="319"/>
      <c r="B64" s="329">
        <v>3</v>
      </c>
      <c r="C64" s="330" t="s">
        <v>1067</v>
      </c>
      <c r="D64" s="331" t="s">
        <v>533</v>
      </c>
      <c r="E64" s="505" t="s">
        <v>143</v>
      </c>
      <c r="F64" s="1194" t="b">
        <f>IF(総括表!$B$4=総括表!$Q$4,基礎データ貼付用シート!E171)</f>
        <v>0</v>
      </c>
      <c r="G64" s="349" t="s">
        <v>117</v>
      </c>
      <c r="H64" s="1490">
        <v>0.45</v>
      </c>
      <c r="I64" s="349" t="s">
        <v>119</v>
      </c>
      <c r="J64" s="1489">
        <f t="shared" si="2"/>
        <v>0</v>
      </c>
      <c r="K64" s="322" t="s">
        <v>537</v>
      </c>
      <c r="L64" s="319"/>
      <c r="M64" s="319"/>
      <c r="N64" s="114"/>
    </row>
    <row r="65" spans="1:14" s="112" customFormat="1" ht="15" customHeight="1" x14ac:dyDescent="0.2">
      <c r="A65" s="319"/>
      <c r="B65" s="334"/>
      <c r="C65" s="326"/>
      <c r="D65" s="331" t="s">
        <v>529</v>
      </c>
      <c r="E65" s="505" t="s">
        <v>142</v>
      </c>
      <c r="F65" s="1194" t="b">
        <f>IF(総括表!$B$4=総括表!$Q$5,基礎データ貼付用シート!E171)</f>
        <v>0</v>
      </c>
      <c r="G65" s="349" t="s">
        <v>117</v>
      </c>
      <c r="H65" s="1490">
        <v>0.45</v>
      </c>
      <c r="I65" s="349" t="s">
        <v>119</v>
      </c>
      <c r="J65" s="1489">
        <f t="shared" si="2"/>
        <v>0</v>
      </c>
      <c r="K65" s="322" t="s">
        <v>536</v>
      </c>
      <c r="L65" s="319"/>
      <c r="M65" s="319"/>
      <c r="N65" s="114"/>
    </row>
    <row r="66" spans="1:14" s="112" customFormat="1" ht="15" customHeight="1" x14ac:dyDescent="0.2">
      <c r="A66" s="319"/>
      <c r="B66" s="329">
        <v>4</v>
      </c>
      <c r="C66" s="330" t="s">
        <v>1259</v>
      </c>
      <c r="D66" s="331" t="s">
        <v>533</v>
      </c>
      <c r="E66" s="505" t="s">
        <v>143</v>
      </c>
      <c r="F66" s="1194" t="b">
        <f>IF(総括表!$B$4=総括表!$Q$4,基礎データ貼付用シート!E172)</f>
        <v>0</v>
      </c>
      <c r="G66" s="349" t="s">
        <v>117</v>
      </c>
      <c r="H66" s="1490">
        <v>0.45</v>
      </c>
      <c r="I66" s="349" t="s">
        <v>119</v>
      </c>
      <c r="J66" s="1489">
        <f t="shared" si="2"/>
        <v>0</v>
      </c>
      <c r="K66" s="322" t="s">
        <v>535</v>
      </c>
      <c r="L66" s="319"/>
      <c r="M66" s="319"/>
      <c r="N66" s="114"/>
    </row>
    <row r="67" spans="1:14" s="112" customFormat="1" ht="15" customHeight="1" x14ac:dyDescent="0.2">
      <c r="A67" s="319"/>
      <c r="B67" s="334"/>
      <c r="C67" s="326"/>
      <c r="D67" s="331" t="s">
        <v>529</v>
      </c>
      <c r="E67" s="505" t="s">
        <v>142</v>
      </c>
      <c r="F67" s="1194" t="b">
        <f>IF(総括表!$B$4=総括表!$Q$5,基礎データ貼付用シート!E172)</f>
        <v>0</v>
      </c>
      <c r="G67" s="349" t="s">
        <v>117</v>
      </c>
      <c r="H67" s="1490">
        <v>0.45</v>
      </c>
      <c r="I67" s="349" t="s">
        <v>119</v>
      </c>
      <c r="J67" s="1489">
        <f t="shared" si="2"/>
        <v>0</v>
      </c>
      <c r="K67" s="322" t="s">
        <v>534</v>
      </c>
      <c r="L67" s="319"/>
      <c r="M67" s="319"/>
      <c r="N67" s="114"/>
    </row>
    <row r="68" spans="1:14" s="112" customFormat="1" ht="15" customHeight="1" x14ac:dyDescent="0.2">
      <c r="A68" s="319"/>
      <c r="B68" s="329">
        <v>5</v>
      </c>
      <c r="C68" s="330" t="s">
        <v>5216</v>
      </c>
      <c r="D68" s="331" t="s">
        <v>533</v>
      </c>
      <c r="E68" s="505" t="s">
        <v>143</v>
      </c>
      <c r="F68" s="1194" t="b">
        <f>IF(総括表!$B$4=総括表!$Q$4,基礎データ貼付用シート!E173)</f>
        <v>0</v>
      </c>
      <c r="G68" s="349" t="s">
        <v>117</v>
      </c>
      <c r="H68" s="1490">
        <v>0.45</v>
      </c>
      <c r="I68" s="349" t="s">
        <v>119</v>
      </c>
      <c r="J68" s="1489">
        <f t="shared" si="2"/>
        <v>0</v>
      </c>
      <c r="K68" s="322" t="s">
        <v>530</v>
      </c>
      <c r="L68" s="319"/>
      <c r="M68" s="319"/>
      <c r="N68" s="114"/>
    </row>
    <row r="69" spans="1:14" s="112" customFormat="1" ht="15" customHeight="1" x14ac:dyDescent="0.2">
      <c r="A69" s="319"/>
      <c r="B69" s="1502"/>
      <c r="C69" s="326"/>
      <c r="D69" s="331" t="s">
        <v>529</v>
      </c>
      <c r="E69" s="505" t="s">
        <v>142</v>
      </c>
      <c r="F69" s="1194" t="b">
        <f>IF(総括表!$B$4=総括表!$Q$5,基礎データ貼付用シート!E173)</f>
        <v>0</v>
      </c>
      <c r="G69" s="349" t="s">
        <v>117</v>
      </c>
      <c r="H69" s="1490">
        <v>0.45</v>
      </c>
      <c r="I69" s="349" t="s">
        <v>119</v>
      </c>
      <c r="J69" s="1489">
        <f t="shared" si="2"/>
        <v>0</v>
      </c>
      <c r="K69" s="322" t="s">
        <v>528</v>
      </c>
      <c r="L69" s="319"/>
      <c r="M69" s="319"/>
      <c r="N69" s="114"/>
    </row>
    <row r="70" spans="1:14" s="112" customFormat="1" ht="15" customHeight="1" x14ac:dyDescent="0.2">
      <c r="A70" s="319"/>
      <c r="B70" s="329">
        <v>6</v>
      </c>
      <c r="C70" s="330" t="s">
        <v>5612</v>
      </c>
      <c r="D70" s="331" t="s">
        <v>533</v>
      </c>
      <c r="E70" s="505" t="s">
        <v>143</v>
      </c>
      <c r="F70" s="1194" t="b">
        <f>IF(総括表!$B$4=総括表!$Q$4,基礎データ貼付用シート!E174)</f>
        <v>0</v>
      </c>
      <c r="G70" s="349" t="s">
        <v>117</v>
      </c>
      <c r="H70" s="1490">
        <v>0.45</v>
      </c>
      <c r="I70" s="349" t="s">
        <v>119</v>
      </c>
      <c r="J70" s="1489">
        <f>ROUND(F70*H70,0)</f>
        <v>0</v>
      </c>
      <c r="K70" s="322" t="s">
        <v>554</v>
      </c>
      <c r="L70" s="319"/>
      <c r="M70" s="319"/>
      <c r="N70" s="114"/>
    </row>
    <row r="71" spans="1:14" s="112" customFormat="1" ht="15" customHeight="1" x14ac:dyDescent="0.2">
      <c r="A71" s="319"/>
      <c r="B71" s="334"/>
      <c r="C71" s="326"/>
      <c r="D71" s="331" t="s">
        <v>529</v>
      </c>
      <c r="E71" s="505" t="s">
        <v>142</v>
      </c>
      <c r="F71" s="1194" t="b">
        <f>IF(総括表!$B$4=総括表!$Q$5,基礎データ貼付用シート!E174)</f>
        <v>0</v>
      </c>
      <c r="G71" s="349" t="s">
        <v>117</v>
      </c>
      <c r="H71" s="1490">
        <v>0.45</v>
      </c>
      <c r="I71" s="349" t="s">
        <v>119</v>
      </c>
      <c r="J71" s="1489">
        <f>ROUND(F71*H71,0)</f>
        <v>0</v>
      </c>
      <c r="K71" s="322" t="s">
        <v>553</v>
      </c>
      <c r="L71" s="319"/>
      <c r="M71" s="319"/>
      <c r="N71" s="114"/>
    </row>
    <row r="72" spans="1:14" s="112" customFormat="1" ht="15" customHeight="1" x14ac:dyDescent="0.2">
      <c r="A72" s="319"/>
      <c r="B72" s="329">
        <f>B70+1</f>
        <v>7</v>
      </c>
      <c r="C72" s="330" t="s">
        <v>6145</v>
      </c>
      <c r="D72" s="331" t="s">
        <v>533</v>
      </c>
      <c r="E72" s="505" t="s">
        <v>143</v>
      </c>
      <c r="F72" s="1194" t="b">
        <f>IF(総括表!$B$4=総括表!$Q$4,基礎データ貼付用シート!E175)</f>
        <v>0</v>
      </c>
      <c r="G72" s="349" t="s">
        <v>117</v>
      </c>
      <c r="H72" s="1490">
        <v>0.45</v>
      </c>
      <c r="I72" s="349" t="s">
        <v>119</v>
      </c>
      <c r="J72" s="1489">
        <f t="shared" ref="J72:J73" si="3">ROUND(F72*H72,0)</f>
        <v>0</v>
      </c>
      <c r="K72" s="322" t="s">
        <v>261</v>
      </c>
      <c r="L72" s="319"/>
      <c r="M72" s="319"/>
      <c r="N72" s="114"/>
    </row>
    <row r="73" spans="1:14" s="112" customFormat="1" ht="15" customHeight="1" x14ac:dyDescent="0.2">
      <c r="A73" s="319"/>
      <c r="B73" s="334"/>
      <c r="C73" s="326"/>
      <c r="D73" s="331" t="s">
        <v>529</v>
      </c>
      <c r="E73" s="505" t="s">
        <v>142</v>
      </c>
      <c r="F73" s="1194" t="b">
        <f>IF(総括表!$B$4=総括表!$Q$5,基礎データ貼付用シート!E175)</f>
        <v>0</v>
      </c>
      <c r="G73" s="349" t="s">
        <v>117</v>
      </c>
      <c r="H73" s="1490">
        <v>0.45</v>
      </c>
      <c r="I73" s="349" t="s">
        <v>119</v>
      </c>
      <c r="J73" s="1489">
        <f t="shared" si="3"/>
        <v>0</v>
      </c>
      <c r="K73" s="322" t="s">
        <v>260</v>
      </c>
      <c r="L73" s="319"/>
      <c r="M73" s="319"/>
      <c r="N73" s="114"/>
    </row>
    <row r="74" spans="1:14" s="112" customFormat="1" ht="15" customHeight="1" x14ac:dyDescent="0.2">
      <c r="A74" s="319"/>
      <c r="B74" s="329">
        <f>B72+1</f>
        <v>8</v>
      </c>
      <c r="C74" s="330" t="s">
        <v>6622</v>
      </c>
      <c r="D74" s="331" t="s">
        <v>533</v>
      </c>
      <c r="E74" s="505" t="s">
        <v>143</v>
      </c>
      <c r="F74" s="1194" t="b">
        <f>IF(総括表!$B$4=総括表!$Q$4,基礎データ貼付用シート!E176)</f>
        <v>0</v>
      </c>
      <c r="G74" s="349" t="s">
        <v>117</v>
      </c>
      <c r="H74" s="1490">
        <v>0.45</v>
      </c>
      <c r="I74" s="349" t="s">
        <v>119</v>
      </c>
      <c r="J74" s="1489">
        <f t="shared" si="2"/>
        <v>0</v>
      </c>
      <c r="K74" s="322" t="s">
        <v>261</v>
      </c>
      <c r="L74" s="319"/>
      <c r="M74" s="319"/>
      <c r="N74" s="114"/>
    </row>
    <row r="75" spans="1:14" s="112" customFormat="1" ht="15" customHeight="1" thickBot="1" x14ac:dyDescent="0.25">
      <c r="A75" s="319"/>
      <c r="B75" s="334"/>
      <c r="C75" s="326"/>
      <c r="D75" s="331" t="s">
        <v>529</v>
      </c>
      <c r="E75" s="505" t="s">
        <v>142</v>
      </c>
      <c r="F75" s="1194" t="b">
        <f>IF(総括表!$B$4=総括表!$Q$5,基礎データ貼付用シート!E176)</f>
        <v>0</v>
      </c>
      <c r="G75" s="349" t="s">
        <v>117</v>
      </c>
      <c r="H75" s="1490">
        <v>0.45</v>
      </c>
      <c r="I75" s="349" t="s">
        <v>119</v>
      </c>
      <c r="J75" s="1489">
        <f t="shared" si="2"/>
        <v>0</v>
      </c>
      <c r="K75" s="322" t="s">
        <v>260</v>
      </c>
      <c r="L75" s="319"/>
      <c r="M75" s="319"/>
      <c r="N75" s="114"/>
    </row>
    <row r="76" spans="1:14" s="112" customFormat="1" ht="15" customHeight="1" thickBot="1" x14ac:dyDescent="0.25">
      <c r="A76" s="319"/>
      <c r="B76" s="1711" t="s">
        <v>118</v>
      </c>
      <c r="C76" s="1712"/>
      <c r="D76" s="1713"/>
      <c r="E76" s="1714"/>
      <c r="F76" s="1199"/>
      <c r="G76" s="1200"/>
      <c r="H76" s="1201"/>
      <c r="I76" s="1484"/>
      <c r="J76" s="1491">
        <f>SUM(J60:J75)</f>
        <v>0</v>
      </c>
      <c r="K76" s="322" t="s">
        <v>572</v>
      </c>
      <c r="L76" s="376" t="s">
        <v>117</v>
      </c>
      <c r="M76" s="319"/>
    </row>
    <row r="77" spans="1:14" s="112" customFormat="1" ht="5.25" customHeight="1" x14ac:dyDescent="0.2">
      <c r="A77" s="319"/>
      <c r="B77" s="319"/>
      <c r="C77" s="319"/>
      <c r="D77" s="319"/>
      <c r="E77" s="319"/>
      <c r="F77" s="1503"/>
      <c r="G77" s="319"/>
      <c r="H77" s="440"/>
      <c r="I77" s="319"/>
      <c r="J77" s="1498"/>
      <c r="K77" s="319"/>
      <c r="L77" s="319"/>
      <c r="M77" s="319"/>
    </row>
    <row r="78" spans="1:14" ht="4.5" customHeight="1" x14ac:dyDescent="0.2">
      <c r="A78" s="320"/>
      <c r="B78" s="315"/>
      <c r="C78" s="315"/>
      <c r="D78" s="315"/>
      <c r="E78" s="315"/>
      <c r="F78" s="453"/>
      <c r="G78" s="315"/>
      <c r="H78" s="426"/>
      <c r="I78" s="315"/>
      <c r="J78" s="453"/>
      <c r="K78" s="315"/>
      <c r="L78" s="315"/>
      <c r="M78" s="315"/>
    </row>
    <row r="79" spans="1:14" ht="11.25" customHeight="1" x14ac:dyDescent="0.2">
      <c r="A79" s="1495"/>
      <c r="B79" s="1716" t="s">
        <v>7368</v>
      </c>
      <c r="C79" s="1716"/>
      <c r="D79" s="1716"/>
      <c r="E79" s="1716"/>
      <c r="F79" s="453"/>
      <c r="G79" s="315"/>
      <c r="H79" s="440"/>
      <c r="I79" s="315"/>
      <c r="J79" s="453"/>
      <c r="K79" s="315"/>
      <c r="L79" s="315"/>
      <c r="M79" s="315"/>
    </row>
    <row r="80" spans="1:14" ht="11.25" customHeight="1" thickBot="1" x14ac:dyDescent="0.25">
      <c r="A80" s="1495"/>
      <c r="B80" s="1716"/>
      <c r="C80" s="1716"/>
      <c r="D80" s="1716"/>
      <c r="E80" s="1716"/>
      <c r="F80" s="453"/>
      <c r="G80" s="315"/>
      <c r="H80" s="440" t="s">
        <v>159</v>
      </c>
      <c r="I80" s="315"/>
      <c r="J80" s="453"/>
      <c r="K80" s="315"/>
      <c r="L80" s="315"/>
      <c r="M80" s="315"/>
    </row>
    <row r="81" spans="1:14" s="112" customFormat="1" ht="18.75" customHeight="1" thickTop="1" thickBot="1" x14ac:dyDescent="0.25">
      <c r="A81" s="318"/>
      <c r="B81" s="1716"/>
      <c r="C81" s="1716"/>
      <c r="D81" s="1716"/>
      <c r="E81" s="1716"/>
      <c r="F81" s="1496"/>
      <c r="G81" s="1207" t="s">
        <v>117</v>
      </c>
      <c r="H81" s="1497">
        <v>0.6</v>
      </c>
      <c r="I81" s="1207" t="s">
        <v>119</v>
      </c>
      <c r="J81" s="1491">
        <f>ROUND(F81*H81,0)</f>
        <v>0</v>
      </c>
      <c r="K81" s="322" t="s">
        <v>571</v>
      </c>
      <c r="L81" s="376" t="s">
        <v>117</v>
      </c>
      <c r="M81" s="319"/>
    </row>
    <row r="82" spans="1:14" ht="11.25" customHeight="1" thickTop="1" x14ac:dyDescent="0.2">
      <c r="A82" s="320"/>
      <c r="B82" s="315"/>
      <c r="C82" s="315"/>
      <c r="D82" s="315"/>
      <c r="E82" s="315"/>
      <c r="F82" s="453"/>
      <c r="G82" s="315"/>
      <c r="H82" s="426"/>
      <c r="I82" s="315"/>
      <c r="J82" s="1498" t="s">
        <v>177</v>
      </c>
      <c r="K82" s="315"/>
      <c r="L82" s="315"/>
      <c r="M82" s="315"/>
    </row>
    <row r="83" spans="1:14" ht="3.75" customHeight="1" x14ac:dyDescent="0.2">
      <c r="A83" s="320"/>
      <c r="B83" s="315"/>
      <c r="C83" s="315"/>
      <c r="D83" s="315"/>
      <c r="E83" s="315"/>
      <c r="F83" s="453"/>
      <c r="G83" s="315"/>
      <c r="H83" s="426"/>
      <c r="I83" s="315"/>
      <c r="J83" s="453"/>
      <c r="K83" s="315"/>
      <c r="L83" s="315"/>
      <c r="M83" s="315"/>
    </row>
    <row r="84" spans="1:14" ht="14" x14ac:dyDescent="0.2">
      <c r="A84" s="318"/>
      <c r="B84" s="319" t="s">
        <v>187</v>
      </c>
      <c r="C84" s="315"/>
      <c r="D84" s="315"/>
      <c r="E84" s="315"/>
      <c r="F84" s="453"/>
      <c r="G84" s="315"/>
      <c r="H84" s="426"/>
      <c r="I84" s="315"/>
      <c r="J84" s="453"/>
      <c r="K84" s="315"/>
      <c r="L84" s="315"/>
      <c r="M84" s="315"/>
    </row>
    <row r="85" spans="1:14" ht="4.5" customHeight="1" x14ac:dyDescent="0.2">
      <c r="A85" s="320"/>
      <c r="B85" s="315"/>
      <c r="C85" s="315"/>
      <c r="D85" s="315"/>
      <c r="E85" s="315"/>
      <c r="F85" s="453"/>
      <c r="G85" s="315"/>
      <c r="H85" s="426"/>
      <c r="I85" s="315"/>
      <c r="J85" s="453"/>
      <c r="K85" s="315"/>
      <c r="L85" s="315"/>
      <c r="M85" s="315"/>
    </row>
    <row r="86" spans="1:14" ht="14" x14ac:dyDescent="0.2">
      <c r="A86" s="320"/>
      <c r="B86" s="1681" t="s">
        <v>175</v>
      </c>
      <c r="C86" s="1682"/>
      <c r="D86" s="1681" t="s">
        <v>139</v>
      </c>
      <c r="E86" s="1682"/>
      <c r="F86" s="455" t="s">
        <v>138</v>
      </c>
      <c r="G86" s="321"/>
      <c r="H86" s="456" t="s">
        <v>137</v>
      </c>
      <c r="I86" s="321"/>
      <c r="J86" s="455" t="s">
        <v>89</v>
      </c>
      <c r="K86" s="322"/>
      <c r="L86" s="315"/>
      <c r="M86" s="315"/>
    </row>
    <row r="87" spans="1:14" ht="14" x14ac:dyDescent="0.2">
      <c r="A87" s="320"/>
      <c r="B87" s="323"/>
      <c r="C87" s="324"/>
      <c r="D87" s="325"/>
      <c r="E87" s="326"/>
      <c r="F87" s="1504"/>
      <c r="G87" s="327"/>
      <c r="H87" s="434"/>
      <c r="I87" s="327"/>
      <c r="J87" s="457" t="s">
        <v>136</v>
      </c>
      <c r="K87" s="322"/>
      <c r="L87" s="315"/>
      <c r="M87" s="315"/>
    </row>
    <row r="88" spans="1:14" s="112" customFormat="1" ht="15" customHeight="1" x14ac:dyDescent="0.2">
      <c r="A88" s="319"/>
      <c r="B88" s="329">
        <v>1</v>
      </c>
      <c r="C88" s="330" t="s">
        <v>128</v>
      </c>
      <c r="D88" s="1713"/>
      <c r="E88" s="1714"/>
      <c r="F88" s="1485">
        <f>+基礎データ貼付用シート!E177</f>
        <v>0</v>
      </c>
      <c r="G88" s="349" t="s">
        <v>117</v>
      </c>
      <c r="H88" s="1490">
        <v>0.19900000000000001</v>
      </c>
      <c r="I88" s="349" t="s">
        <v>119</v>
      </c>
      <c r="J88" s="1487">
        <f t="shared" ref="J88:J128" si="4">ROUND(F88*H88,0)</f>
        <v>0</v>
      </c>
      <c r="K88" s="322" t="s">
        <v>134</v>
      </c>
      <c r="L88" s="319"/>
      <c r="M88" s="319"/>
      <c r="N88" s="114"/>
    </row>
    <row r="89" spans="1:14" s="112" customFormat="1" ht="15" customHeight="1" x14ac:dyDescent="0.2">
      <c r="A89" s="319"/>
      <c r="B89" s="329">
        <v>2</v>
      </c>
      <c r="C89" s="330" t="s">
        <v>127</v>
      </c>
      <c r="D89" s="1713"/>
      <c r="E89" s="1714"/>
      <c r="F89" s="1485">
        <f>+基礎データ貼付用シート!E178</f>
        <v>0</v>
      </c>
      <c r="G89" s="349" t="s">
        <v>117</v>
      </c>
      <c r="H89" s="1486">
        <v>0.23300000000000001</v>
      </c>
      <c r="I89" s="349" t="s">
        <v>119</v>
      </c>
      <c r="J89" s="1487">
        <f t="shared" si="4"/>
        <v>0</v>
      </c>
      <c r="K89" s="322" t="s">
        <v>132</v>
      </c>
      <c r="L89" s="319"/>
      <c r="M89" s="319"/>
      <c r="N89" s="114"/>
    </row>
    <row r="90" spans="1:14" s="112" customFormat="1" ht="15" customHeight="1" x14ac:dyDescent="0.2">
      <c r="A90" s="319"/>
      <c r="B90" s="329">
        <v>3</v>
      </c>
      <c r="C90" s="330" t="s">
        <v>126</v>
      </c>
      <c r="D90" s="1713"/>
      <c r="E90" s="1714"/>
      <c r="F90" s="1485">
        <f>+基礎データ貼付用シート!E179</f>
        <v>0</v>
      </c>
      <c r="G90" s="349" t="s">
        <v>117</v>
      </c>
      <c r="H90" s="1486">
        <v>0.182</v>
      </c>
      <c r="I90" s="349" t="s">
        <v>119</v>
      </c>
      <c r="J90" s="1487">
        <f t="shared" si="4"/>
        <v>0</v>
      </c>
      <c r="K90" s="322" t="s">
        <v>130</v>
      </c>
      <c r="L90" s="319"/>
      <c r="M90" s="319"/>
      <c r="N90" s="114"/>
    </row>
    <row r="91" spans="1:14" s="112" customFormat="1" ht="15" customHeight="1" x14ac:dyDescent="0.2">
      <c r="A91" s="319"/>
      <c r="B91" s="329">
        <v>4</v>
      </c>
      <c r="C91" s="330" t="s">
        <v>125</v>
      </c>
      <c r="D91" s="1713"/>
      <c r="E91" s="1714"/>
      <c r="F91" s="1485">
        <f>+基礎データ貼付用シート!E180</f>
        <v>0</v>
      </c>
      <c r="G91" s="349" t="s">
        <v>117</v>
      </c>
      <c r="H91" s="1486">
        <v>0.216</v>
      </c>
      <c r="I91" s="349" t="s">
        <v>119</v>
      </c>
      <c r="J91" s="1487">
        <f t="shared" si="4"/>
        <v>0</v>
      </c>
      <c r="K91" s="322" t="s">
        <v>538</v>
      </c>
      <c r="L91" s="319"/>
      <c r="M91" s="319"/>
      <c r="N91" s="114"/>
    </row>
    <row r="92" spans="1:14" s="112" customFormat="1" ht="15" customHeight="1" x14ac:dyDescent="0.2">
      <c r="A92" s="319"/>
      <c r="B92" s="1488">
        <v>5</v>
      </c>
      <c r="C92" s="332" t="s">
        <v>124</v>
      </c>
      <c r="D92" s="1713"/>
      <c r="E92" s="1714"/>
      <c r="F92" s="1485">
        <f>+基礎データ貼付用シート!E181</f>
        <v>0</v>
      </c>
      <c r="G92" s="349" t="s">
        <v>117</v>
      </c>
      <c r="H92" s="1486">
        <v>0.192</v>
      </c>
      <c r="I92" s="349" t="s">
        <v>119</v>
      </c>
      <c r="J92" s="1487">
        <f t="shared" si="4"/>
        <v>0</v>
      </c>
      <c r="K92" s="322" t="s">
        <v>537</v>
      </c>
      <c r="L92" s="319"/>
      <c r="M92" s="319"/>
      <c r="N92" s="114"/>
    </row>
    <row r="93" spans="1:14" s="112" customFormat="1" ht="15" customHeight="1" x14ac:dyDescent="0.2">
      <c r="A93" s="319"/>
      <c r="B93" s="329">
        <v>6</v>
      </c>
      <c r="C93" s="330" t="s">
        <v>123</v>
      </c>
      <c r="D93" s="331" t="s">
        <v>533</v>
      </c>
      <c r="E93" s="505" t="s">
        <v>143</v>
      </c>
      <c r="F93" s="1194" t="b">
        <f>IF(総括表!$B$4=総括表!$Q$4,基礎データ貼付用シート!E182)</f>
        <v>0</v>
      </c>
      <c r="G93" s="349" t="s">
        <v>117</v>
      </c>
      <c r="H93" s="1486">
        <v>0.246</v>
      </c>
      <c r="I93" s="349" t="s">
        <v>119</v>
      </c>
      <c r="J93" s="1487">
        <f t="shared" si="4"/>
        <v>0</v>
      </c>
      <c r="K93" s="322" t="s">
        <v>536</v>
      </c>
      <c r="L93" s="319"/>
      <c r="M93" s="319"/>
      <c r="N93" s="114"/>
    </row>
    <row r="94" spans="1:14" s="112" customFormat="1" ht="15" customHeight="1" x14ac:dyDescent="0.2">
      <c r="A94" s="319"/>
      <c r="B94" s="334"/>
      <c r="C94" s="326"/>
      <c r="D94" s="331" t="s">
        <v>529</v>
      </c>
      <c r="E94" s="505" t="s">
        <v>142</v>
      </c>
      <c r="F94" s="1194" t="b">
        <f>IF(総括表!$B$4=総括表!$Q$5,基礎データ貼付用シート!E182)</f>
        <v>0</v>
      </c>
      <c r="G94" s="349" t="s">
        <v>117</v>
      </c>
      <c r="H94" s="1486">
        <v>0.189</v>
      </c>
      <c r="I94" s="349" t="s">
        <v>119</v>
      </c>
      <c r="J94" s="1487">
        <f t="shared" si="4"/>
        <v>0</v>
      </c>
      <c r="K94" s="322" t="s">
        <v>535</v>
      </c>
      <c r="L94" s="319"/>
      <c r="M94" s="319"/>
      <c r="N94" s="114"/>
    </row>
    <row r="95" spans="1:14" s="112" customFormat="1" ht="15" customHeight="1" x14ac:dyDescent="0.2">
      <c r="A95" s="319"/>
      <c r="B95" s="329">
        <v>7</v>
      </c>
      <c r="C95" s="330" t="s">
        <v>122</v>
      </c>
      <c r="D95" s="331" t="s">
        <v>533</v>
      </c>
      <c r="E95" s="505" t="s">
        <v>143</v>
      </c>
      <c r="F95" s="1194" t="b">
        <f>IF(総括表!$B$4=総括表!$Q$4,基礎データ貼付用シート!E183)</f>
        <v>0</v>
      </c>
      <c r="G95" s="349" t="s">
        <v>117</v>
      </c>
      <c r="H95" s="1486">
        <v>0.26100000000000001</v>
      </c>
      <c r="I95" s="349" t="s">
        <v>119</v>
      </c>
      <c r="J95" s="1487">
        <f t="shared" si="4"/>
        <v>0</v>
      </c>
      <c r="K95" s="322" t="s">
        <v>534</v>
      </c>
      <c r="L95" s="319"/>
      <c r="M95" s="319"/>
      <c r="N95" s="114"/>
    </row>
    <row r="96" spans="1:14" s="112" customFormat="1" ht="15" customHeight="1" x14ac:dyDescent="0.2">
      <c r="A96" s="319"/>
      <c r="B96" s="334"/>
      <c r="C96" s="326"/>
      <c r="D96" s="331" t="s">
        <v>529</v>
      </c>
      <c r="E96" s="505" t="s">
        <v>142</v>
      </c>
      <c r="F96" s="1194" t="b">
        <f>IF(総括表!$B$4=総括表!$Q$5,基礎データ貼付用シート!E183)</f>
        <v>0</v>
      </c>
      <c r="G96" s="349" t="s">
        <v>117</v>
      </c>
      <c r="H96" s="1486">
        <v>0.193</v>
      </c>
      <c r="I96" s="349" t="s">
        <v>119</v>
      </c>
      <c r="J96" s="1489">
        <f t="shared" si="4"/>
        <v>0</v>
      </c>
      <c r="K96" s="322" t="s">
        <v>530</v>
      </c>
      <c r="L96" s="319"/>
      <c r="M96" s="319"/>
      <c r="N96" s="114"/>
    </row>
    <row r="97" spans="1:14" s="112" customFormat="1" ht="15" customHeight="1" x14ac:dyDescent="0.2">
      <c r="A97" s="319"/>
      <c r="B97" s="329">
        <v>8</v>
      </c>
      <c r="C97" s="330" t="s">
        <v>121</v>
      </c>
      <c r="D97" s="331" t="s">
        <v>533</v>
      </c>
      <c r="E97" s="505" t="s">
        <v>143</v>
      </c>
      <c r="F97" s="1194" t="b">
        <f>IF(総括表!$B$4=総括表!$Q$4,基礎データ貼付用シート!E184)</f>
        <v>0</v>
      </c>
      <c r="G97" s="349" t="s">
        <v>117</v>
      </c>
      <c r="H97" s="1486">
        <v>0.27700000000000002</v>
      </c>
      <c r="I97" s="349" t="s">
        <v>119</v>
      </c>
      <c r="J97" s="1487">
        <f t="shared" si="4"/>
        <v>0</v>
      </c>
      <c r="K97" s="322" t="s">
        <v>528</v>
      </c>
      <c r="L97" s="319"/>
      <c r="M97" s="319"/>
      <c r="N97" s="114"/>
    </row>
    <row r="98" spans="1:14" s="112" customFormat="1" ht="15" customHeight="1" x14ac:dyDescent="0.2">
      <c r="A98" s="319"/>
      <c r="B98" s="334"/>
      <c r="C98" s="326"/>
      <c r="D98" s="331" t="s">
        <v>529</v>
      </c>
      <c r="E98" s="505" t="s">
        <v>142</v>
      </c>
      <c r="F98" s="1194" t="b">
        <f>IF(総括表!$B$4=総括表!$Q$5,基礎データ貼付用シート!E184)</f>
        <v>0</v>
      </c>
      <c r="G98" s="349" t="s">
        <v>117</v>
      </c>
      <c r="H98" s="1486">
        <v>0.19600000000000001</v>
      </c>
      <c r="I98" s="349" t="s">
        <v>119</v>
      </c>
      <c r="J98" s="1489">
        <f t="shared" si="4"/>
        <v>0</v>
      </c>
      <c r="K98" s="322" t="s">
        <v>554</v>
      </c>
      <c r="L98" s="319"/>
      <c r="M98" s="319"/>
      <c r="N98" s="114"/>
    </row>
    <row r="99" spans="1:14" s="112" customFormat="1" ht="15" customHeight="1" x14ac:dyDescent="0.2">
      <c r="A99" s="319"/>
      <c r="B99" s="329">
        <v>9</v>
      </c>
      <c r="C99" s="330" t="s">
        <v>120</v>
      </c>
      <c r="D99" s="331" t="s">
        <v>533</v>
      </c>
      <c r="E99" s="505" t="s">
        <v>143</v>
      </c>
      <c r="F99" s="1194" t="b">
        <f>IF(総括表!$B$4=総括表!$Q$4,基礎データ貼付用シート!E185)</f>
        <v>0</v>
      </c>
      <c r="G99" s="349" t="s">
        <v>117</v>
      </c>
      <c r="H99" s="1486">
        <v>0.28699999999999998</v>
      </c>
      <c r="I99" s="349" t="s">
        <v>119</v>
      </c>
      <c r="J99" s="1487">
        <f t="shared" si="4"/>
        <v>0</v>
      </c>
      <c r="K99" s="322" t="s">
        <v>553</v>
      </c>
      <c r="L99" s="319"/>
      <c r="M99" s="319"/>
      <c r="N99" s="114"/>
    </row>
    <row r="100" spans="1:14" s="112" customFormat="1" ht="15" customHeight="1" x14ac:dyDescent="0.2">
      <c r="A100" s="319"/>
      <c r="B100" s="334"/>
      <c r="C100" s="326"/>
      <c r="D100" s="331" t="s">
        <v>529</v>
      </c>
      <c r="E100" s="505" t="s">
        <v>142</v>
      </c>
      <c r="F100" s="1194" t="b">
        <f>IF(総括表!$B$4=総括表!$Q$5,基礎データ貼付用シート!E185)</f>
        <v>0</v>
      </c>
      <c r="G100" s="349" t="s">
        <v>117</v>
      </c>
      <c r="H100" s="1486">
        <v>0.25800000000000001</v>
      </c>
      <c r="I100" s="349" t="s">
        <v>119</v>
      </c>
      <c r="J100" s="1489">
        <f t="shared" si="4"/>
        <v>0</v>
      </c>
      <c r="K100" s="322" t="s">
        <v>552</v>
      </c>
      <c r="L100" s="319"/>
      <c r="M100" s="319"/>
      <c r="N100" s="114"/>
    </row>
    <row r="101" spans="1:14" s="112" customFormat="1" ht="15" customHeight="1" x14ac:dyDescent="0.2">
      <c r="A101" s="319"/>
      <c r="B101" s="329">
        <v>10</v>
      </c>
      <c r="C101" s="330" t="s">
        <v>475</v>
      </c>
      <c r="D101" s="331" t="s">
        <v>533</v>
      </c>
      <c r="E101" s="505" t="s">
        <v>143</v>
      </c>
      <c r="F101" s="1194" t="b">
        <f>IF(総括表!$B$4=総括表!$Q$4,基礎データ貼付用シート!E186)</f>
        <v>0</v>
      </c>
      <c r="G101" s="349" t="s">
        <v>117</v>
      </c>
      <c r="H101" s="1486">
        <v>0.31</v>
      </c>
      <c r="I101" s="349" t="s">
        <v>119</v>
      </c>
      <c r="J101" s="1487">
        <f t="shared" si="4"/>
        <v>0</v>
      </c>
      <c r="K101" s="322" t="s">
        <v>569</v>
      </c>
      <c r="L101" s="319"/>
      <c r="M101" s="319"/>
      <c r="N101" s="114"/>
    </row>
    <row r="102" spans="1:14" s="112" customFormat="1" ht="15" customHeight="1" x14ac:dyDescent="0.2">
      <c r="A102" s="319"/>
      <c r="B102" s="334"/>
      <c r="C102" s="326"/>
      <c r="D102" s="331" t="s">
        <v>529</v>
      </c>
      <c r="E102" s="505" t="s">
        <v>142</v>
      </c>
      <c r="F102" s="1194" t="b">
        <f>IF(総括表!$B$4=総括表!$Q$5,基礎データ貼付用シート!E186)</f>
        <v>0</v>
      </c>
      <c r="G102" s="349" t="s">
        <v>117</v>
      </c>
      <c r="H102" s="1486">
        <v>0.28599999999999998</v>
      </c>
      <c r="I102" s="349" t="s">
        <v>119</v>
      </c>
      <c r="J102" s="1489">
        <f t="shared" si="4"/>
        <v>0</v>
      </c>
      <c r="K102" s="322" t="s">
        <v>568</v>
      </c>
      <c r="L102" s="319"/>
      <c r="M102" s="319"/>
      <c r="N102" s="114"/>
    </row>
    <row r="103" spans="1:14" s="112" customFormat="1" ht="15" customHeight="1" x14ac:dyDescent="0.2">
      <c r="A103" s="319"/>
      <c r="B103" s="329">
        <v>11</v>
      </c>
      <c r="C103" s="330" t="s">
        <v>512</v>
      </c>
      <c r="D103" s="331" t="s">
        <v>533</v>
      </c>
      <c r="E103" s="505" t="s">
        <v>143</v>
      </c>
      <c r="F103" s="1194" t="b">
        <f>IF(総括表!$B$4=総括表!$Q$4,基礎データ貼付用シート!E187)</f>
        <v>0</v>
      </c>
      <c r="G103" s="349" t="s">
        <v>117</v>
      </c>
      <c r="H103" s="1486">
        <v>0.32500000000000001</v>
      </c>
      <c r="I103" s="349" t="s">
        <v>119</v>
      </c>
      <c r="J103" s="1487">
        <f t="shared" si="4"/>
        <v>0</v>
      </c>
      <c r="K103" s="322" t="s">
        <v>567</v>
      </c>
      <c r="L103" s="319"/>
      <c r="M103" s="319"/>
      <c r="N103" s="114"/>
    </row>
    <row r="104" spans="1:14" s="112" customFormat="1" ht="15" customHeight="1" x14ac:dyDescent="0.2">
      <c r="A104" s="319"/>
      <c r="B104" s="334"/>
      <c r="C104" s="326"/>
      <c r="D104" s="331" t="s">
        <v>529</v>
      </c>
      <c r="E104" s="505" t="s">
        <v>142</v>
      </c>
      <c r="F104" s="1194" t="b">
        <f>IF(総括表!$B$4=総括表!$Q$5,基礎データ貼付用シート!E187)</f>
        <v>0</v>
      </c>
      <c r="G104" s="349" t="s">
        <v>117</v>
      </c>
      <c r="H104" s="1486">
        <v>0.30499999999999999</v>
      </c>
      <c r="I104" s="349" t="s">
        <v>119</v>
      </c>
      <c r="J104" s="1489">
        <f t="shared" si="4"/>
        <v>0</v>
      </c>
      <c r="K104" s="322" t="s">
        <v>566</v>
      </c>
      <c r="L104" s="319"/>
      <c r="M104" s="319"/>
      <c r="N104" s="114"/>
    </row>
    <row r="105" spans="1:14" s="112" customFormat="1" ht="15" customHeight="1" x14ac:dyDescent="0.2">
      <c r="A105" s="319"/>
      <c r="B105" s="329">
        <v>12</v>
      </c>
      <c r="C105" s="330" t="s">
        <v>619</v>
      </c>
      <c r="D105" s="331" t="s">
        <v>533</v>
      </c>
      <c r="E105" s="505" t="s">
        <v>143</v>
      </c>
      <c r="F105" s="1194" t="b">
        <f>IF(総括表!$B$4=総括表!$Q$4,基礎データ貼付用シート!E188)</f>
        <v>0</v>
      </c>
      <c r="G105" s="349" t="s">
        <v>117</v>
      </c>
      <c r="H105" s="1486">
        <v>0.34100000000000003</v>
      </c>
      <c r="I105" s="349" t="s">
        <v>119</v>
      </c>
      <c r="J105" s="1487">
        <f t="shared" si="4"/>
        <v>0</v>
      </c>
      <c r="K105" s="322" t="s">
        <v>565</v>
      </c>
      <c r="L105" s="319"/>
      <c r="M105" s="319"/>
      <c r="N105" s="114"/>
    </row>
    <row r="106" spans="1:14" s="112" customFormat="1" ht="15" customHeight="1" x14ac:dyDescent="0.2">
      <c r="A106" s="319"/>
      <c r="B106" s="334"/>
      <c r="C106" s="326"/>
      <c r="D106" s="331" t="s">
        <v>529</v>
      </c>
      <c r="E106" s="505" t="s">
        <v>142</v>
      </c>
      <c r="F106" s="1194" t="b">
        <f>IF(総括表!$B$4=総括表!$Q$5,基礎データ貼付用シート!E188)</f>
        <v>0</v>
      </c>
      <c r="G106" s="349" t="s">
        <v>117</v>
      </c>
      <c r="H106" s="1486">
        <v>0.32100000000000001</v>
      </c>
      <c r="I106" s="349" t="s">
        <v>119</v>
      </c>
      <c r="J106" s="1489">
        <f t="shared" si="4"/>
        <v>0</v>
      </c>
      <c r="K106" s="322" t="s">
        <v>564</v>
      </c>
      <c r="L106" s="319"/>
      <c r="M106" s="319"/>
      <c r="N106" s="114"/>
    </row>
    <row r="107" spans="1:14" s="112" customFormat="1" ht="15" customHeight="1" x14ac:dyDescent="0.2">
      <c r="A107" s="319"/>
      <c r="B107" s="329">
        <v>13</v>
      </c>
      <c r="C107" s="330" t="s">
        <v>710</v>
      </c>
      <c r="D107" s="331" t="s">
        <v>533</v>
      </c>
      <c r="E107" s="505" t="s">
        <v>143</v>
      </c>
      <c r="F107" s="1194" t="b">
        <f>IF(総括表!$B$4=総括表!$Q$4,基礎データ貼付用シート!E189)</f>
        <v>0</v>
      </c>
      <c r="G107" s="349" t="s">
        <v>117</v>
      </c>
      <c r="H107" s="1486">
        <v>0.35499999999999998</v>
      </c>
      <c r="I107" s="349" t="s">
        <v>119</v>
      </c>
      <c r="J107" s="1487">
        <f t="shared" si="4"/>
        <v>0</v>
      </c>
      <c r="K107" s="322" t="s">
        <v>563</v>
      </c>
      <c r="L107" s="319"/>
      <c r="M107" s="319"/>
      <c r="N107" s="114"/>
    </row>
    <row r="108" spans="1:14" s="112" customFormat="1" ht="15" customHeight="1" x14ac:dyDescent="0.2">
      <c r="A108" s="319"/>
      <c r="B108" s="334"/>
      <c r="C108" s="326"/>
      <c r="D108" s="331" t="s">
        <v>529</v>
      </c>
      <c r="E108" s="505" t="s">
        <v>142</v>
      </c>
      <c r="F108" s="1194" t="b">
        <f>IF(総括表!$B$4=総括表!$Q$5,基礎データ貼付用シート!E189)</f>
        <v>0</v>
      </c>
      <c r="G108" s="349" t="s">
        <v>117</v>
      </c>
      <c r="H108" s="1486">
        <v>0.33800000000000002</v>
      </c>
      <c r="I108" s="349" t="s">
        <v>119</v>
      </c>
      <c r="J108" s="1489">
        <f t="shared" si="4"/>
        <v>0</v>
      </c>
      <c r="K108" s="322" t="s">
        <v>562</v>
      </c>
      <c r="L108" s="319"/>
      <c r="M108" s="319"/>
      <c r="N108" s="114"/>
    </row>
    <row r="109" spans="1:14" s="112" customFormat="1" ht="15" customHeight="1" x14ac:dyDescent="0.2">
      <c r="A109" s="319"/>
      <c r="B109" s="329">
        <v>14</v>
      </c>
      <c r="C109" s="330" t="s">
        <v>741</v>
      </c>
      <c r="D109" s="331" t="s">
        <v>533</v>
      </c>
      <c r="E109" s="505" t="s">
        <v>143</v>
      </c>
      <c r="F109" s="1194" t="b">
        <f>IF(総括表!$B$4=総括表!$Q$4,基礎データ貼付用シート!E190)</f>
        <v>0</v>
      </c>
      <c r="G109" s="349" t="s">
        <v>117</v>
      </c>
      <c r="H109" s="1486">
        <v>0.372</v>
      </c>
      <c r="I109" s="349" t="s">
        <v>119</v>
      </c>
      <c r="J109" s="1487">
        <f t="shared" si="4"/>
        <v>0</v>
      </c>
      <c r="K109" s="322" t="s">
        <v>561</v>
      </c>
      <c r="L109" s="319"/>
      <c r="M109" s="319"/>
      <c r="N109" s="114"/>
    </row>
    <row r="110" spans="1:14" s="112" customFormat="1" ht="15" customHeight="1" x14ac:dyDescent="0.2">
      <c r="A110" s="319"/>
      <c r="B110" s="334"/>
      <c r="C110" s="326"/>
      <c r="D110" s="331" t="s">
        <v>529</v>
      </c>
      <c r="E110" s="505" t="s">
        <v>142</v>
      </c>
      <c r="F110" s="1194" t="b">
        <f>IF(総括表!$B$4=総括表!$Q$5,基礎データ貼付用シート!E190)</f>
        <v>0</v>
      </c>
      <c r="G110" s="349" t="s">
        <v>117</v>
      </c>
      <c r="H110" s="1486">
        <v>0.35699999999999998</v>
      </c>
      <c r="I110" s="349" t="s">
        <v>119</v>
      </c>
      <c r="J110" s="1489">
        <f t="shared" si="4"/>
        <v>0</v>
      </c>
      <c r="K110" s="322" t="s">
        <v>560</v>
      </c>
      <c r="L110" s="319"/>
      <c r="M110" s="319"/>
      <c r="N110" s="114"/>
    </row>
    <row r="111" spans="1:14" s="112" customFormat="1" ht="15" customHeight="1" x14ac:dyDescent="0.2">
      <c r="A111" s="319"/>
      <c r="B111" s="329">
        <v>15</v>
      </c>
      <c r="C111" s="330" t="s">
        <v>808</v>
      </c>
      <c r="D111" s="331" t="s">
        <v>533</v>
      </c>
      <c r="E111" s="505" t="s">
        <v>143</v>
      </c>
      <c r="F111" s="1194" t="b">
        <f>IF(総括表!$B$4=総括表!$Q$4,基礎データ貼付用シート!E191)</f>
        <v>0</v>
      </c>
      <c r="G111" s="349" t="s">
        <v>117</v>
      </c>
      <c r="H111" s="1486">
        <v>0.38800000000000001</v>
      </c>
      <c r="I111" s="349" t="s">
        <v>119</v>
      </c>
      <c r="J111" s="1487">
        <f t="shared" si="4"/>
        <v>0</v>
      </c>
      <c r="K111" s="322" t="s">
        <v>559</v>
      </c>
      <c r="L111" s="319"/>
      <c r="M111" s="319"/>
      <c r="N111" s="114"/>
    </row>
    <row r="112" spans="1:14" s="112" customFormat="1" ht="15" customHeight="1" x14ac:dyDescent="0.2">
      <c r="A112" s="319"/>
      <c r="B112" s="334"/>
      <c r="C112" s="326"/>
      <c r="D112" s="331" t="s">
        <v>529</v>
      </c>
      <c r="E112" s="505" t="s">
        <v>142</v>
      </c>
      <c r="F112" s="1194" t="b">
        <f>IF(総括表!$B$4=総括表!$Q$5,基礎データ貼付用シート!E191)</f>
        <v>0</v>
      </c>
      <c r="G112" s="349" t="s">
        <v>117</v>
      </c>
      <c r="H112" s="1486">
        <v>0.374</v>
      </c>
      <c r="I112" s="349" t="s">
        <v>119</v>
      </c>
      <c r="J112" s="1489">
        <f t="shared" si="4"/>
        <v>0</v>
      </c>
      <c r="K112" s="322" t="s">
        <v>580</v>
      </c>
      <c r="L112" s="319"/>
      <c r="M112" s="319"/>
      <c r="N112" s="114"/>
    </row>
    <row r="113" spans="1:14" s="112" customFormat="1" ht="15" customHeight="1" x14ac:dyDescent="0.2">
      <c r="A113" s="319"/>
      <c r="B113" s="329">
        <v>16</v>
      </c>
      <c r="C113" s="330" t="s">
        <v>884</v>
      </c>
      <c r="D113" s="331" t="s">
        <v>533</v>
      </c>
      <c r="E113" s="505" t="s">
        <v>143</v>
      </c>
      <c r="F113" s="1194" t="b">
        <f>IF(総括表!$B$4=総括表!$Q$4,基礎データ貼付用シート!E192)</f>
        <v>0</v>
      </c>
      <c r="G113" s="349" t="s">
        <v>117</v>
      </c>
      <c r="H113" s="1486">
        <v>0.40300000000000002</v>
      </c>
      <c r="I113" s="349" t="s">
        <v>119</v>
      </c>
      <c r="J113" s="1487">
        <f t="shared" si="4"/>
        <v>0</v>
      </c>
      <c r="K113" s="322" t="s">
        <v>579</v>
      </c>
      <c r="L113" s="319"/>
      <c r="M113" s="319"/>
      <c r="N113" s="114"/>
    </row>
    <row r="114" spans="1:14" s="112" customFormat="1" ht="15" customHeight="1" x14ac:dyDescent="0.2">
      <c r="A114" s="319"/>
      <c r="B114" s="334"/>
      <c r="C114" s="326"/>
      <c r="D114" s="331" t="s">
        <v>529</v>
      </c>
      <c r="E114" s="505" t="s">
        <v>142</v>
      </c>
      <c r="F114" s="1194" t="b">
        <f>IF(総括表!$B$4=総括表!$Q$5,基礎データ貼付用シート!E192)</f>
        <v>0</v>
      </c>
      <c r="G114" s="349" t="s">
        <v>117</v>
      </c>
      <c r="H114" s="1486">
        <v>0.39200000000000002</v>
      </c>
      <c r="I114" s="349" t="s">
        <v>119</v>
      </c>
      <c r="J114" s="1489">
        <f t="shared" si="4"/>
        <v>0</v>
      </c>
      <c r="K114" s="322" t="s">
        <v>578</v>
      </c>
      <c r="L114" s="319"/>
      <c r="M114" s="319"/>
      <c r="N114" s="114"/>
    </row>
    <row r="115" spans="1:14" s="112" customFormat="1" ht="15" customHeight="1" x14ac:dyDescent="0.2">
      <c r="A115" s="319"/>
      <c r="B115" s="329">
        <v>17</v>
      </c>
      <c r="C115" s="330" t="s">
        <v>915</v>
      </c>
      <c r="D115" s="331" t="s">
        <v>533</v>
      </c>
      <c r="E115" s="505" t="s">
        <v>143</v>
      </c>
      <c r="F115" s="1194" t="b">
        <f>IF(総括表!$B$4=総括表!$Q$4,基礎データ貼付用シート!E193)</f>
        <v>0</v>
      </c>
      <c r="G115" s="349" t="s">
        <v>117</v>
      </c>
      <c r="H115" s="1486">
        <v>0.42</v>
      </c>
      <c r="I115" s="349" t="s">
        <v>119</v>
      </c>
      <c r="J115" s="1487">
        <f t="shared" si="4"/>
        <v>0</v>
      </c>
      <c r="K115" s="322" t="s">
        <v>577</v>
      </c>
      <c r="L115" s="319"/>
      <c r="M115" s="319"/>
      <c r="N115" s="114"/>
    </row>
    <row r="116" spans="1:14" s="112" customFormat="1" ht="15" customHeight="1" x14ac:dyDescent="0.2">
      <c r="A116" s="319"/>
      <c r="B116" s="334"/>
      <c r="C116" s="326"/>
      <c r="D116" s="331" t="s">
        <v>529</v>
      </c>
      <c r="E116" s="505" t="s">
        <v>142</v>
      </c>
      <c r="F116" s="1194" t="b">
        <f>IF(総括表!$B$4=総括表!$Q$5,基礎データ貼付用シート!E193)</f>
        <v>0</v>
      </c>
      <c r="G116" s="349" t="s">
        <v>117</v>
      </c>
      <c r="H116" s="1486">
        <v>0.41099999999999998</v>
      </c>
      <c r="I116" s="349" t="s">
        <v>119</v>
      </c>
      <c r="J116" s="1489">
        <f t="shared" si="4"/>
        <v>0</v>
      </c>
      <c r="K116" s="322" t="s">
        <v>576</v>
      </c>
      <c r="L116" s="319"/>
      <c r="M116" s="319"/>
      <c r="N116" s="114"/>
    </row>
    <row r="117" spans="1:14" s="112" customFormat="1" ht="15" customHeight="1" x14ac:dyDescent="0.2">
      <c r="A117" s="319"/>
      <c r="B117" s="329">
        <v>18</v>
      </c>
      <c r="C117" s="330" t="s">
        <v>1067</v>
      </c>
      <c r="D117" s="331" t="s">
        <v>533</v>
      </c>
      <c r="E117" s="505" t="s">
        <v>143</v>
      </c>
      <c r="F117" s="1194" t="b">
        <f>IF(総括表!$B$4=総括表!$Q$4,基礎データ貼付用シート!E194)</f>
        <v>0</v>
      </c>
      <c r="G117" s="349" t="s">
        <v>117</v>
      </c>
      <c r="H117" s="1486">
        <v>0.436</v>
      </c>
      <c r="I117" s="349" t="s">
        <v>119</v>
      </c>
      <c r="J117" s="1487">
        <f t="shared" si="4"/>
        <v>0</v>
      </c>
      <c r="K117" s="322" t="s">
        <v>575</v>
      </c>
      <c r="L117" s="319"/>
      <c r="M117" s="319"/>
      <c r="N117" s="114"/>
    </row>
    <row r="118" spans="1:14" s="112" customFormat="1" ht="15" customHeight="1" x14ac:dyDescent="0.2">
      <c r="A118" s="319"/>
      <c r="B118" s="334"/>
      <c r="C118" s="326"/>
      <c r="D118" s="331" t="s">
        <v>529</v>
      </c>
      <c r="E118" s="505" t="s">
        <v>142</v>
      </c>
      <c r="F118" s="1194" t="b">
        <f>IF(総括表!$B$4=総括表!$Q$5,基礎データ貼付用シート!E194)</f>
        <v>0</v>
      </c>
      <c r="G118" s="349" t="s">
        <v>117</v>
      </c>
      <c r="H118" s="1490">
        <v>0.42899999999999999</v>
      </c>
      <c r="I118" s="349" t="s">
        <v>119</v>
      </c>
      <c r="J118" s="1489">
        <f t="shared" si="4"/>
        <v>0</v>
      </c>
      <c r="K118" s="322" t="s">
        <v>574</v>
      </c>
      <c r="L118" s="319"/>
      <c r="M118" s="319"/>
      <c r="N118" s="114"/>
    </row>
    <row r="119" spans="1:14" s="112" customFormat="1" ht="15" customHeight="1" x14ac:dyDescent="0.2">
      <c r="A119" s="319"/>
      <c r="B119" s="329">
        <v>19</v>
      </c>
      <c r="C119" s="330" t="s">
        <v>1259</v>
      </c>
      <c r="D119" s="331" t="s">
        <v>533</v>
      </c>
      <c r="E119" s="505" t="s">
        <v>143</v>
      </c>
      <c r="F119" s="1194" t="b">
        <f>IF(総括表!$B$4=総括表!$Q$4,基礎データ貼付用シート!E195)</f>
        <v>0</v>
      </c>
      <c r="G119" s="349" t="s">
        <v>117</v>
      </c>
      <c r="H119" s="1486">
        <v>0.443</v>
      </c>
      <c r="I119" s="349" t="s">
        <v>119</v>
      </c>
      <c r="J119" s="1487">
        <f t="shared" si="4"/>
        <v>0</v>
      </c>
      <c r="K119" s="322" t="s">
        <v>573</v>
      </c>
      <c r="L119" s="319"/>
      <c r="M119" s="319"/>
      <c r="N119" s="114"/>
    </row>
    <row r="120" spans="1:14" s="112" customFormat="1" ht="15" customHeight="1" x14ac:dyDescent="0.2">
      <c r="A120" s="319"/>
      <c r="B120" s="334"/>
      <c r="C120" s="326"/>
      <c r="D120" s="331" t="s">
        <v>529</v>
      </c>
      <c r="E120" s="505" t="s">
        <v>142</v>
      </c>
      <c r="F120" s="1194" t="b">
        <f>IF(総括表!$B$4=総括表!$Q$5,基礎データ貼付用シート!E195)</f>
        <v>0</v>
      </c>
      <c r="G120" s="349" t="s">
        <v>117</v>
      </c>
      <c r="H120" s="1490">
        <v>0.44</v>
      </c>
      <c r="I120" s="349" t="s">
        <v>119</v>
      </c>
      <c r="J120" s="1489">
        <f t="shared" si="4"/>
        <v>0</v>
      </c>
      <c r="K120" s="322" t="s">
        <v>588</v>
      </c>
      <c r="L120" s="319"/>
      <c r="M120" s="319"/>
      <c r="N120" s="114"/>
    </row>
    <row r="121" spans="1:14" s="112" customFormat="1" ht="15" customHeight="1" x14ac:dyDescent="0.2">
      <c r="A121" s="319"/>
      <c r="B121" s="329">
        <v>20</v>
      </c>
      <c r="C121" s="330" t="s">
        <v>5216</v>
      </c>
      <c r="D121" s="331" t="s">
        <v>533</v>
      </c>
      <c r="E121" s="505" t="s">
        <v>143</v>
      </c>
      <c r="F121" s="1194" t="b">
        <f>IF(総括表!$B$4=総括表!$Q$4,基礎データ貼付用シート!E196)</f>
        <v>0</v>
      </c>
      <c r="G121" s="349" t="s">
        <v>117</v>
      </c>
      <c r="H121" s="1486">
        <v>0.45</v>
      </c>
      <c r="I121" s="349" t="s">
        <v>119</v>
      </c>
      <c r="J121" s="1487">
        <f t="shared" si="4"/>
        <v>0</v>
      </c>
      <c r="K121" s="322" t="s">
        <v>587</v>
      </c>
      <c r="L121" s="319"/>
      <c r="M121" s="319"/>
      <c r="N121" s="114"/>
    </row>
    <row r="122" spans="1:14" s="112" customFormat="1" ht="15" customHeight="1" x14ac:dyDescent="0.2">
      <c r="A122" s="319"/>
      <c r="B122" s="334"/>
      <c r="C122" s="326"/>
      <c r="D122" s="331" t="s">
        <v>529</v>
      </c>
      <c r="E122" s="505" t="s">
        <v>142</v>
      </c>
      <c r="F122" s="1194" t="b">
        <f>IF(総括表!$B$4=総括表!$Q$5,基礎データ貼付用シート!E196)</f>
        <v>0</v>
      </c>
      <c r="G122" s="349" t="s">
        <v>117</v>
      </c>
      <c r="H122" s="1490">
        <v>0.45</v>
      </c>
      <c r="I122" s="349" t="s">
        <v>119</v>
      </c>
      <c r="J122" s="1489">
        <f t="shared" si="4"/>
        <v>0</v>
      </c>
      <c r="K122" s="322" t="s">
        <v>613</v>
      </c>
      <c r="L122" s="319"/>
      <c r="M122" s="319"/>
      <c r="N122" s="114"/>
    </row>
    <row r="123" spans="1:14" s="112" customFormat="1" ht="15" customHeight="1" x14ac:dyDescent="0.2">
      <c r="A123" s="319"/>
      <c r="B123" s="329">
        <v>21</v>
      </c>
      <c r="C123" s="330" t="s">
        <v>5612</v>
      </c>
      <c r="D123" s="331" t="s">
        <v>533</v>
      </c>
      <c r="E123" s="505" t="s">
        <v>143</v>
      </c>
      <c r="F123" s="1194" t="b">
        <f>IF(総括表!$B$4=総括表!$Q$4,基礎データ貼付用シート!E197)</f>
        <v>0</v>
      </c>
      <c r="G123" s="349" t="s">
        <v>117</v>
      </c>
      <c r="H123" s="1486">
        <v>0.45</v>
      </c>
      <c r="I123" s="349" t="s">
        <v>119</v>
      </c>
      <c r="J123" s="1487">
        <f>ROUND(F123*H123,0)</f>
        <v>0</v>
      </c>
      <c r="K123" s="322" t="s">
        <v>308</v>
      </c>
      <c r="L123" s="319"/>
      <c r="M123" s="319"/>
      <c r="N123" s="114"/>
    </row>
    <row r="124" spans="1:14" s="112" customFormat="1" ht="15" customHeight="1" x14ac:dyDescent="0.2">
      <c r="A124" s="319"/>
      <c r="B124" s="334"/>
      <c r="C124" s="326"/>
      <c r="D124" s="331" t="s">
        <v>529</v>
      </c>
      <c r="E124" s="505" t="s">
        <v>142</v>
      </c>
      <c r="F124" s="1194" t="b">
        <f>IF(総括表!$B$4=総括表!$Q$5,基礎データ貼付用シート!E197)</f>
        <v>0</v>
      </c>
      <c r="G124" s="349" t="s">
        <v>117</v>
      </c>
      <c r="H124" s="1490">
        <v>0.45</v>
      </c>
      <c r="I124" s="349" t="s">
        <v>119</v>
      </c>
      <c r="J124" s="1489">
        <f>ROUND(F124*H124,0)</f>
        <v>0</v>
      </c>
      <c r="K124" s="322" t="s">
        <v>6750</v>
      </c>
      <c r="L124" s="319"/>
      <c r="M124" s="319"/>
      <c r="N124" s="114"/>
    </row>
    <row r="125" spans="1:14" s="112" customFormat="1" ht="15" customHeight="1" x14ac:dyDescent="0.2">
      <c r="A125" s="319"/>
      <c r="B125" s="329">
        <f>B123+1</f>
        <v>22</v>
      </c>
      <c r="C125" s="330" t="s">
        <v>6145</v>
      </c>
      <c r="D125" s="331" t="s">
        <v>533</v>
      </c>
      <c r="E125" s="505" t="s">
        <v>143</v>
      </c>
      <c r="F125" s="1194" t="b">
        <f>IF(総括表!$B$4=総括表!$Q$4,基礎データ貼付用シート!E198)</f>
        <v>0</v>
      </c>
      <c r="G125" s="349" t="s">
        <v>117</v>
      </c>
      <c r="H125" s="1486">
        <v>0.45</v>
      </c>
      <c r="I125" s="349" t="s">
        <v>119</v>
      </c>
      <c r="J125" s="1487">
        <f t="shared" ref="J125:J126" si="5">ROUND(F125*H125,0)</f>
        <v>0</v>
      </c>
      <c r="K125" s="322" t="s">
        <v>6751</v>
      </c>
      <c r="L125" s="319"/>
      <c r="M125" s="319"/>
      <c r="N125" s="114"/>
    </row>
    <row r="126" spans="1:14" s="112" customFormat="1" ht="15" customHeight="1" x14ac:dyDescent="0.2">
      <c r="A126" s="319"/>
      <c r="B126" s="334"/>
      <c r="C126" s="326"/>
      <c r="D126" s="331" t="s">
        <v>529</v>
      </c>
      <c r="E126" s="505" t="s">
        <v>142</v>
      </c>
      <c r="F126" s="1194" t="b">
        <f>IF(総括表!$B$4=総括表!$Q$5,基礎データ貼付用シート!E198)</f>
        <v>0</v>
      </c>
      <c r="G126" s="349" t="s">
        <v>117</v>
      </c>
      <c r="H126" s="1490">
        <v>0.45</v>
      </c>
      <c r="I126" s="349" t="s">
        <v>119</v>
      </c>
      <c r="J126" s="1489">
        <f t="shared" si="5"/>
        <v>0</v>
      </c>
      <c r="K126" s="322" t="s">
        <v>6735</v>
      </c>
      <c r="L126" s="319"/>
      <c r="M126" s="319"/>
      <c r="N126" s="114"/>
    </row>
    <row r="127" spans="1:14" s="112" customFormat="1" ht="15" customHeight="1" x14ac:dyDescent="0.2">
      <c r="A127" s="319"/>
      <c r="B127" s="329">
        <f>B125+1</f>
        <v>23</v>
      </c>
      <c r="C127" s="330" t="s">
        <v>6622</v>
      </c>
      <c r="D127" s="331" t="s">
        <v>533</v>
      </c>
      <c r="E127" s="505" t="s">
        <v>143</v>
      </c>
      <c r="F127" s="1194" t="b">
        <f>IF(総括表!$B$4=総括表!$Q$4,基礎データ貼付用シート!E199)</f>
        <v>0</v>
      </c>
      <c r="G127" s="349" t="s">
        <v>117</v>
      </c>
      <c r="H127" s="1486">
        <v>0.45</v>
      </c>
      <c r="I127" s="349" t="s">
        <v>119</v>
      </c>
      <c r="J127" s="1487">
        <f t="shared" si="4"/>
        <v>0</v>
      </c>
      <c r="K127" s="322" t="s">
        <v>6738</v>
      </c>
      <c r="L127" s="319"/>
      <c r="M127" s="319"/>
      <c r="N127" s="114"/>
    </row>
    <row r="128" spans="1:14" s="112" customFormat="1" ht="15" customHeight="1" thickBot="1" x14ac:dyDescent="0.25">
      <c r="A128" s="319"/>
      <c r="B128" s="334"/>
      <c r="C128" s="326"/>
      <c r="D128" s="331" t="s">
        <v>529</v>
      </c>
      <c r="E128" s="505" t="s">
        <v>142</v>
      </c>
      <c r="F128" s="1194" t="b">
        <f>IF(総括表!$B$4=総括表!$Q$5,基礎データ貼付用シート!E199)</f>
        <v>0</v>
      </c>
      <c r="G128" s="349" t="s">
        <v>117</v>
      </c>
      <c r="H128" s="1490">
        <v>0.45</v>
      </c>
      <c r="I128" s="349" t="s">
        <v>119</v>
      </c>
      <c r="J128" s="1489">
        <f t="shared" si="4"/>
        <v>0</v>
      </c>
      <c r="K128" s="322" t="s">
        <v>6739</v>
      </c>
      <c r="L128" s="319"/>
      <c r="M128" s="319"/>
      <c r="N128" s="114"/>
    </row>
    <row r="129" spans="1:14" s="112" customFormat="1" ht="15" customHeight="1" thickBot="1" x14ac:dyDescent="0.25">
      <c r="A129" s="319"/>
      <c r="B129" s="1711" t="s">
        <v>118</v>
      </c>
      <c r="C129" s="1712"/>
      <c r="D129" s="1713"/>
      <c r="E129" s="1714"/>
      <c r="F129" s="1199"/>
      <c r="G129" s="1200"/>
      <c r="H129" s="1201"/>
      <c r="I129" s="1484"/>
      <c r="J129" s="1491">
        <f>SUM(J88:J128)</f>
        <v>0</v>
      </c>
      <c r="K129" s="322" t="s">
        <v>1199</v>
      </c>
      <c r="L129" s="376" t="s">
        <v>117</v>
      </c>
      <c r="M129" s="319"/>
    </row>
    <row r="130" spans="1:14" s="112" customFormat="1" ht="4" customHeight="1" x14ac:dyDescent="0.2">
      <c r="A130" s="319"/>
      <c r="B130" s="319"/>
      <c r="C130" s="319"/>
      <c r="D130" s="319"/>
      <c r="E130" s="319"/>
      <c r="F130" s="1503"/>
      <c r="G130" s="319"/>
      <c r="H130" s="440"/>
      <c r="I130" s="319"/>
      <c r="J130" s="1498"/>
      <c r="K130" s="319"/>
      <c r="L130" s="319"/>
      <c r="M130" s="319"/>
    </row>
    <row r="131" spans="1:14" ht="12.65" customHeight="1" x14ac:dyDescent="0.2">
      <c r="A131" s="1495"/>
      <c r="B131" s="1716" t="s">
        <v>7369</v>
      </c>
      <c r="C131" s="1716"/>
      <c r="D131" s="1716"/>
      <c r="E131" s="1716"/>
      <c r="F131" s="453"/>
      <c r="G131" s="315"/>
      <c r="H131" s="440"/>
      <c r="I131" s="315"/>
      <c r="J131" s="453"/>
      <c r="K131" s="315"/>
      <c r="L131" s="315"/>
      <c r="M131" s="315"/>
    </row>
    <row r="132" spans="1:14" ht="15" customHeight="1" x14ac:dyDescent="0.2">
      <c r="A132" s="1495"/>
      <c r="B132" s="1716"/>
      <c r="C132" s="1716"/>
      <c r="D132" s="1716"/>
      <c r="E132" s="1716"/>
      <c r="F132" s="453"/>
      <c r="G132" s="315"/>
      <c r="H132" s="440"/>
      <c r="I132" s="315"/>
      <c r="J132" s="453"/>
      <c r="K132" s="315"/>
      <c r="L132" s="315"/>
      <c r="M132" s="315"/>
    </row>
    <row r="133" spans="1:14" ht="15" customHeight="1" thickBot="1" x14ac:dyDescent="0.25">
      <c r="A133" s="1495"/>
      <c r="B133" s="1716"/>
      <c r="C133" s="1716"/>
      <c r="D133" s="1716"/>
      <c r="E133" s="1716"/>
      <c r="F133" s="453"/>
      <c r="G133" s="315"/>
      <c r="H133" s="440" t="s">
        <v>159</v>
      </c>
      <c r="I133" s="315"/>
      <c r="J133" s="453"/>
      <c r="K133" s="315"/>
      <c r="L133" s="315"/>
      <c r="M133" s="315"/>
    </row>
    <row r="134" spans="1:14" s="112" customFormat="1" ht="18.75" customHeight="1" thickTop="1" thickBot="1" x14ac:dyDescent="0.25">
      <c r="A134" s="318"/>
      <c r="B134" s="1716"/>
      <c r="C134" s="1716"/>
      <c r="D134" s="1716"/>
      <c r="E134" s="1716"/>
      <c r="F134" s="1496"/>
      <c r="G134" s="1207" t="s">
        <v>117</v>
      </c>
      <c r="H134" s="1497">
        <v>0.75</v>
      </c>
      <c r="I134" s="1207" t="s">
        <v>119</v>
      </c>
      <c r="J134" s="1491">
        <f>ROUND(F134*H134,0)</f>
        <v>0</v>
      </c>
      <c r="K134" s="322" t="s">
        <v>551</v>
      </c>
      <c r="L134" s="376" t="s">
        <v>117</v>
      </c>
      <c r="M134" s="319"/>
    </row>
    <row r="135" spans="1:14" ht="15" customHeight="1" thickTop="1" x14ac:dyDescent="0.2">
      <c r="A135" s="320"/>
      <c r="B135" s="315"/>
      <c r="C135" s="315"/>
      <c r="D135" s="315"/>
      <c r="E135" s="315"/>
      <c r="F135" s="453"/>
      <c r="G135" s="315"/>
      <c r="H135" s="426"/>
      <c r="I135" s="315"/>
      <c r="J135" s="1498" t="s">
        <v>177</v>
      </c>
      <c r="K135" s="315"/>
      <c r="L135" s="315"/>
      <c r="M135" s="315"/>
    </row>
    <row r="136" spans="1:14" ht="11.25" customHeight="1" x14ac:dyDescent="0.2">
      <c r="A136" s="320"/>
      <c r="B136" s="315"/>
      <c r="C136" s="315"/>
      <c r="D136" s="315"/>
      <c r="E136" s="315"/>
      <c r="F136" s="453"/>
      <c r="G136" s="315"/>
      <c r="H136" s="426"/>
      <c r="I136" s="315"/>
      <c r="J136" s="453"/>
      <c r="K136" s="315"/>
      <c r="L136" s="315"/>
      <c r="M136" s="315"/>
    </row>
    <row r="137" spans="1:14" ht="18.75" customHeight="1" x14ac:dyDescent="0.2">
      <c r="A137" s="318"/>
      <c r="B137" s="319" t="s">
        <v>186</v>
      </c>
      <c r="C137" s="315"/>
      <c r="D137" s="315"/>
      <c r="E137" s="315"/>
      <c r="F137" s="453"/>
      <c r="G137" s="315"/>
      <c r="H137" s="426"/>
      <c r="I137" s="315"/>
      <c r="J137" s="453"/>
      <c r="K137" s="315"/>
      <c r="L137" s="315"/>
      <c r="M137" s="315"/>
    </row>
    <row r="138" spans="1:14" ht="7.5" customHeight="1" x14ac:dyDescent="0.2">
      <c r="A138" s="320"/>
      <c r="B138" s="315"/>
      <c r="C138" s="315"/>
      <c r="D138" s="315"/>
      <c r="E138" s="315"/>
      <c r="F138" s="453"/>
      <c r="G138" s="315"/>
      <c r="H138" s="426"/>
      <c r="I138" s="315"/>
      <c r="J138" s="453"/>
      <c r="K138" s="315"/>
      <c r="L138" s="315"/>
      <c r="M138" s="315"/>
    </row>
    <row r="139" spans="1:14" ht="18.75" customHeight="1" x14ac:dyDescent="0.2">
      <c r="A139" s="320"/>
      <c r="B139" s="1681" t="s">
        <v>175</v>
      </c>
      <c r="C139" s="1682"/>
      <c r="D139" s="1681" t="s">
        <v>139</v>
      </c>
      <c r="E139" s="1682"/>
      <c r="F139" s="455" t="s">
        <v>138</v>
      </c>
      <c r="G139" s="321"/>
      <c r="H139" s="456" t="s">
        <v>137</v>
      </c>
      <c r="I139" s="321"/>
      <c r="J139" s="455" t="s">
        <v>89</v>
      </c>
      <c r="K139" s="322"/>
      <c r="L139" s="315"/>
      <c r="M139" s="315"/>
    </row>
    <row r="140" spans="1:14" ht="15" customHeight="1" x14ac:dyDescent="0.2">
      <c r="A140" s="320"/>
      <c r="B140" s="323"/>
      <c r="C140" s="324"/>
      <c r="D140" s="325"/>
      <c r="E140" s="326"/>
      <c r="F140" s="1504"/>
      <c r="G140" s="327"/>
      <c r="H140" s="434"/>
      <c r="I140" s="327"/>
      <c r="J140" s="457" t="s">
        <v>136</v>
      </c>
      <c r="K140" s="322"/>
      <c r="L140" s="315"/>
      <c r="M140" s="315"/>
    </row>
    <row r="141" spans="1:14" s="112" customFormat="1" ht="15" customHeight="1" x14ac:dyDescent="0.2">
      <c r="A141" s="319"/>
      <c r="B141" s="329">
        <v>1</v>
      </c>
      <c r="C141" s="330" t="s">
        <v>128</v>
      </c>
      <c r="D141" s="1713"/>
      <c r="E141" s="1714"/>
      <c r="F141" s="1485">
        <f>+基礎データ貼付用シート!E200</f>
        <v>0</v>
      </c>
      <c r="G141" s="349" t="s">
        <v>117</v>
      </c>
      <c r="H141" s="1486">
        <v>0.248</v>
      </c>
      <c r="I141" s="349" t="s">
        <v>119</v>
      </c>
      <c r="J141" s="1487">
        <f t="shared" ref="J141:J157" si="6">ROUND(F141*H141,0)</f>
        <v>0</v>
      </c>
      <c r="K141" s="322" t="s">
        <v>134</v>
      </c>
      <c r="L141" s="319"/>
      <c r="M141" s="319"/>
      <c r="N141" s="114"/>
    </row>
    <row r="142" spans="1:14" s="112" customFormat="1" ht="15" customHeight="1" x14ac:dyDescent="0.2">
      <c r="A142" s="319"/>
      <c r="B142" s="329">
        <v>2</v>
      </c>
      <c r="C142" s="330" t="s">
        <v>127</v>
      </c>
      <c r="D142" s="1713"/>
      <c r="E142" s="1714"/>
      <c r="F142" s="1485">
        <f>+基礎データ貼付用シート!E201</f>
        <v>0</v>
      </c>
      <c r="G142" s="349" t="s">
        <v>117</v>
      </c>
      <c r="H142" s="1486">
        <v>0.29099999999999998</v>
      </c>
      <c r="I142" s="349" t="s">
        <v>119</v>
      </c>
      <c r="J142" s="1487">
        <f t="shared" si="6"/>
        <v>0</v>
      </c>
      <c r="K142" s="322" t="s">
        <v>132</v>
      </c>
      <c r="L142" s="319"/>
      <c r="M142" s="319"/>
      <c r="N142" s="114"/>
    </row>
    <row r="143" spans="1:14" s="112" customFormat="1" ht="15" customHeight="1" x14ac:dyDescent="0.2">
      <c r="A143" s="319"/>
      <c r="B143" s="329">
        <v>3</v>
      </c>
      <c r="C143" s="330" t="s">
        <v>126</v>
      </c>
      <c r="D143" s="1713"/>
      <c r="E143" s="1714"/>
      <c r="F143" s="1485">
        <f>+基礎データ貼付用シート!E202</f>
        <v>0</v>
      </c>
      <c r="G143" s="349" t="s">
        <v>117</v>
      </c>
      <c r="H143" s="1486">
        <v>0.28999999999999998</v>
      </c>
      <c r="I143" s="349" t="s">
        <v>119</v>
      </c>
      <c r="J143" s="1487">
        <f t="shared" si="6"/>
        <v>0</v>
      </c>
      <c r="K143" s="322" t="s">
        <v>130</v>
      </c>
      <c r="L143" s="319"/>
      <c r="M143" s="319"/>
      <c r="N143" s="114"/>
    </row>
    <row r="144" spans="1:14" s="112" customFormat="1" ht="15" customHeight="1" x14ac:dyDescent="0.2">
      <c r="A144" s="319"/>
      <c r="B144" s="329">
        <v>4</v>
      </c>
      <c r="C144" s="330" t="s">
        <v>125</v>
      </c>
      <c r="D144" s="1713"/>
      <c r="E144" s="1714"/>
      <c r="F144" s="1485">
        <f>+基礎データ貼付用シート!E203</f>
        <v>0</v>
      </c>
      <c r="G144" s="349" t="s">
        <v>117</v>
      </c>
      <c r="H144" s="1486">
        <v>0.35899999999999999</v>
      </c>
      <c r="I144" s="349" t="s">
        <v>119</v>
      </c>
      <c r="J144" s="1487">
        <f t="shared" si="6"/>
        <v>0</v>
      </c>
      <c r="K144" s="322" t="s">
        <v>538</v>
      </c>
      <c r="L144" s="319"/>
      <c r="M144" s="319"/>
      <c r="N144" s="114"/>
    </row>
    <row r="145" spans="1:14" s="112" customFormat="1" ht="15" customHeight="1" x14ac:dyDescent="0.2">
      <c r="A145" s="319"/>
      <c r="B145" s="1488">
        <v>5</v>
      </c>
      <c r="C145" s="332" t="s">
        <v>124</v>
      </c>
      <c r="D145" s="1713"/>
      <c r="E145" s="1714"/>
      <c r="F145" s="1485">
        <f>+基礎データ貼付用シート!E204</f>
        <v>0</v>
      </c>
      <c r="G145" s="349" t="s">
        <v>117</v>
      </c>
      <c r="H145" s="1486">
        <v>0.32</v>
      </c>
      <c r="I145" s="349" t="s">
        <v>119</v>
      </c>
      <c r="J145" s="1487">
        <f t="shared" si="6"/>
        <v>0</v>
      </c>
      <c r="K145" s="322" t="s">
        <v>537</v>
      </c>
      <c r="L145" s="319"/>
      <c r="M145" s="319"/>
      <c r="N145" s="114"/>
    </row>
    <row r="146" spans="1:14" s="112" customFormat="1" ht="15" customHeight="1" x14ac:dyDescent="0.2">
      <c r="A146" s="319"/>
      <c r="B146" s="329">
        <v>6</v>
      </c>
      <c r="C146" s="330" t="s">
        <v>123</v>
      </c>
      <c r="D146" s="331" t="s">
        <v>533</v>
      </c>
      <c r="E146" s="505" t="s">
        <v>143</v>
      </c>
      <c r="F146" s="1194" t="b">
        <f>IF(総括表!$B$4=総括表!$Q$4,基礎データ貼付用シート!E205)</f>
        <v>0</v>
      </c>
      <c r="G146" s="349" t="s">
        <v>117</v>
      </c>
      <c r="H146" s="1486">
        <v>0.41</v>
      </c>
      <c r="I146" s="349" t="s">
        <v>119</v>
      </c>
      <c r="J146" s="1487">
        <f t="shared" si="6"/>
        <v>0</v>
      </c>
      <c r="K146" s="322" t="s">
        <v>536</v>
      </c>
      <c r="L146" s="319"/>
      <c r="M146" s="319"/>
      <c r="N146" s="114"/>
    </row>
    <row r="147" spans="1:14" s="112" customFormat="1" ht="15" customHeight="1" x14ac:dyDescent="0.2">
      <c r="A147" s="319"/>
      <c r="B147" s="334"/>
      <c r="C147" s="326"/>
      <c r="D147" s="331" t="s">
        <v>529</v>
      </c>
      <c r="E147" s="505" t="s">
        <v>142</v>
      </c>
      <c r="F147" s="1194" t="b">
        <f>IF(総括表!$B$4=総括表!$Q$5,基礎データ貼付用シート!E205)</f>
        <v>0</v>
      </c>
      <c r="G147" s="349" t="s">
        <v>117</v>
      </c>
      <c r="H147" s="1486">
        <v>0.315</v>
      </c>
      <c r="I147" s="349" t="s">
        <v>119</v>
      </c>
      <c r="J147" s="1487">
        <f t="shared" si="6"/>
        <v>0</v>
      </c>
      <c r="K147" s="322" t="s">
        <v>535</v>
      </c>
      <c r="L147" s="319"/>
      <c r="M147" s="319"/>
      <c r="N147" s="114"/>
    </row>
    <row r="148" spans="1:14" s="112" customFormat="1" ht="15" customHeight="1" x14ac:dyDescent="0.2">
      <c r="A148" s="319"/>
      <c r="B148" s="329">
        <v>7</v>
      </c>
      <c r="C148" s="330" t="s">
        <v>122</v>
      </c>
      <c r="D148" s="331" t="s">
        <v>533</v>
      </c>
      <c r="E148" s="505" t="s">
        <v>143</v>
      </c>
      <c r="F148" s="1194" t="b">
        <f>IF(総括表!$B$4=総括表!$Q$4,基礎データ貼付用シート!E206)</f>
        <v>0</v>
      </c>
      <c r="G148" s="349" t="s">
        <v>117</v>
      </c>
      <c r="H148" s="1486">
        <v>0.435</v>
      </c>
      <c r="I148" s="349" t="s">
        <v>119</v>
      </c>
      <c r="J148" s="1487">
        <f t="shared" si="6"/>
        <v>0</v>
      </c>
      <c r="K148" s="322" t="s">
        <v>534</v>
      </c>
      <c r="L148" s="319"/>
      <c r="M148" s="319"/>
      <c r="N148" s="114"/>
    </row>
    <row r="149" spans="1:14" s="112" customFormat="1" ht="15" customHeight="1" x14ac:dyDescent="0.2">
      <c r="A149" s="319"/>
      <c r="B149" s="334"/>
      <c r="C149" s="326"/>
      <c r="D149" s="331" t="s">
        <v>529</v>
      </c>
      <c r="E149" s="505" t="s">
        <v>142</v>
      </c>
      <c r="F149" s="1194" t="b">
        <f>IF(総括表!$B$4=総括表!$Q$5,基礎データ貼付用シート!E206)</f>
        <v>0</v>
      </c>
      <c r="G149" s="349" t="s">
        <v>117</v>
      </c>
      <c r="H149" s="1486">
        <v>0.32100000000000001</v>
      </c>
      <c r="I149" s="349" t="s">
        <v>119</v>
      </c>
      <c r="J149" s="1489">
        <f t="shared" si="6"/>
        <v>0</v>
      </c>
      <c r="K149" s="322" t="s">
        <v>530</v>
      </c>
      <c r="L149" s="319"/>
      <c r="M149" s="319"/>
      <c r="N149" s="114"/>
    </row>
    <row r="150" spans="1:14" s="112" customFormat="1" ht="15" customHeight="1" x14ac:dyDescent="0.2">
      <c r="A150" s="319"/>
      <c r="B150" s="329">
        <v>8</v>
      </c>
      <c r="C150" s="330" t="s">
        <v>121</v>
      </c>
      <c r="D150" s="331" t="s">
        <v>533</v>
      </c>
      <c r="E150" s="505" t="s">
        <v>143</v>
      </c>
      <c r="F150" s="1194" t="b">
        <f>IF(総括表!$B$4=総括表!$Q$4,基礎データ貼付用シート!E207)</f>
        <v>0</v>
      </c>
      <c r="G150" s="349" t="s">
        <v>117</v>
      </c>
      <c r="H150" s="1486">
        <v>0.46200000000000002</v>
      </c>
      <c r="I150" s="349" t="s">
        <v>119</v>
      </c>
      <c r="J150" s="1487">
        <f t="shared" si="6"/>
        <v>0</v>
      </c>
      <c r="K150" s="322" t="s">
        <v>528</v>
      </c>
      <c r="L150" s="319"/>
      <c r="M150" s="319"/>
      <c r="N150" s="114"/>
    </row>
    <row r="151" spans="1:14" s="112" customFormat="1" ht="15" customHeight="1" x14ac:dyDescent="0.2">
      <c r="A151" s="319"/>
      <c r="B151" s="334"/>
      <c r="C151" s="326"/>
      <c r="D151" s="331" t="s">
        <v>529</v>
      </c>
      <c r="E151" s="505" t="s">
        <v>142</v>
      </c>
      <c r="F151" s="1194" t="b">
        <f>IF(総括表!$B$4=総括表!$Q$5,基礎データ貼付用シート!E207)</f>
        <v>0</v>
      </c>
      <c r="G151" s="349" t="s">
        <v>117</v>
      </c>
      <c r="H151" s="1486">
        <v>0.32600000000000001</v>
      </c>
      <c r="I151" s="349" t="s">
        <v>119</v>
      </c>
      <c r="J151" s="1489">
        <f t="shared" si="6"/>
        <v>0</v>
      </c>
      <c r="K151" s="322" t="s">
        <v>554</v>
      </c>
      <c r="L151" s="319"/>
      <c r="M151" s="319"/>
      <c r="N151" s="114"/>
    </row>
    <row r="152" spans="1:14" s="112" customFormat="1" ht="15" customHeight="1" x14ac:dyDescent="0.2">
      <c r="A152" s="319"/>
      <c r="B152" s="329">
        <v>9</v>
      </c>
      <c r="C152" s="330" t="s">
        <v>120</v>
      </c>
      <c r="D152" s="331" t="s">
        <v>533</v>
      </c>
      <c r="E152" s="505" t="s">
        <v>143</v>
      </c>
      <c r="F152" s="1194" t="b">
        <f>IF(総括表!$B$4=総括表!$Q$4,基礎データ貼付用シート!E208)</f>
        <v>0</v>
      </c>
      <c r="G152" s="349" t="s">
        <v>117</v>
      </c>
      <c r="H152" s="1486">
        <v>0.47799999999999998</v>
      </c>
      <c r="I152" s="349" t="s">
        <v>119</v>
      </c>
      <c r="J152" s="1487">
        <f t="shared" si="6"/>
        <v>0</v>
      </c>
      <c r="K152" s="322" t="s">
        <v>553</v>
      </c>
      <c r="L152" s="319"/>
      <c r="M152" s="319"/>
      <c r="N152" s="114"/>
    </row>
    <row r="153" spans="1:14" s="112" customFormat="1" ht="15" customHeight="1" x14ac:dyDescent="0.2">
      <c r="A153" s="319"/>
      <c r="B153" s="334"/>
      <c r="C153" s="326"/>
      <c r="D153" s="331" t="s">
        <v>529</v>
      </c>
      <c r="E153" s="505" t="s">
        <v>142</v>
      </c>
      <c r="F153" s="1194" t="b">
        <f>IF(総括表!$B$4=総括表!$Q$5,基礎データ貼付用シート!E208)</f>
        <v>0</v>
      </c>
      <c r="G153" s="349" t="s">
        <v>117</v>
      </c>
      <c r="H153" s="1486">
        <v>0.43099999999999999</v>
      </c>
      <c r="I153" s="349" t="s">
        <v>119</v>
      </c>
      <c r="J153" s="1489">
        <f t="shared" si="6"/>
        <v>0</v>
      </c>
      <c r="K153" s="322" t="s">
        <v>552</v>
      </c>
      <c r="L153" s="319"/>
      <c r="M153" s="319"/>
      <c r="N153" s="114"/>
    </row>
    <row r="154" spans="1:14" s="112" customFormat="1" ht="15" customHeight="1" x14ac:dyDescent="0.2">
      <c r="A154" s="319"/>
      <c r="B154" s="329">
        <v>10</v>
      </c>
      <c r="C154" s="330" t="s">
        <v>475</v>
      </c>
      <c r="D154" s="331" t="s">
        <v>533</v>
      </c>
      <c r="E154" s="505" t="s">
        <v>143</v>
      </c>
      <c r="F154" s="1194" t="b">
        <f>IF(総括表!$B$4=総括表!$Q$4,基礎データ貼付用シート!E209)</f>
        <v>0</v>
      </c>
      <c r="G154" s="349" t="s">
        <v>117</v>
      </c>
      <c r="H154" s="1486">
        <v>0.51700000000000002</v>
      </c>
      <c r="I154" s="349" t="s">
        <v>119</v>
      </c>
      <c r="J154" s="1487">
        <f t="shared" si="6"/>
        <v>0</v>
      </c>
      <c r="K154" s="322" t="s">
        <v>569</v>
      </c>
      <c r="L154" s="319"/>
      <c r="M154" s="319"/>
      <c r="N154" s="114"/>
    </row>
    <row r="155" spans="1:14" s="112" customFormat="1" ht="15" customHeight="1" x14ac:dyDescent="0.2">
      <c r="A155" s="319"/>
      <c r="B155" s="334"/>
      <c r="C155" s="326"/>
      <c r="D155" s="331" t="s">
        <v>529</v>
      </c>
      <c r="E155" s="505" t="s">
        <v>142</v>
      </c>
      <c r="F155" s="1194" t="b">
        <f>IF(総括表!$B$4=総括表!$Q$5,基礎データ貼付用シート!E209)</f>
        <v>0</v>
      </c>
      <c r="G155" s="349" t="s">
        <v>117</v>
      </c>
      <c r="H155" s="1486">
        <v>0.47699999999999998</v>
      </c>
      <c r="I155" s="349" t="s">
        <v>119</v>
      </c>
      <c r="J155" s="1489">
        <f t="shared" si="6"/>
        <v>0</v>
      </c>
      <c r="K155" s="322" t="s">
        <v>568</v>
      </c>
      <c r="L155" s="319"/>
      <c r="M155" s="319"/>
      <c r="N155" s="114"/>
    </row>
    <row r="156" spans="1:14" s="112" customFormat="1" ht="15" customHeight="1" x14ac:dyDescent="0.2">
      <c r="A156" s="319"/>
      <c r="B156" s="329">
        <v>11</v>
      </c>
      <c r="C156" s="330" t="s">
        <v>512</v>
      </c>
      <c r="D156" s="331" t="s">
        <v>533</v>
      </c>
      <c r="E156" s="505" t="s">
        <v>143</v>
      </c>
      <c r="F156" s="1194" t="b">
        <f>IF(総括表!$B$4=総括表!$Q$4,基礎データ貼付用シート!E210)</f>
        <v>0</v>
      </c>
      <c r="G156" s="349" t="s">
        <v>117</v>
      </c>
      <c r="H156" s="1486">
        <v>0.54200000000000004</v>
      </c>
      <c r="I156" s="349" t="s">
        <v>119</v>
      </c>
      <c r="J156" s="1487">
        <f t="shared" si="6"/>
        <v>0</v>
      </c>
      <c r="K156" s="322" t="s">
        <v>567</v>
      </c>
      <c r="L156" s="319"/>
      <c r="M156" s="319"/>
      <c r="N156" s="114"/>
    </row>
    <row r="157" spans="1:14" s="112" customFormat="1" ht="15" customHeight="1" thickBot="1" x14ac:dyDescent="0.25">
      <c r="A157" s="319"/>
      <c r="B157" s="334"/>
      <c r="C157" s="326"/>
      <c r="D157" s="331" t="s">
        <v>529</v>
      </c>
      <c r="E157" s="505" t="s">
        <v>142</v>
      </c>
      <c r="F157" s="1194" t="b">
        <f>IF(総括表!$B$4=総括表!$Q$5,基礎データ貼付用シート!E210)</f>
        <v>0</v>
      </c>
      <c r="G157" s="349" t="s">
        <v>117</v>
      </c>
      <c r="H157" s="1486">
        <v>0.50800000000000001</v>
      </c>
      <c r="I157" s="349" t="s">
        <v>119</v>
      </c>
      <c r="J157" s="1489">
        <f t="shared" si="6"/>
        <v>0</v>
      </c>
      <c r="K157" s="322" t="s">
        <v>566</v>
      </c>
      <c r="L157" s="319"/>
      <c r="M157" s="319"/>
      <c r="N157" s="114"/>
    </row>
    <row r="158" spans="1:14" s="112" customFormat="1" ht="15" customHeight="1" thickBot="1" x14ac:dyDescent="0.25">
      <c r="A158" s="319"/>
      <c r="B158" s="1711" t="s">
        <v>118</v>
      </c>
      <c r="C158" s="1712"/>
      <c r="D158" s="1713"/>
      <c r="E158" s="1714"/>
      <c r="F158" s="1199"/>
      <c r="G158" s="1200"/>
      <c r="H158" s="1505"/>
      <c r="I158" s="1484"/>
      <c r="J158" s="1491">
        <f>SUM(J141:J157)</f>
        <v>0</v>
      </c>
      <c r="K158" s="322" t="s">
        <v>966</v>
      </c>
      <c r="L158" s="376" t="s">
        <v>117</v>
      </c>
      <c r="M158" s="319"/>
    </row>
    <row r="159" spans="1:14" s="112" customFormat="1" ht="18.75" customHeight="1" x14ac:dyDescent="0.2">
      <c r="A159" s="319"/>
      <c r="B159" s="319"/>
      <c r="C159" s="319"/>
      <c r="D159" s="319"/>
      <c r="E159" s="319"/>
      <c r="F159" s="1503"/>
      <c r="G159" s="319"/>
      <c r="H159" s="440"/>
      <c r="I159" s="319"/>
      <c r="J159" s="1498"/>
      <c r="K159" s="319"/>
      <c r="L159" s="319"/>
      <c r="M159" s="319"/>
    </row>
    <row r="160" spans="1:14" ht="15" customHeight="1" x14ac:dyDescent="0.2">
      <c r="A160" s="1495"/>
      <c r="B160" s="1506" t="s">
        <v>533</v>
      </c>
      <c r="C160" s="1717" t="s">
        <v>7370</v>
      </c>
      <c r="D160" s="1717"/>
      <c r="E160" s="1717"/>
      <c r="F160" s="1507"/>
      <c r="G160" s="1508"/>
      <c r="H160" s="1509"/>
      <c r="I160" s="1508"/>
      <c r="J160" s="1507"/>
      <c r="K160" s="315"/>
      <c r="L160" s="315"/>
      <c r="M160" s="315"/>
    </row>
    <row r="161" spans="1:13" ht="15" customHeight="1" x14ac:dyDescent="0.2">
      <c r="A161" s="1495"/>
      <c r="B161" s="1506"/>
      <c r="C161" s="1717"/>
      <c r="D161" s="1717"/>
      <c r="E161" s="1717"/>
      <c r="F161" s="1507"/>
      <c r="G161" s="1508"/>
      <c r="H161" s="1509"/>
      <c r="I161" s="1508"/>
      <c r="J161" s="1507"/>
      <c r="K161" s="315"/>
      <c r="L161" s="315"/>
      <c r="M161" s="315"/>
    </row>
    <row r="162" spans="1:13" ht="15" customHeight="1" thickBot="1" x14ac:dyDescent="0.25">
      <c r="A162" s="1495"/>
      <c r="B162" s="1506"/>
      <c r="C162" s="1717"/>
      <c r="D162" s="1717"/>
      <c r="E162" s="1717"/>
      <c r="F162" s="453"/>
      <c r="G162" s="315"/>
      <c r="H162" s="440" t="s">
        <v>159</v>
      </c>
      <c r="I162" s="315"/>
      <c r="J162" s="453"/>
      <c r="K162" s="315"/>
      <c r="L162" s="315"/>
      <c r="M162" s="315"/>
    </row>
    <row r="163" spans="1:13" s="112" customFormat="1" ht="18.75" customHeight="1" thickTop="1" thickBot="1" x14ac:dyDescent="0.25">
      <c r="A163" s="318"/>
      <c r="B163" s="1506"/>
      <c r="C163" s="1717"/>
      <c r="D163" s="1717"/>
      <c r="E163" s="1717"/>
      <c r="F163" s="1496"/>
      <c r="G163" s="1207" t="s">
        <v>117</v>
      </c>
      <c r="H163" s="1497">
        <v>0.6</v>
      </c>
      <c r="I163" s="1207" t="s">
        <v>119</v>
      </c>
      <c r="J163" s="1491">
        <f>ROUND(F163*H163,0)</f>
        <v>0</v>
      </c>
      <c r="K163" s="322" t="s">
        <v>548</v>
      </c>
      <c r="L163" s="376" t="s">
        <v>117</v>
      </c>
      <c r="M163" s="319"/>
    </row>
    <row r="164" spans="1:13" ht="15" customHeight="1" thickTop="1" x14ac:dyDescent="0.2">
      <c r="A164" s="320"/>
      <c r="B164" s="315"/>
      <c r="C164" s="1510"/>
      <c r="D164" s="1510"/>
      <c r="E164" s="1510"/>
      <c r="F164" s="453"/>
      <c r="G164" s="315"/>
      <c r="H164" s="426"/>
      <c r="I164" s="315"/>
      <c r="J164" s="1498" t="s">
        <v>177</v>
      </c>
      <c r="K164" s="315"/>
      <c r="L164" s="315"/>
      <c r="M164" s="315"/>
    </row>
    <row r="165" spans="1:13" ht="8.25" customHeight="1" x14ac:dyDescent="0.2">
      <c r="A165" s="320"/>
      <c r="B165" s="315"/>
      <c r="C165" s="315"/>
      <c r="D165" s="315"/>
      <c r="E165" s="315"/>
      <c r="F165" s="453"/>
      <c r="G165" s="315"/>
      <c r="H165" s="426"/>
      <c r="I165" s="315"/>
      <c r="J165" s="1498"/>
      <c r="K165" s="315"/>
      <c r="L165" s="315"/>
      <c r="M165" s="315"/>
    </row>
    <row r="166" spans="1:13" ht="16.5" customHeight="1" x14ac:dyDescent="0.2">
      <c r="A166" s="1495"/>
      <c r="B166" s="1506" t="s">
        <v>529</v>
      </c>
      <c r="C166" s="1718" t="s">
        <v>7371</v>
      </c>
      <c r="D166" s="1718"/>
      <c r="E166" s="1718"/>
      <c r="F166" s="453"/>
      <c r="G166" s="315"/>
      <c r="H166" s="440"/>
      <c r="I166" s="315"/>
      <c r="J166" s="453"/>
      <c r="K166" s="315"/>
      <c r="L166" s="315"/>
      <c r="M166" s="315"/>
    </row>
    <row r="167" spans="1:13" ht="16.5" customHeight="1" x14ac:dyDescent="0.2">
      <c r="A167" s="1495"/>
      <c r="B167" s="1506"/>
      <c r="C167" s="1718"/>
      <c r="D167" s="1718"/>
      <c r="E167" s="1718"/>
      <c r="F167" s="453"/>
      <c r="G167" s="315"/>
      <c r="H167" s="440"/>
      <c r="I167" s="315"/>
      <c r="J167" s="453"/>
      <c r="K167" s="315"/>
      <c r="L167" s="315"/>
      <c r="M167" s="315"/>
    </row>
    <row r="168" spans="1:13" ht="16.5" customHeight="1" x14ac:dyDescent="0.2">
      <c r="A168" s="1495"/>
      <c r="B168" s="1506"/>
      <c r="C168" s="1718"/>
      <c r="D168" s="1718"/>
      <c r="E168" s="1718"/>
      <c r="F168" s="453"/>
      <c r="G168" s="315"/>
      <c r="H168" s="440"/>
      <c r="I168" s="315"/>
      <c r="J168" s="453"/>
      <c r="K168" s="315"/>
      <c r="L168" s="315"/>
      <c r="M168" s="315"/>
    </row>
    <row r="169" spans="1:13" ht="16.5" customHeight="1" x14ac:dyDescent="0.2">
      <c r="A169" s="1495"/>
      <c r="B169" s="1506"/>
      <c r="C169" s="1718"/>
      <c r="D169" s="1718"/>
      <c r="E169" s="1718"/>
      <c r="F169" s="453"/>
      <c r="G169" s="315"/>
      <c r="H169" s="440"/>
      <c r="I169" s="315"/>
      <c r="J169" s="453"/>
      <c r="K169" s="315"/>
      <c r="L169" s="315"/>
      <c r="M169" s="315"/>
    </row>
    <row r="170" spans="1:13" ht="16.5" customHeight="1" x14ac:dyDescent="0.2">
      <c r="A170" s="1495"/>
      <c r="B170" s="1506"/>
      <c r="C170" s="1718"/>
      <c r="D170" s="1718"/>
      <c r="E170" s="1718"/>
      <c r="F170" s="453"/>
      <c r="G170" s="315"/>
      <c r="H170" s="440"/>
      <c r="I170" s="315"/>
      <c r="J170" s="453"/>
      <c r="K170" s="315"/>
      <c r="L170" s="315"/>
      <c r="M170" s="315"/>
    </row>
    <row r="171" spans="1:13" ht="15" customHeight="1" thickBot="1" x14ac:dyDescent="0.25">
      <c r="A171" s="1495"/>
      <c r="B171" s="1506"/>
      <c r="C171" s="1718"/>
      <c r="D171" s="1718"/>
      <c r="E171" s="1718"/>
      <c r="F171" s="453"/>
      <c r="G171" s="315"/>
      <c r="H171" s="440" t="s">
        <v>159</v>
      </c>
      <c r="I171" s="315"/>
      <c r="J171" s="453"/>
      <c r="K171" s="315"/>
      <c r="L171" s="315"/>
      <c r="M171" s="315"/>
    </row>
    <row r="172" spans="1:13" s="112" customFormat="1" ht="18" customHeight="1" thickTop="1" thickBot="1" x14ac:dyDescent="0.25">
      <c r="A172" s="318"/>
      <c r="B172" s="1506"/>
      <c r="C172" s="1718"/>
      <c r="D172" s="1718"/>
      <c r="E172" s="1718"/>
      <c r="F172" s="1496"/>
      <c r="G172" s="1207" t="s">
        <v>117</v>
      </c>
      <c r="H172" s="1497">
        <v>0.3</v>
      </c>
      <c r="I172" s="1207" t="s">
        <v>119</v>
      </c>
      <c r="J172" s="1491">
        <f>ROUND(F172*H172,0)</f>
        <v>0</v>
      </c>
      <c r="K172" s="322" t="s">
        <v>547</v>
      </c>
      <c r="L172" s="376" t="s">
        <v>117</v>
      </c>
      <c r="M172" s="319"/>
    </row>
    <row r="173" spans="1:13" ht="15" customHeight="1" thickTop="1" x14ac:dyDescent="0.2">
      <c r="A173" s="320"/>
      <c r="B173" s="315"/>
      <c r="C173" s="315"/>
      <c r="D173" s="315"/>
      <c r="E173" s="315"/>
      <c r="F173" s="453"/>
      <c r="G173" s="315"/>
      <c r="H173" s="426"/>
      <c r="I173" s="315"/>
      <c r="J173" s="1498" t="s">
        <v>177</v>
      </c>
      <c r="K173" s="315"/>
      <c r="L173" s="315"/>
      <c r="M173" s="315"/>
    </row>
    <row r="174" spans="1:13" ht="5.25" customHeight="1" x14ac:dyDescent="0.2">
      <c r="A174" s="320"/>
      <c r="B174" s="315"/>
      <c r="C174" s="315"/>
      <c r="D174" s="315"/>
      <c r="E174" s="315"/>
      <c r="F174" s="453"/>
      <c r="G174" s="315"/>
      <c r="H174" s="426"/>
      <c r="I174" s="315"/>
      <c r="J174" s="453"/>
      <c r="K174" s="315"/>
      <c r="L174" s="315"/>
      <c r="M174" s="315"/>
    </row>
    <row r="175" spans="1:13" ht="18.75" customHeight="1" x14ac:dyDescent="0.2">
      <c r="A175" s="318"/>
      <c r="B175" s="319" t="s">
        <v>185</v>
      </c>
      <c r="C175" s="315"/>
      <c r="D175" s="315"/>
      <c r="E175" s="315"/>
      <c r="F175" s="453"/>
      <c r="G175" s="315"/>
      <c r="H175" s="426"/>
      <c r="I175" s="315"/>
      <c r="J175" s="453"/>
      <c r="K175" s="315"/>
      <c r="L175" s="315"/>
      <c r="M175" s="315"/>
    </row>
    <row r="176" spans="1:13" ht="7.5" customHeight="1" x14ac:dyDescent="0.2">
      <c r="A176" s="320"/>
      <c r="B176" s="315"/>
      <c r="C176" s="315"/>
      <c r="D176" s="315"/>
      <c r="E176" s="315"/>
      <c r="F176" s="453"/>
      <c r="G176" s="315"/>
      <c r="H176" s="426"/>
      <c r="I176" s="315"/>
      <c r="J176" s="453"/>
      <c r="K176" s="315"/>
      <c r="L176" s="315"/>
      <c r="M176" s="315"/>
    </row>
    <row r="177" spans="1:14" ht="18.75" customHeight="1" x14ac:dyDescent="0.2">
      <c r="A177" s="320"/>
      <c r="B177" s="1681" t="s">
        <v>175</v>
      </c>
      <c r="C177" s="1682"/>
      <c r="D177" s="1681" t="s">
        <v>139</v>
      </c>
      <c r="E177" s="1682"/>
      <c r="F177" s="455" t="s">
        <v>138</v>
      </c>
      <c r="G177" s="321"/>
      <c r="H177" s="456" t="s">
        <v>137</v>
      </c>
      <c r="I177" s="321"/>
      <c r="J177" s="455" t="s">
        <v>89</v>
      </c>
      <c r="K177" s="322"/>
      <c r="L177" s="315"/>
      <c r="M177" s="315"/>
    </row>
    <row r="178" spans="1:14" ht="15" customHeight="1" x14ac:dyDescent="0.2">
      <c r="A178" s="320"/>
      <c r="B178" s="323"/>
      <c r="C178" s="324"/>
      <c r="D178" s="325"/>
      <c r="E178" s="326"/>
      <c r="F178" s="1504"/>
      <c r="G178" s="327"/>
      <c r="H178" s="434"/>
      <c r="I178" s="327"/>
      <c r="J178" s="457" t="s">
        <v>136</v>
      </c>
      <c r="K178" s="322"/>
      <c r="L178" s="315"/>
      <c r="M178" s="315"/>
    </row>
    <row r="179" spans="1:14" s="112" customFormat="1" ht="15" customHeight="1" x14ac:dyDescent="0.2">
      <c r="A179" s="319"/>
      <c r="B179" s="329">
        <v>1</v>
      </c>
      <c r="C179" s="330" t="s">
        <v>128</v>
      </c>
      <c r="D179" s="1713"/>
      <c r="E179" s="1714"/>
      <c r="F179" s="1485">
        <f>+基礎データ貼付用シート!E211</f>
        <v>0</v>
      </c>
      <c r="G179" s="349" t="s">
        <v>117</v>
      </c>
      <c r="H179" s="1490">
        <v>0.19900000000000001</v>
      </c>
      <c r="I179" s="349" t="s">
        <v>119</v>
      </c>
      <c r="J179" s="1487">
        <f t="shared" ref="J179:J195" si="7">ROUND(F179*H179,0)</f>
        <v>0</v>
      </c>
      <c r="K179" s="322" t="s">
        <v>134</v>
      </c>
      <c r="L179" s="319"/>
      <c r="M179" s="319"/>
      <c r="N179" s="114"/>
    </row>
    <row r="180" spans="1:14" s="112" customFormat="1" ht="15" customHeight="1" x14ac:dyDescent="0.2">
      <c r="A180" s="319"/>
      <c r="B180" s="329">
        <v>2</v>
      </c>
      <c r="C180" s="330" t="s">
        <v>127</v>
      </c>
      <c r="D180" s="1713"/>
      <c r="E180" s="1714"/>
      <c r="F180" s="1485">
        <f>+基礎データ貼付用シート!E212</f>
        <v>0</v>
      </c>
      <c r="G180" s="349" t="s">
        <v>117</v>
      </c>
      <c r="H180" s="1486">
        <v>0.23300000000000001</v>
      </c>
      <c r="I180" s="349" t="s">
        <v>119</v>
      </c>
      <c r="J180" s="1487">
        <f t="shared" si="7"/>
        <v>0</v>
      </c>
      <c r="K180" s="322" t="s">
        <v>132</v>
      </c>
      <c r="L180" s="319"/>
      <c r="M180" s="319"/>
      <c r="N180" s="114"/>
    </row>
    <row r="181" spans="1:14" s="112" customFormat="1" ht="15" customHeight="1" x14ac:dyDescent="0.2">
      <c r="A181" s="319"/>
      <c r="B181" s="329">
        <v>3</v>
      </c>
      <c r="C181" s="330" t="s">
        <v>126</v>
      </c>
      <c r="D181" s="1713"/>
      <c r="E181" s="1714"/>
      <c r="F181" s="1485">
        <f>+基礎データ貼付用シート!E213</f>
        <v>0</v>
      </c>
      <c r="G181" s="349" t="s">
        <v>117</v>
      </c>
      <c r="H181" s="1486">
        <v>0.182</v>
      </c>
      <c r="I181" s="349" t="s">
        <v>119</v>
      </c>
      <c r="J181" s="1487">
        <f t="shared" si="7"/>
        <v>0</v>
      </c>
      <c r="K181" s="322" t="s">
        <v>130</v>
      </c>
      <c r="L181" s="319"/>
      <c r="M181" s="319"/>
      <c r="N181" s="114"/>
    </row>
    <row r="182" spans="1:14" s="112" customFormat="1" ht="15" customHeight="1" x14ac:dyDescent="0.2">
      <c r="A182" s="319"/>
      <c r="B182" s="329">
        <v>4</v>
      </c>
      <c r="C182" s="330" t="s">
        <v>125</v>
      </c>
      <c r="D182" s="1713"/>
      <c r="E182" s="1714"/>
      <c r="F182" s="1485">
        <f>+基礎データ貼付用シート!E214</f>
        <v>0</v>
      </c>
      <c r="G182" s="349" t="s">
        <v>117</v>
      </c>
      <c r="H182" s="1486">
        <v>0.216</v>
      </c>
      <c r="I182" s="349" t="s">
        <v>119</v>
      </c>
      <c r="J182" s="1487">
        <f t="shared" si="7"/>
        <v>0</v>
      </c>
      <c r="K182" s="322" t="s">
        <v>538</v>
      </c>
      <c r="L182" s="319"/>
      <c r="M182" s="319"/>
      <c r="N182" s="114"/>
    </row>
    <row r="183" spans="1:14" s="112" customFormat="1" ht="15" customHeight="1" x14ac:dyDescent="0.2">
      <c r="A183" s="319"/>
      <c r="B183" s="1488">
        <v>5</v>
      </c>
      <c r="C183" s="332" t="s">
        <v>124</v>
      </c>
      <c r="D183" s="1713"/>
      <c r="E183" s="1714"/>
      <c r="F183" s="1485">
        <f>+基礎データ貼付用シート!E215</f>
        <v>0</v>
      </c>
      <c r="G183" s="349" t="s">
        <v>117</v>
      </c>
      <c r="H183" s="1486">
        <v>0.192</v>
      </c>
      <c r="I183" s="349" t="s">
        <v>119</v>
      </c>
      <c r="J183" s="1487">
        <f t="shared" si="7"/>
        <v>0</v>
      </c>
      <c r="K183" s="322" t="s">
        <v>537</v>
      </c>
      <c r="L183" s="319"/>
      <c r="M183" s="319"/>
      <c r="N183" s="114"/>
    </row>
    <row r="184" spans="1:14" s="112" customFormat="1" ht="15" customHeight="1" x14ac:dyDescent="0.2">
      <c r="A184" s="319"/>
      <c r="B184" s="329">
        <v>6</v>
      </c>
      <c r="C184" s="330" t="s">
        <v>123</v>
      </c>
      <c r="D184" s="331" t="s">
        <v>533</v>
      </c>
      <c r="E184" s="505" t="s">
        <v>143</v>
      </c>
      <c r="F184" s="1194" t="b">
        <f>IF(総括表!$B$4=総括表!$Q$4,基礎データ貼付用シート!E216)</f>
        <v>0</v>
      </c>
      <c r="G184" s="349" t="s">
        <v>117</v>
      </c>
      <c r="H184" s="1486">
        <v>0.246</v>
      </c>
      <c r="I184" s="349" t="s">
        <v>119</v>
      </c>
      <c r="J184" s="1487">
        <f t="shared" si="7"/>
        <v>0</v>
      </c>
      <c r="K184" s="322" t="s">
        <v>536</v>
      </c>
      <c r="L184" s="319"/>
      <c r="M184" s="319"/>
      <c r="N184" s="114"/>
    </row>
    <row r="185" spans="1:14" s="112" customFormat="1" ht="15" customHeight="1" x14ac:dyDescent="0.2">
      <c r="A185" s="319"/>
      <c r="B185" s="334"/>
      <c r="C185" s="326"/>
      <c r="D185" s="331" t="s">
        <v>529</v>
      </c>
      <c r="E185" s="505" t="s">
        <v>142</v>
      </c>
      <c r="F185" s="1194" t="b">
        <f>IF(総括表!$B$4=総括表!$Q$5,基礎データ貼付用シート!E216)</f>
        <v>0</v>
      </c>
      <c r="G185" s="349" t="s">
        <v>117</v>
      </c>
      <c r="H185" s="1486">
        <v>0.189</v>
      </c>
      <c r="I185" s="349" t="s">
        <v>119</v>
      </c>
      <c r="J185" s="1487">
        <f t="shared" si="7"/>
        <v>0</v>
      </c>
      <c r="K185" s="322" t="s">
        <v>535</v>
      </c>
      <c r="L185" s="319"/>
      <c r="M185" s="319"/>
      <c r="N185" s="114"/>
    </row>
    <row r="186" spans="1:14" s="112" customFormat="1" ht="15" customHeight="1" x14ac:dyDescent="0.2">
      <c r="A186" s="319"/>
      <c r="B186" s="329">
        <v>7</v>
      </c>
      <c r="C186" s="330" t="s">
        <v>122</v>
      </c>
      <c r="D186" s="331" t="s">
        <v>533</v>
      </c>
      <c r="E186" s="505" t="s">
        <v>143</v>
      </c>
      <c r="F186" s="1194" t="b">
        <f>IF(総括表!$B$4=総括表!$Q$4,基礎データ貼付用シート!E217)</f>
        <v>0</v>
      </c>
      <c r="G186" s="349" t="s">
        <v>117</v>
      </c>
      <c r="H186" s="1486">
        <v>0.26100000000000001</v>
      </c>
      <c r="I186" s="349" t="s">
        <v>119</v>
      </c>
      <c r="J186" s="1487">
        <f t="shared" si="7"/>
        <v>0</v>
      </c>
      <c r="K186" s="322" t="s">
        <v>534</v>
      </c>
      <c r="L186" s="319"/>
      <c r="M186" s="319"/>
      <c r="N186" s="114"/>
    </row>
    <row r="187" spans="1:14" s="112" customFormat="1" ht="15" customHeight="1" x14ac:dyDescent="0.2">
      <c r="A187" s="319"/>
      <c r="B187" s="334"/>
      <c r="C187" s="326"/>
      <c r="D187" s="331" t="s">
        <v>529</v>
      </c>
      <c r="E187" s="505" t="s">
        <v>142</v>
      </c>
      <c r="F187" s="1194" t="b">
        <f>IF(総括表!$B$4=総括表!$Q$5,基礎データ貼付用シート!E217)</f>
        <v>0</v>
      </c>
      <c r="G187" s="349" t="s">
        <v>117</v>
      </c>
      <c r="H187" s="1486">
        <v>0.193</v>
      </c>
      <c r="I187" s="349" t="s">
        <v>119</v>
      </c>
      <c r="J187" s="1489">
        <f t="shared" si="7"/>
        <v>0</v>
      </c>
      <c r="K187" s="322" t="s">
        <v>530</v>
      </c>
      <c r="L187" s="319"/>
      <c r="M187" s="319"/>
      <c r="N187" s="114"/>
    </row>
    <row r="188" spans="1:14" s="112" customFormat="1" ht="15" customHeight="1" x14ac:dyDescent="0.2">
      <c r="A188" s="319"/>
      <c r="B188" s="329">
        <v>8</v>
      </c>
      <c r="C188" s="330" t="s">
        <v>121</v>
      </c>
      <c r="D188" s="331" t="s">
        <v>533</v>
      </c>
      <c r="E188" s="505" t="s">
        <v>143</v>
      </c>
      <c r="F188" s="1194" t="b">
        <f>IF(総括表!$B$4=総括表!$Q$4,基礎データ貼付用シート!E218)</f>
        <v>0</v>
      </c>
      <c r="G188" s="349" t="s">
        <v>117</v>
      </c>
      <c r="H188" s="1486">
        <v>0.27700000000000002</v>
      </c>
      <c r="I188" s="349" t="s">
        <v>119</v>
      </c>
      <c r="J188" s="1487">
        <f t="shared" si="7"/>
        <v>0</v>
      </c>
      <c r="K188" s="322" t="s">
        <v>528</v>
      </c>
      <c r="L188" s="319"/>
      <c r="M188" s="319"/>
      <c r="N188" s="114"/>
    </row>
    <row r="189" spans="1:14" s="112" customFormat="1" ht="15" customHeight="1" x14ac:dyDescent="0.2">
      <c r="A189" s="319"/>
      <c r="B189" s="334"/>
      <c r="C189" s="326"/>
      <c r="D189" s="331" t="s">
        <v>529</v>
      </c>
      <c r="E189" s="505" t="s">
        <v>142</v>
      </c>
      <c r="F189" s="1194" t="b">
        <f>IF(総括表!$B$4=総括表!$Q$5,基礎データ貼付用シート!E218)</f>
        <v>0</v>
      </c>
      <c r="G189" s="349" t="s">
        <v>117</v>
      </c>
      <c r="H189" s="1486">
        <v>0.19600000000000001</v>
      </c>
      <c r="I189" s="349" t="s">
        <v>119</v>
      </c>
      <c r="J189" s="1489">
        <f t="shared" si="7"/>
        <v>0</v>
      </c>
      <c r="K189" s="322" t="s">
        <v>554</v>
      </c>
      <c r="L189" s="319"/>
      <c r="M189" s="319"/>
      <c r="N189" s="114"/>
    </row>
    <row r="190" spans="1:14" s="112" customFormat="1" ht="15" customHeight="1" x14ac:dyDescent="0.2">
      <c r="A190" s="319"/>
      <c r="B190" s="329">
        <v>9</v>
      </c>
      <c r="C190" s="330" t="s">
        <v>120</v>
      </c>
      <c r="D190" s="331" t="s">
        <v>533</v>
      </c>
      <c r="E190" s="505" t="s">
        <v>143</v>
      </c>
      <c r="F190" s="1194" t="b">
        <f>IF(総括表!$B$4=総括表!$Q$4,基礎データ貼付用シート!E219)</f>
        <v>0</v>
      </c>
      <c r="G190" s="349" t="s">
        <v>117</v>
      </c>
      <c r="H190" s="1486">
        <v>0.28699999999999998</v>
      </c>
      <c r="I190" s="349" t="s">
        <v>119</v>
      </c>
      <c r="J190" s="1487">
        <f t="shared" si="7"/>
        <v>0</v>
      </c>
      <c r="K190" s="322" t="s">
        <v>553</v>
      </c>
      <c r="L190" s="319"/>
      <c r="M190" s="319"/>
      <c r="N190" s="114"/>
    </row>
    <row r="191" spans="1:14" s="112" customFormat="1" ht="15" customHeight="1" x14ac:dyDescent="0.2">
      <c r="A191" s="319"/>
      <c r="B191" s="334"/>
      <c r="C191" s="326"/>
      <c r="D191" s="331" t="s">
        <v>529</v>
      </c>
      <c r="E191" s="505" t="s">
        <v>142</v>
      </c>
      <c r="F191" s="1194" t="b">
        <f>IF(総括表!$B$4=総括表!$Q$5,基礎データ貼付用シート!E219)</f>
        <v>0</v>
      </c>
      <c r="G191" s="349" t="s">
        <v>117</v>
      </c>
      <c r="H191" s="1486">
        <v>0.25800000000000001</v>
      </c>
      <c r="I191" s="349" t="s">
        <v>119</v>
      </c>
      <c r="J191" s="1489">
        <f t="shared" si="7"/>
        <v>0</v>
      </c>
      <c r="K191" s="322" t="s">
        <v>552</v>
      </c>
      <c r="L191" s="319"/>
      <c r="M191" s="319"/>
      <c r="N191" s="114"/>
    </row>
    <row r="192" spans="1:14" s="112" customFormat="1" ht="15" customHeight="1" x14ac:dyDescent="0.2">
      <c r="A192" s="319"/>
      <c r="B192" s="329">
        <v>10</v>
      </c>
      <c r="C192" s="330" t="s">
        <v>475</v>
      </c>
      <c r="D192" s="331" t="s">
        <v>533</v>
      </c>
      <c r="E192" s="505" t="s">
        <v>143</v>
      </c>
      <c r="F192" s="1194" t="b">
        <f>IF(総括表!$B$4=総括表!$Q$4,基礎データ貼付用シート!E220)</f>
        <v>0</v>
      </c>
      <c r="G192" s="349" t="s">
        <v>117</v>
      </c>
      <c r="H192" s="1486">
        <v>0.31</v>
      </c>
      <c r="I192" s="349" t="s">
        <v>119</v>
      </c>
      <c r="J192" s="1487">
        <f t="shared" si="7"/>
        <v>0</v>
      </c>
      <c r="K192" s="322" t="s">
        <v>569</v>
      </c>
      <c r="L192" s="319"/>
      <c r="M192" s="319"/>
      <c r="N192" s="114"/>
    </row>
    <row r="193" spans="1:14" s="112" customFormat="1" ht="15" customHeight="1" x14ac:dyDescent="0.2">
      <c r="A193" s="319"/>
      <c r="B193" s="334"/>
      <c r="C193" s="326"/>
      <c r="D193" s="331" t="s">
        <v>529</v>
      </c>
      <c r="E193" s="505" t="s">
        <v>142</v>
      </c>
      <c r="F193" s="1194" t="b">
        <f>IF(総括表!$B$4=総括表!$Q$5,基礎データ貼付用シート!E220)</f>
        <v>0</v>
      </c>
      <c r="G193" s="349" t="s">
        <v>117</v>
      </c>
      <c r="H193" s="1486">
        <v>0.28599999999999998</v>
      </c>
      <c r="I193" s="349" t="s">
        <v>119</v>
      </c>
      <c r="J193" s="1489">
        <f t="shared" si="7"/>
        <v>0</v>
      </c>
      <c r="K193" s="322" t="s">
        <v>568</v>
      </c>
      <c r="L193" s="319"/>
      <c r="M193" s="319"/>
      <c r="N193" s="114"/>
    </row>
    <row r="194" spans="1:14" s="112" customFormat="1" ht="15" customHeight="1" x14ac:dyDescent="0.2">
      <c r="A194" s="319"/>
      <c r="B194" s="329">
        <v>11</v>
      </c>
      <c r="C194" s="330" t="s">
        <v>512</v>
      </c>
      <c r="D194" s="331" t="s">
        <v>533</v>
      </c>
      <c r="E194" s="505" t="s">
        <v>143</v>
      </c>
      <c r="F194" s="1194" t="b">
        <f>IF(総括表!$B$4=総括表!$Q$4,基礎データ貼付用シート!E221)</f>
        <v>0</v>
      </c>
      <c r="G194" s="349" t="s">
        <v>117</v>
      </c>
      <c r="H194" s="1486">
        <v>0.32500000000000001</v>
      </c>
      <c r="I194" s="349" t="s">
        <v>119</v>
      </c>
      <c r="J194" s="1487">
        <f t="shared" si="7"/>
        <v>0</v>
      </c>
      <c r="K194" s="322" t="s">
        <v>567</v>
      </c>
      <c r="L194" s="319"/>
      <c r="M194" s="319"/>
      <c r="N194" s="114"/>
    </row>
    <row r="195" spans="1:14" s="112" customFormat="1" ht="15" customHeight="1" thickBot="1" x14ac:dyDescent="0.25">
      <c r="A195" s="319"/>
      <c r="B195" s="334"/>
      <c r="C195" s="326"/>
      <c r="D195" s="331" t="s">
        <v>529</v>
      </c>
      <c r="E195" s="505" t="s">
        <v>142</v>
      </c>
      <c r="F195" s="1194" t="b">
        <f>IF(総括表!$B$4=総括表!$Q$5,基礎データ貼付用シート!E221)</f>
        <v>0</v>
      </c>
      <c r="G195" s="349" t="s">
        <v>117</v>
      </c>
      <c r="H195" s="1486">
        <v>0.30499999999999999</v>
      </c>
      <c r="I195" s="349" t="s">
        <v>119</v>
      </c>
      <c r="J195" s="1489">
        <f t="shared" si="7"/>
        <v>0</v>
      </c>
      <c r="K195" s="322" t="s">
        <v>566</v>
      </c>
      <c r="L195" s="319"/>
      <c r="M195" s="319"/>
      <c r="N195" s="114"/>
    </row>
    <row r="196" spans="1:14" s="112" customFormat="1" ht="15" customHeight="1" thickBot="1" x14ac:dyDescent="0.25">
      <c r="A196" s="319"/>
      <c r="B196" s="1711" t="s">
        <v>118</v>
      </c>
      <c r="C196" s="1712"/>
      <c r="D196" s="1713"/>
      <c r="E196" s="1714"/>
      <c r="F196" s="1199"/>
      <c r="G196" s="1200"/>
      <c r="H196" s="1201"/>
      <c r="I196" s="1484"/>
      <c r="J196" s="1491">
        <f>SUM(J179:J195)</f>
        <v>0</v>
      </c>
      <c r="K196" s="322" t="s">
        <v>806</v>
      </c>
      <c r="L196" s="376" t="s">
        <v>117</v>
      </c>
      <c r="M196" s="319"/>
    </row>
    <row r="197" spans="1:14" s="112" customFormat="1" ht="15" customHeight="1" x14ac:dyDescent="0.2">
      <c r="A197" s="319"/>
      <c r="B197" s="319"/>
      <c r="C197" s="319"/>
      <c r="D197" s="319"/>
      <c r="E197" s="319"/>
      <c r="F197" s="1503"/>
      <c r="G197" s="319"/>
      <c r="H197" s="440"/>
      <c r="I197" s="319"/>
      <c r="J197" s="1498"/>
      <c r="K197" s="319"/>
      <c r="L197" s="319"/>
      <c r="M197" s="319"/>
    </row>
    <row r="198" spans="1:14" ht="15" customHeight="1" x14ac:dyDescent="0.2">
      <c r="A198" s="1495"/>
      <c r="B198" s="1716" t="s">
        <v>7372</v>
      </c>
      <c r="C198" s="1716"/>
      <c r="D198" s="1716"/>
      <c r="E198" s="1716"/>
      <c r="F198" s="453"/>
      <c r="G198" s="315"/>
      <c r="H198" s="440"/>
      <c r="I198" s="315"/>
      <c r="J198" s="453"/>
      <c r="K198" s="315"/>
      <c r="L198" s="315"/>
      <c r="M198" s="315"/>
    </row>
    <row r="199" spans="1:14" ht="15" customHeight="1" thickBot="1" x14ac:dyDescent="0.25">
      <c r="A199" s="1495"/>
      <c r="B199" s="1716"/>
      <c r="C199" s="1716"/>
      <c r="D199" s="1716"/>
      <c r="E199" s="1716"/>
      <c r="F199" s="453"/>
      <c r="G199" s="315"/>
      <c r="H199" s="440" t="s">
        <v>159</v>
      </c>
      <c r="I199" s="315"/>
      <c r="J199" s="453"/>
      <c r="K199" s="315"/>
      <c r="L199" s="315"/>
      <c r="M199" s="315"/>
    </row>
    <row r="200" spans="1:14" s="112" customFormat="1" ht="18.75" customHeight="1" thickTop="1" thickBot="1" x14ac:dyDescent="0.25">
      <c r="A200" s="318"/>
      <c r="B200" s="1716"/>
      <c r="C200" s="1716"/>
      <c r="D200" s="1716"/>
      <c r="E200" s="1716"/>
      <c r="F200" s="1496"/>
      <c r="G200" s="1207" t="s">
        <v>117</v>
      </c>
      <c r="H200" s="1497">
        <v>0.6</v>
      </c>
      <c r="I200" s="1207" t="s">
        <v>119</v>
      </c>
      <c r="J200" s="1491">
        <f>ROUND(F200*H200,0)</f>
        <v>0</v>
      </c>
      <c r="K200" s="322" t="s">
        <v>807</v>
      </c>
      <c r="L200" s="376" t="s">
        <v>117</v>
      </c>
      <c r="M200" s="319"/>
    </row>
    <row r="201" spans="1:14" ht="15" customHeight="1" thickTop="1" x14ac:dyDescent="0.2">
      <c r="A201" s="320"/>
      <c r="B201" s="315"/>
      <c r="C201" s="315"/>
      <c r="D201" s="315"/>
      <c r="E201" s="315"/>
      <c r="F201" s="453"/>
      <c r="G201" s="315"/>
      <c r="H201" s="426"/>
      <c r="I201" s="315"/>
      <c r="J201" s="1498" t="s">
        <v>177</v>
      </c>
      <c r="K201" s="315"/>
      <c r="L201" s="315"/>
      <c r="M201" s="315"/>
    </row>
    <row r="202" spans="1:14" ht="18.75" customHeight="1" x14ac:dyDescent="0.2">
      <c r="A202" s="320"/>
      <c r="B202" s="315"/>
      <c r="C202" s="315"/>
      <c r="D202" s="315"/>
      <c r="E202" s="315"/>
      <c r="F202" s="453"/>
      <c r="G202" s="315"/>
      <c r="H202" s="426"/>
      <c r="I202" s="315"/>
      <c r="J202" s="453"/>
      <c r="K202" s="315"/>
      <c r="L202" s="315"/>
      <c r="M202" s="315"/>
    </row>
    <row r="203" spans="1:14" ht="18.75" customHeight="1" x14ac:dyDescent="0.2">
      <c r="A203" s="318"/>
      <c r="B203" s="319" t="s">
        <v>184</v>
      </c>
      <c r="C203" s="315"/>
      <c r="D203" s="315"/>
      <c r="E203" s="315"/>
      <c r="F203" s="453"/>
      <c r="G203" s="315"/>
      <c r="H203" s="426"/>
      <c r="I203" s="315"/>
      <c r="J203" s="453"/>
      <c r="K203" s="315"/>
      <c r="L203" s="315"/>
      <c r="M203" s="315"/>
    </row>
    <row r="204" spans="1:14" ht="7.5" customHeight="1" x14ac:dyDescent="0.2">
      <c r="A204" s="320"/>
      <c r="B204" s="315"/>
      <c r="C204" s="315"/>
      <c r="D204" s="315"/>
      <c r="E204" s="315"/>
      <c r="F204" s="453"/>
      <c r="G204" s="315"/>
      <c r="H204" s="426"/>
      <c r="I204" s="315"/>
      <c r="J204" s="453"/>
      <c r="K204" s="315"/>
      <c r="L204" s="315"/>
      <c r="M204" s="315"/>
    </row>
    <row r="205" spans="1:14" ht="18.75" customHeight="1" x14ac:dyDescent="0.2">
      <c r="A205" s="320"/>
      <c r="B205" s="1681" t="s">
        <v>181</v>
      </c>
      <c r="C205" s="1682"/>
      <c r="D205" s="1681" t="s">
        <v>139</v>
      </c>
      <c r="E205" s="1682"/>
      <c r="F205" s="455" t="s">
        <v>180</v>
      </c>
      <c r="G205" s="321"/>
      <c r="H205" s="456" t="s">
        <v>137</v>
      </c>
      <c r="I205" s="321"/>
      <c r="J205" s="455" t="s">
        <v>89</v>
      </c>
      <c r="K205" s="322"/>
      <c r="L205" s="315"/>
      <c r="M205" s="315"/>
    </row>
    <row r="206" spans="1:14" ht="15" customHeight="1" x14ac:dyDescent="0.2">
      <c r="A206" s="320"/>
      <c r="B206" s="323"/>
      <c r="C206" s="324"/>
      <c r="D206" s="325"/>
      <c r="E206" s="326"/>
      <c r="F206" s="1504"/>
      <c r="G206" s="327"/>
      <c r="H206" s="434"/>
      <c r="I206" s="327"/>
      <c r="J206" s="457" t="s">
        <v>136</v>
      </c>
      <c r="K206" s="322"/>
      <c r="L206" s="315"/>
      <c r="M206" s="315"/>
    </row>
    <row r="207" spans="1:14" s="112" customFormat="1" ht="15" customHeight="1" x14ac:dyDescent="0.2">
      <c r="A207" s="319"/>
      <c r="B207" s="329">
        <v>1</v>
      </c>
      <c r="C207" s="330" t="s">
        <v>128</v>
      </c>
      <c r="D207" s="1713"/>
      <c r="E207" s="1714"/>
      <c r="F207" s="1485">
        <f>+基礎データ貼付用シート!E222</f>
        <v>0</v>
      </c>
      <c r="G207" s="349" t="s">
        <v>117</v>
      </c>
      <c r="H207" s="1490">
        <v>0.19900000000000001</v>
      </c>
      <c r="I207" s="349" t="s">
        <v>119</v>
      </c>
      <c r="J207" s="1487">
        <f>ROUND(F207*H207,0)</f>
        <v>0</v>
      </c>
      <c r="K207" s="322" t="s">
        <v>134</v>
      </c>
      <c r="L207" s="319"/>
      <c r="M207" s="319"/>
      <c r="N207" s="114"/>
    </row>
    <row r="208" spans="1:14" s="112" customFormat="1" ht="15" customHeight="1" thickBot="1" x14ac:dyDescent="0.25">
      <c r="A208" s="319"/>
      <c r="B208" s="329">
        <v>2</v>
      </c>
      <c r="C208" s="330" t="s">
        <v>127</v>
      </c>
      <c r="D208" s="1713"/>
      <c r="E208" s="1714"/>
      <c r="F208" s="1485">
        <f>+基礎データ貼付用シート!E223</f>
        <v>0</v>
      </c>
      <c r="G208" s="349" t="s">
        <v>117</v>
      </c>
      <c r="H208" s="1486">
        <v>0.23300000000000001</v>
      </c>
      <c r="I208" s="349" t="s">
        <v>119</v>
      </c>
      <c r="J208" s="1489">
        <f>ROUND(F208*H208,0)</f>
        <v>0</v>
      </c>
      <c r="K208" s="322" t="s">
        <v>132</v>
      </c>
      <c r="L208" s="319"/>
      <c r="M208" s="319"/>
      <c r="N208" s="114"/>
    </row>
    <row r="209" spans="1:14" s="112" customFormat="1" ht="15" customHeight="1" thickBot="1" x14ac:dyDescent="0.25">
      <c r="A209" s="319"/>
      <c r="B209" s="1711" t="s">
        <v>118</v>
      </c>
      <c r="C209" s="1712"/>
      <c r="D209" s="1713"/>
      <c r="E209" s="1714"/>
      <c r="F209" s="1511"/>
      <c r="G209" s="1512"/>
      <c r="H209" s="1513"/>
      <c r="I209" s="504"/>
      <c r="J209" s="1491">
        <f>SUM(J207:J208)</f>
        <v>0</v>
      </c>
      <c r="K209" s="322" t="s">
        <v>967</v>
      </c>
      <c r="L209" s="376" t="s">
        <v>117</v>
      </c>
      <c r="M209" s="319"/>
    </row>
    <row r="210" spans="1:14" s="112" customFormat="1" ht="18.75" customHeight="1" x14ac:dyDescent="0.2">
      <c r="A210" s="319"/>
      <c r="B210" s="319"/>
      <c r="C210" s="319"/>
      <c r="D210" s="319"/>
      <c r="E210" s="319"/>
      <c r="F210" s="1503"/>
      <c r="G210" s="319"/>
      <c r="H210" s="440"/>
      <c r="I210" s="319"/>
      <c r="J210" s="1498"/>
      <c r="K210" s="319"/>
      <c r="L210" s="319"/>
      <c r="M210" s="319"/>
    </row>
    <row r="211" spans="1:14" ht="18.75" customHeight="1" x14ac:dyDescent="0.2">
      <c r="A211" s="318"/>
      <c r="B211" s="319" t="s">
        <v>183</v>
      </c>
      <c r="C211" s="315"/>
      <c r="D211" s="315"/>
      <c r="E211" s="315"/>
      <c r="F211" s="453"/>
      <c r="G211" s="315"/>
      <c r="H211" s="426"/>
      <c r="I211" s="315"/>
      <c r="J211" s="453"/>
      <c r="K211" s="315"/>
      <c r="L211" s="315"/>
      <c r="M211" s="315"/>
    </row>
    <row r="212" spans="1:14" ht="7.5" customHeight="1" x14ac:dyDescent="0.2">
      <c r="A212" s="320"/>
      <c r="B212" s="315"/>
      <c r="C212" s="315"/>
      <c r="D212" s="315"/>
      <c r="E212" s="315"/>
      <c r="F212" s="453"/>
      <c r="G212" s="315"/>
      <c r="H212" s="426"/>
      <c r="I212" s="315"/>
      <c r="J212" s="453"/>
      <c r="K212" s="315"/>
      <c r="L212" s="315"/>
      <c r="M212" s="315"/>
    </row>
    <row r="213" spans="1:14" ht="18.75" customHeight="1" x14ac:dyDescent="0.2">
      <c r="A213" s="320"/>
      <c r="B213" s="1681" t="s">
        <v>175</v>
      </c>
      <c r="C213" s="1682"/>
      <c r="D213" s="1681" t="s">
        <v>139</v>
      </c>
      <c r="E213" s="1682"/>
      <c r="F213" s="455" t="s">
        <v>138</v>
      </c>
      <c r="G213" s="321"/>
      <c r="H213" s="456" t="s">
        <v>137</v>
      </c>
      <c r="I213" s="321"/>
      <c r="J213" s="455" t="s">
        <v>89</v>
      </c>
      <c r="K213" s="322"/>
      <c r="L213" s="315"/>
      <c r="M213" s="315"/>
    </row>
    <row r="214" spans="1:14" ht="15" customHeight="1" x14ac:dyDescent="0.2">
      <c r="A214" s="320"/>
      <c r="B214" s="323"/>
      <c r="C214" s="324"/>
      <c r="D214" s="325"/>
      <c r="E214" s="326"/>
      <c r="F214" s="1504"/>
      <c r="G214" s="327"/>
      <c r="H214" s="434"/>
      <c r="I214" s="327"/>
      <c r="J214" s="457" t="s">
        <v>136</v>
      </c>
      <c r="K214" s="322"/>
      <c r="L214" s="315"/>
      <c r="M214" s="315"/>
    </row>
    <row r="215" spans="1:14" s="112" customFormat="1" ht="15" customHeight="1" x14ac:dyDescent="0.2">
      <c r="A215" s="319"/>
      <c r="B215" s="329">
        <v>1</v>
      </c>
      <c r="C215" s="330" t="s">
        <v>127</v>
      </c>
      <c r="D215" s="1713"/>
      <c r="E215" s="1714"/>
      <c r="F215" s="1485">
        <f>+基礎データ貼付用シート!E224</f>
        <v>0</v>
      </c>
      <c r="G215" s="349" t="s">
        <v>117</v>
      </c>
      <c r="H215" s="1486">
        <v>0.23300000000000001</v>
      </c>
      <c r="I215" s="349" t="s">
        <v>119</v>
      </c>
      <c r="J215" s="1487">
        <f t="shared" ref="J215:J220" si="8">ROUND(F215*H215,0)</f>
        <v>0</v>
      </c>
      <c r="K215" s="322" t="s">
        <v>134</v>
      </c>
      <c r="L215" s="319"/>
      <c r="M215" s="319"/>
      <c r="N215" s="114"/>
    </row>
    <row r="216" spans="1:14" s="112" customFormat="1" ht="15" customHeight="1" x14ac:dyDescent="0.2">
      <c r="A216" s="319"/>
      <c r="B216" s="329">
        <v>2</v>
      </c>
      <c r="C216" s="330" t="s">
        <v>126</v>
      </c>
      <c r="D216" s="1713"/>
      <c r="E216" s="1714"/>
      <c r="F216" s="1485">
        <f>+基礎データ貼付用シート!E225</f>
        <v>0</v>
      </c>
      <c r="G216" s="349" t="s">
        <v>117</v>
      </c>
      <c r="H216" s="1486">
        <v>0.182</v>
      </c>
      <c r="I216" s="349" t="s">
        <v>119</v>
      </c>
      <c r="J216" s="1487">
        <f t="shared" si="8"/>
        <v>0</v>
      </c>
      <c r="K216" s="322" t="s">
        <v>132</v>
      </c>
      <c r="L216" s="319"/>
      <c r="M216" s="319"/>
      <c r="N216" s="114"/>
    </row>
    <row r="217" spans="1:14" s="112" customFormat="1" ht="15" customHeight="1" x14ac:dyDescent="0.2">
      <c r="A217" s="319"/>
      <c r="B217" s="329">
        <v>3</v>
      </c>
      <c r="C217" s="330" t="s">
        <v>125</v>
      </c>
      <c r="D217" s="1713"/>
      <c r="E217" s="1714"/>
      <c r="F217" s="1485">
        <f>+基礎データ貼付用シート!E226</f>
        <v>0</v>
      </c>
      <c r="G217" s="349" t="s">
        <v>117</v>
      </c>
      <c r="H217" s="1486">
        <v>0.216</v>
      </c>
      <c r="I217" s="349" t="s">
        <v>119</v>
      </c>
      <c r="J217" s="1487">
        <f t="shared" si="8"/>
        <v>0</v>
      </c>
      <c r="K217" s="322" t="s">
        <v>130</v>
      </c>
      <c r="L217" s="319"/>
      <c r="M217" s="319"/>
      <c r="N217" s="114"/>
    </row>
    <row r="218" spans="1:14" s="112" customFormat="1" ht="15" customHeight="1" x14ac:dyDescent="0.2">
      <c r="A218" s="319"/>
      <c r="B218" s="1488">
        <v>4</v>
      </c>
      <c r="C218" s="332" t="s">
        <v>124</v>
      </c>
      <c r="D218" s="1713"/>
      <c r="E218" s="1714"/>
      <c r="F218" s="1485">
        <f>+基礎データ貼付用シート!E227</f>
        <v>0</v>
      </c>
      <c r="G218" s="349" t="s">
        <v>117</v>
      </c>
      <c r="H218" s="1486">
        <v>0.192</v>
      </c>
      <c r="I218" s="349" t="s">
        <v>119</v>
      </c>
      <c r="J218" s="1487">
        <f t="shared" si="8"/>
        <v>0</v>
      </c>
      <c r="K218" s="322" t="s">
        <v>538</v>
      </c>
      <c r="L218" s="319"/>
      <c r="M218" s="319"/>
      <c r="N218" s="114"/>
    </row>
    <row r="219" spans="1:14" s="112" customFormat="1" ht="15" customHeight="1" x14ac:dyDescent="0.2">
      <c r="A219" s="319"/>
      <c r="B219" s="329">
        <v>5</v>
      </c>
      <c r="C219" s="330" t="s">
        <v>123</v>
      </c>
      <c r="D219" s="331" t="s">
        <v>533</v>
      </c>
      <c r="E219" s="505" t="s">
        <v>143</v>
      </c>
      <c r="F219" s="1194" t="b">
        <f>IF(総括表!$B$4=総括表!$Q$4,基礎データ貼付用シート!E228)</f>
        <v>0</v>
      </c>
      <c r="G219" s="349" t="s">
        <v>117</v>
      </c>
      <c r="H219" s="1486">
        <v>0.246</v>
      </c>
      <c r="I219" s="349" t="s">
        <v>119</v>
      </c>
      <c r="J219" s="1487">
        <f t="shared" si="8"/>
        <v>0</v>
      </c>
      <c r="K219" s="322" t="s">
        <v>537</v>
      </c>
      <c r="L219" s="319"/>
      <c r="M219" s="319"/>
      <c r="N219" s="114"/>
    </row>
    <row r="220" spans="1:14" s="112" customFormat="1" ht="15" customHeight="1" thickBot="1" x14ac:dyDescent="0.25">
      <c r="A220" s="319"/>
      <c r="B220" s="334"/>
      <c r="C220" s="326"/>
      <c r="D220" s="331" t="s">
        <v>529</v>
      </c>
      <c r="E220" s="505" t="s">
        <v>142</v>
      </c>
      <c r="F220" s="1194" t="b">
        <f>IF(総括表!$B$4=総括表!$Q$5,基礎データ貼付用シート!E228)</f>
        <v>0</v>
      </c>
      <c r="G220" s="349" t="s">
        <v>117</v>
      </c>
      <c r="H220" s="1486">
        <v>0.189</v>
      </c>
      <c r="I220" s="349" t="s">
        <v>119</v>
      </c>
      <c r="J220" s="1487">
        <f t="shared" si="8"/>
        <v>0</v>
      </c>
      <c r="K220" s="322" t="s">
        <v>536</v>
      </c>
      <c r="L220" s="319"/>
      <c r="M220" s="319"/>
      <c r="N220" s="114"/>
    </row>
    <row r="221" spans="1:14" s="112" customFormat="1" ht="15" customHeight="1" thickBot="1" x14ac:dyDescent="0.25">
      <c r="A221" s="319"/>
      <c r="B221" s="1711" t="s">
        <v>118</v>
      </c>
      <c r="C221" s="1712"/>
      <c r="D221" s="1713"/>
      <c r="E221" s="1714"/>
      <c r="F221" s="1511"/>
      <c r="G221" s="1512"/>
      <c r="H221" s="1513"/>
      <c r="I221" s="504"/>
      <c r="J221" s="1491">
        <f>SUM(J215:J220)</f>
        <v>0</v>
      </c>
      <c r="K221" s="322" t="s">
        <v>968</v>
      </c>
      <c r="L221" s="376" t="s">
        <v>117</v>
      </c>
      <c r="M221" s="319"/>
    </row>
    <row r="222" spans="1:14" s="112" customFormat="1" ht="18.75" customHeight="1" x14ac:dyDescent="0.2">
      <c r="A222" s="319"/>
      <c r="B222" s="319"/>
      <c r="C222" s="319"/>
      <c r="D222" s="319"/>
      <c r="E222" s="319"/>
      <c r="F222" s="1503"/>
      <c r="G222" s="319"/>
      <c r="H222" s="440"/>
      <c r="I222" s="319"/>
      <c r="J222" s="1498"/>
      <c r="K222" s="319"/>
      <c r="L222" s="319"/>
      <c r="M222" s="319"/>
    </row>
    <row r="223" spans="1:14" ht="18.75" customHeight="1" x14ac:dyDescent="0.2">
      <c r="A223" s="318"/>
      <c r="B223" s="319" t="s">
        <v>182</v>
      </c>
      <c r="C223" s="315"/>
      <c r="D223" s="315"/>
      <c r="E223" s="315"/>
      <c r="F223" s="453"/>
      <c r="G223" s="315"/>
      <c r="H223" s="426"/>
      <c r="I223" s="315"/>
      <c r="J223" s="453"/>
      <c r="K223" s="315"/>
      <c r="L223" s="315"/>
      <c r="M223" s="315"/>
    </row>
    <row r="224" spans="1:14" ht="7.5" customHeight="1" x14ac:dyDescent="0.2">
      <c r="A224" s="320"/>
      <c r="B224" s="315"/>
      <c r="C224" s="315"/>
      <c r="D224" s="315"/>
      <c r="E224" s="315"/>
      <c r="F224" s="453"/>
      <c r="G224" s="315"/>
      <c r="H224" s="426"/>
      <c r="I224" s="315"/>
      <c r="J224" s="453"/>
      <c r="K224" s="315"/>
      <c r="L224" s="315"/>
      <c r="M224" s="315"/>
    </row>
    <row r="225" spans="1:14" ht="18.75" customHeight="1" x14ac:dyDescent="0.2">
      <c r="A225" s="320"/>
      <c r="B225" s="1681" t="s">
        <v>181</v>
      </c>
      <c r="C225" s="1682"/>
      <c r="D225" s="1681" t="s">
        <v>139</v>
      </c>
      <c r="E225" s="1682"/>
      <c r="F225" s="455" t="s">
        <v>180</v>
      </c>
      <c r="G225" s="321"/>
      <c r="H225" s="456" t="s">
        <v>137</v>
      </c>
      <c r="I225" s="321"/>
      <c r="J225" s="455" t="s">
        <v>89</v>
      </c>
      <c r="K225" s="322"/>
      <c r="L225" s="315"/>
      <c r="M225" s="315"/>
    </row>
    <row r="226" spans="1:14" ht="15" customHeight="1" x14ac:dyDescent="0.2">
      <c r="A226" s="320"/>
      <c r="B226" s="323"/>
      <c r="C226" s="324"/>
      <c r="D226" s="325"/>
      <c r="E226" s="326"/>
      <c r="F226" s="1504"/>
      <c r="G226" s="327"/>
      <c r="H226" s="434"/>
      <c r="I226" s="327"/>
      <c r="J226" s="457" t="s">
        <v>136</v>
      </c>
      <c r="K226" s="322"/>
      <c r="L226" s="315"/>
      <c r="M226" s="315"/>
    </row>
    <row r="227" spans="1:14" s="112" customFormat="1" ht="15" customHeight="1" x14ac:dyDescent="0.2">
      <c r="A227" s="319"/>
      <c r="B227" s="1488">
        <v>1</v>
      </c>
      <c r="C227" s="332" t="s">
        <v>124</v>
      </c>
      <c r="D227" s="1713"/>
      <c r="E227" s="1714"/>
      <c r="F227" s="1485">
        <f>+基礎データ貼付用シート!E229</f>
        <v>0</v>
      </c>
      <c r="G227" s="349" t="s">
        <v>117</v>
      </c>
      <c r="H227" s="1486">
        <v>0.192</v>
      </c>
      <c r="I227" s="349" t="s">
        <v>119</v>
      </c>
      <c r="J227" s="1487">
        <f>ROUND(F227*H227,0)</f>
        <v>0</v>
      </c>
      <c r="K227" s="322" t="s">
        <v>134</v>
      </c>
      <c r="L227" s="319"/>
      <c r="M227" s="319"/>
      <c r="N227" s="114"/>
    </row>
    <row r="228" spans="1:14" s="112" customFormat="1" ht="15" customHeight="1" x14ac:dyDescent="0.2">
      <c r="A228" s="319"/>
      <c r="B228" s="329">
        <v>2</v>
      </c>
      <c r="C228" s="330" t="s">
        <v>123</v>
      </c>
      <c r="D228" s="331" t="s">
        <v>533</v>
      </c>
      <c r="E228" s="505" t="s">
        <v>143</v>
      </c>
      <c r="F228" s="1194" t="b">
        <f>IF(総括表!$B$4=総括表!$Q$4,基礎データ貼付用シート!E230)</f>
        <v>0</v>
      </c>
      <c r="G228" s="349" t="s">
        <v>117</v>
      </c>
      <c r="H228" s="1486">
        <v>0.246</v>
      </c>
      <c r="I228" s="349" t="s">
        <v>119</v>
      </c>
      <c r="J228" s="1487">
        <f>ROUND(F228*H228,0)</f>
        <v>0</v>
      </c>
      <c r="K228" s="322" t="s">
        <v>132</v>
      </c>
      <c r="L228" s="319"/>
      <c r="M228" s="319"/>
      <c r="N228" s="114"/>
    </row>
    <row r="229" spans="1:14" s="112" customFormat="1" ht="15" customHeight="1" thickBot="1" x14ac:dyDescent="0.25">
      <c r="A229" s="319"/>
      <c r="B229" s="334"/>
      <c r="C229" s="326"/>
      <c r="D229" s="331" t="s">
        <v>529</v>
      </c>
      <c r="E229" s="505" t="s">
        <v>142</v>
      </c>
      <c r="F229" s="1194" t="b">
        <f>IF(総括表!$B$4=総括表!$Q$5,基礎データ貼付用シート!E230)</f>
        <v>0</v>
      </c>
      <c r="G229" s="349" t="s">
        <v>117</v>
      </c>
      <c r="H229" s="1486">
        <v>0.189</v>
      </c>
      <c r="I229" s="349" t="s">
        <v>119</v>
      </c>
      <c r="J229" s="1489">
        <f>ROUND(F229*H229,0)</f>
        <v>0</v>
      </c>
      <c r="K229" s="322" t="s">
        <v>130</v>
      </c>
      <c r="L229" s="319"/>
      <c r="M229" s="319"/>
      <c r="N229" s="114"/>
    </row>
    <row r="230" spans="1:14" s="112" customFormat="1" ht="15" customHeight="1" thickBot="1" x14ac:dyDescent="0.25">
      <c r="A230" s="319"/>
      <c r="B230" s="1711" t="s">
        <v>118</v>
      </c>
      <c r="C230" s="1712"/>
      <c r="D230" s="1713"/>
      <c r="E230" s="1714"/>
      <c r="F230" s="1511"/>
      <c r="G230" s="1512"/>
      <c r="H230" s="1513"/>
      <c r="I230" s="504"/>
      <c r="J230" s="1491">
        <f>SUM(J227:J229)</f>
        <v>0</v>
      </c>
      <c r="K230" s="322" t="s">
        <v>969</v>
      </c>
      <c r="L230" s="376" t="s">
        <v>117</v>
      </c>
      <c r="M230" s="319"/>
    </row>
    <row r="231" spans="1:14" s="112" customFormat="1" ht="18.75" customHeight="1" x14ac:dyDescent="0.2">
      <c r="A231" s="319"/>
      <c r="B231" s="319"/>
      <c r="C231" s="319"/>
      <c r="D231" s="319"/>
      <c r="E231" s="319"/>
      <c r="F231" s="1503"/>
      <c r="G231" s="319"/>
      <c r="H231" s="440"/>
      <c r="I231" s="319"/>
      <c r="J231" s="1498"/>
      <c r="K231" s="319"/>
      <c r="L231" s="319"/>
      <c r="M231" s="319"/>
    </row>
    <row r="232" spans="1:14" ht="18.75" customHeight="1" x14ac:dyDescent="0.2">
      <c r="A232" s="318"/>
      <c r="B232" s="319" t="s">
        <v>179</v>
      </c>
      <c r="C232" s="315"/>
      <c r="D232" s="315"/>
      <c r="E232" s="315"/>
      <c r="F232" s="453"/>
      <c r="G232" s="315"/>
      <c r="H232" s="426"/>
      <c r="I232" s="315"/>
      <c r="J232" s="453"/>
      <c r="K232" s="315"/>
      <c r="L232" s="315"/>
      <c r="M232" s="315"/>
    </row>
    <row r="233" spans="1:14" ht="7.5" customHeight="1" x14ac:dyDescent="0.2">
      <c r="A233" s="320"/>
      <c r="B233" s="315"/>
      <c r="C233" s="315"/>
      <c r="D233" s="315"/>
      <c r="E233" s="315"/>
      <c r="F233" s="453"/>
      <c r="G233" s="315"/>
      <c r="H233" s="426"/>
      <c r="I233" s="315"/>
      <c r="J233" s="453"/>
      <c r="K233" s="315"/>
      <c r="L233" s="315"/>
      <c r="M233" s="315"/>
    </row>
    <row r="234" spans="1:14" ht="18.75" customHeight="1" x14ac:dyDescent="0.2">
      <c r="A234" s="320"/>
      <c r="B234" s="1681" t="s">
        <v>163</v>
      </c>
      <c r="C234" s="1682"/>
      <c r="D234" s="1681" t="s">
        <v>139</v>
      </c>
      <c r="E234" s="1682"/>
      <c r="F234" s="455" t="s">
        <v>178</v>
      </c>
      <c r="G234" s="321"/>
      <c r="H234" s="456" t="s">
        <v>137</v>
      </c>
      <c r="I234" s="321"/>
      <c r="J234" s="455" t="s">
        <v>89</v>
      </c>
      <c r="K234" s="322"/>
      <c r="L234" s="315"/>
      <c r="M234" s="315"/>
    </row>
    <row r="235" spans="1:14" ht="15" customHeight="1" x14ac:dyDescent="0.2">
      <c r="A235" s="320"/>
      <c r="B235" s="323"/>
      <c r="C235" s="324"/>
      <c r="D235" s="325"/>
      <c r="E235" s="326"/>
      <c r="F235" s="1504"/>
      <c r="G235" s="327"/>
      <c r="H235" s="434"/>
      <c r="I235" s="327"/>
      <c r="J235" s="457" t="s">
        <v>136</v>
      </c>
      <c r="K235" s="322"/>
      <c r="L235" s="315"/>
      <c r="M235" s="315"/>
    </row>
    <row r="236" spans="1:14" s="112" customFormat="1" ht="15" customHeight="1" x14ac:dyDescent="0.2">
      <c r="A236" s="319"/>
      <c r="B236" s="329">
        <v>1</v>
      </c>
      <c r="C236" s="330" t="s">
        <v>122</v>
      </c>
      <c r="D236" s="331" t="s">
        <v>533</v>
      </c>
      <c r="E236" s="505" t="s">
        <v>143</v>
      </c>
      <c r="F236" s="1194" t="b">
        <f>IF(総括表!$B$4=総括表!$Q$4,基礎データ貼付用シート!E231)</f>
        <v>0</v>
      </c>
      <c r="G236" s="349" t="s">
        <v>117</v>
      </c>
      <c r="H236" s="1486">
        <v>0.26100000000000001</v>
      </c>
      <c r="I236" s="349" t="s">
        <v>119</v>
      </c>
      <c r="J236" s="1487">
        <f t="shared" ref="J236:J269" si="9">ROUND(F236*H236,0)</f>
        <v>0</v>
      </c>
      <c r="K236" s="322" t="s">
        <v>134</v>
      </c>
      <c r="L236" s="319"/>
      <c r="M236" s="319"/>
      <c r="N236" s="114"/>
    </row>
    <row r="237" spans="1:14" s="112" customFormat="1" ht="15" customHeight="1" x14ac:dyDescent="0.2">
      <c r="A237" s="319"/>
      <c r="B237" s="334"/>
      <c r="C237" s="326"/>
      <c r="D237" s="331" t="s">
        <v>529</v>
      </c>
      <c r="E237" s="505" t="s">
        <v>142</v>
      </c>
      <c r="F237" s="1194" t="b">
        <f>IF(総括表!$B$4=総括表!$Q$5,基礎データ貼付用シート!E231)</f>
        <v>0</v>
      </c>
      <c r="G237" s="349" t="s">
        <v>117</v>
      </c>
      <c r="H237" s="1486">
        <v>0.193</v>
      </c>
      <c r="I237" s="349" t="s">
        <v>119</v>
      </c>
      <c r="J237" s="1489">
        <f t="shared" si="9"/>
        <v>0</v>
      </c>
      <c r="K237" s="322" t="s">
        <v>132</v>
      </c>
      <c r="L237" s="319"/>
      <c r="M237" s="319"/>
      <c r="N237" s="114"/>
    </row>
    <row r="238" spans="1:14" s="112" customFormat="1" ht="15" customHeight="1" x14ac:dyDescent="0.2">
      <c r="A238" s="319"/>
      <c r="B238" s="329">
        <v>2</v>
      </c>
      <c r="C238" s="330" t="s">
        <v>121</v>
      </c>
      <c r="D238" s="331" t="s">
        <v>533</v>
      </c>
      <c r="E238" s="505" t="s">
        <v>143</v>
      </c>
      <c r="F238" s="1194" t="b">
        <f>IF(総括表!$B$4=総括表!$Q$4,基礎データ貼付用シート!E232)</f>
        <v>0</v>
      </c>
      <c r="G238" s="349" t="s">
        <v>117</v>
      </c>
      <c r="H238" s="1486">
        <v>0.27700000000000002</v>
      </c>
      <c r="I238" s="349" t="s">
        <v>119</v>
      </c>
      <c r="J238" s="1487">
        <f t="shared" si="9"/>
        <v>0</v>
      </c>
      <c r="K238" s="322" t="s">
        <v>130</v>
      </c>
      <c r="L238" s="319"/>
      <c r="M238" s="319"/>
      <c r="N238" s="114"/>
    </row>
    <row r="239" spans="1:14" s="112" customFormat="1" ht="15" customHeight="1" x14ac:dyDescent="0.2">
      <c r="A239" s="319"/>
      <c r="B239" s="334"/>
      <c r="C239" s="326"/>
      <c r="D239" s="331" t="s">
        <v>529</v>
      </c>
      <c r="E239" s="505" t="s">
        <v>142</v>
      </c>
      <c r="F239" s="1194" t="b">
        <f>IF(総括表!$B$4=総括表!$Q$5,基礎データ貼付用シート!E232)</f>
        <v>0</v>
      </c>
      <c r="G239" s="349" t="s">
        <v>117</v>
      </c>
      <c r="H239" s="1486">
        <v>0.19600000000000001</v>
      </c>
      <c r="I239" s="349" t="s">
        <v>119</v>
      </c>
      <c r="J239" s="1489">
        <f t="shared" si="9"/>
        <v>0</v>
      </c>
      <c r="K239" s="322" t="s">
        <v>538</v>
      </c>
      <c r="L239" s="319"/>
      <c r="M239" s="319"/>
      <c r="N239" s="114"/>
    </row>
    <row r="240" spans="1:14" s="112" customFormat="1" ht="15" customHeight="1" x14ac:dyDescent="0.2">
      <c r="A240" s="319"/>
      <c r="B240" s="329">
        <v>3</v>
      </c>
      <c r="C240" s="330" t="s">
        <v>120</v>
      </c>
      <c r="D240" s="331" t="s">
        <v>533</v>
      </c>
      <c r="E240" s="505" t="s">
        <v>143</v>
      </c>
      <c r="F240" s="1194" t="b">
        <f>IF(総括表!$B$4=総括表!$Q$4,基礎データ貼付用シート!E233)</f>
        <v>0</v>
      </c>
      <c r="G240" s="349" t="s">
        <v>117</v>
      </c>
      <c r="H240" s="1486">
        <v>0.28699999999999998</v>
      </c>
      <c r="I240" s="349" t="s">
        <v>119</v>
      </c>
      <c r="J240" s="1487">
        <f t="shared" si="9"/>
        <v>0</v>
      </c>
      <c r="K240" s="322" t="s">
        <v>537</v>
      </c>
      <c r="L240" s="319"/>
      <c r="M240" s="319"/>
      <c r="N240" s="114"/>
    </row>
    <row r="241" spans="1:14" s="112" customFormat="1" ht="15" customHeight="1" x14ac:dyDescent="0.2">
      <c r="A241" s="319"/>
      <c r="B241" s="334"/>
      <c r="C241" s="326"/>
      <c r="D241" s="331" t="s">
        <v>529</v>
      </c>
      <c r="E241" s="505" t="s">
        <v>142</v>
      </c>
      <c r="F241" s="1194" t="b">
        <f>IF(総括表!$B$4=総括表!$Q$5,基礎データ貼付用シート!E233)</f>
        <v>0</v>
      </c>
      <c r="G241" s="349" t="s">
        <v>117</v>
      </c>
      <c r="H241" s="1486">
        <v>0.25800000000000001</v>
      </c>
      <c r="I241" s="349" t="s">
        <v>119</v>
      </c>
      <c r="J241" s="1489">
        <f t="shared" si="9"/>
        <v>0</v>
      </c>
      <c r="K241" s="322" t="s">
        <v>536</v>
      </c>
      <c r="L241" s="319"/>
      <c r="M241" s="319"/>
      <c r="N241" s="114"/>
    </row>
    <row r="242" spans="1:14" s="112" customFormat="1" ht="15" customHeight="1" x14ac:dyDescent="0.2">
      <c r="A242" s="319"/>
      <c r="B242" s="329">
        <v>4</v>
      </c>
      <c r="C242" s="330" t="s">
        <v>475</v>
      </c>
      <c r="D242" s="331" t="s">
        <v>533</v>
      </c>
      <c r="E242" s="505" t="s">
        <v>143</v>
      </c>
      <c r="F242" s="1194" t="b">
        <f>IF(総括表!$B$4=総括表!$Q$4,基礎データ貼付用シート!E234)</f>
        <v>0</v>
      </c>
      <c r="G242" s="349" t="s">
        <v>117</v>
      </c>
      <c r="H242" s="1486">
        <v>0.31</v>
      </c>
      <c r="I242" s="349" t="s">
        <v>119</v>
      </c>
      <c r="J242" s="1487">
        <f t="shared" si="9"/>
        <v>0</v>
      </c>
      <c r="K242" s="322" t="s">
        <v>535</v>
      </c>
      <c r="L242" s="319"/>
      <c r="M242" s="319"/>
      <c r="N242" s="114"/>
    </row>
    <row r="243" spans="1:14" s="112" customFormat="1" ht="15" customHeight="1" x14ac:dyDescent="0.2">
      <c r="A243" s="319"/>
      <c r="B243" s="334"/>
      <c r="C243" s="326"/>
      <c r="D243" s="331" t="s">
        <v>529</v>
      </c>
      <c r="E243" s="505" t="s">
        <v>142</v>
      </c>
      <c r="F243" s="1194" t="b">
        <f>IF(総括表!$B$4=総括表!$Q$5,基礎データ貼付用シート!E234)</f>
        <v>0</v>
      </c>
      <c r="G243" s="349" t="s">
        <v>117</v>
      </c>
      <c r="H243" s="1486">
        <v>0.28599999999999998</v>
      </c>
      <c r="I243" s="349" t="s">
        <v>119</v>
      </c>
      <c r="J243" s="1489">
        <f t="shared" si="9"/>
        <v>0</v>
      </c>
      <c r="K243" s="322" t="s">
        <v>534</v>
      </c>
      <c r="L243" s="319"/>
      <c r="M243" s="319"/>
      <c r="N243" s="114"/>
    </row>
    <row r="244" spans="1:14" s="112" customFormat="1" ht="15" customHeight="1" x14ac:dyDescent="0.2">
      <c r="A244" s="319"/>
      <c r="B244" s="329">
        <v>5</v>
      </c>
      <c r="C244" s="330" t="s">
        <v>512</v>
      </c>
      <c r="D244" s="331" t="s">
        <v>533</v>
      </c>
      <c r="E244" s="505" t="s">
        <v>143</v>
      </c>
      <c r="F244" s="1194" t="b">
        <f>IF(総括表!$B$4=総括表!$Q$4,基礎データ貼付用シート!E235)</f>
        <v>0</v>
      </c>
      <c r="G244" s="349" t="s">
        <v>117</v>
      </c>
      <c r="H244" s="1486">
        <v>0.32500000000000001</v>
      </c>
      <c r="I244" s="349" t="s">
        <v>119</v>
      </c>
      <c r="J244" s="1487">
        <f t="shared" si="9"/>
        <v>0</v>
      </c>
      <c r="K244" s="322" t="s">
        <v>530</v>
      </c>
      <c r="L244" s="319"/>
      <c r="M244" s="319"/>
      <c r="N244" s="114"/>
    </row>
    <row r="245" spans="1:14" s="112" customFormat="1" ht="15" customHeight="1" x14ac:dyDescent="0.2">
      <c r="A245" s="319"/>
      <c r="B245" s="334"/>
      <c r="C245" s="326"/>
      <c r="D245" s="331" t="s">
        <v>529</v>
      </c>
      <c r="E245" s="505" t="s">
        <v>142</v>
      </c>
      <c r="F245" s="1194" t="b">
        <f>IF(総括表!$B$4=総括表!$Q$5,基礎データ貼付用シート!E235)</f>
        <v>0</v>
      </c>
      <c r="G245" s="349" t="s">
        <v>117</v>
      </c>
      <c r="H245" s="1486">
        <v>0.30499999999999999</v>
      </c>
      <c r="I245" s="349" t="s">
        <v>119</v>
      </c>
      <c r="J245" s="1489">
        <f t="shared" si="9"/>
        <v>0</v>
      </c>
      <c r="K245" s="322" t="s">
        <v>528</v>
      </c>
      <c r="L245" s="319"/>
      <c r="M245" s="319"/>
      <c r="N245" s="114"/>
    </row>
    <row r="246" spans="1:14" s="112" customFormat="1" ht="15" customHeight="1" x14ac:dyDescent="0.2">
      <c r="A246" s="319"/>
      <c r="B246" s="329">
        <v>6</v>
      </c>
      <c r="C246" s="330" t="s">
        <v>619</v>
      </c>
      <c r="D246" s="331" t="s">
        <v>533</v>
      </c>
      <c r="E246" s="505" t="s">
        <v>143</v>
      </c>
      <c r="F246" s="1194" t="b">
        <f>IF(総括表!$B$4=総括表!$Q$4,基礎データ貼付用シート!E236)</f>
        <v>0</v>
      </c>
      <c r="G246" s="349" t="s">
        <v>117</v>
      </c>
      <c r="H246" s="1486">
        <v>0.34100000000000003</v>
      </c>
      <c r="I246" s="349" t="s">
        <v>119</v>
      </c>
      <c r="J246" s="1487">
        <f t="shared" si="9"/>
        <v>0</v>
      </c>
      <c r="K246" s="322" t="s">
        <v>554</v>
      </c>
      <c r="L246" s="319"/>
      <c r="M246" s="319"/>
      <c r="N246" s="114"/>
    </row>
    <row r="247" spans="1:14" s="112" customFormat="1" ht="15" customHeight="1" x14ac:dyDescent="0.2">
      <c r="A247" s="319"/>
      <c r="B247" s="334"/>
      <c r="C247" s="326"/>
      <c r="D247" s="331" t="s">
        <v>529</v>
      </c>
      <c r="E247" s="505" t="s">
        <v>142</v>
      </c>
      <c r="F247" s="1194" t="b">
        <f>IF(総括表!$B$4=総括表!$Q$5,基礎データ貼付用シート!E236)</f>
        <v>0</v>
      </c>
      <c r="G247" s="349" t="s">
        <v>117</v>
      </c>
      <c r="H247" s="1486">
        <v>0.32100000000000001</v>
      </c>
      <c r="I247" s="349" t="s">
        <v>119</v>
      </c>
      <c r="J247" s="1489">
        <f t="shared" si="9"/>
        <v>0</v>
      </c>
      <c r="K247" s="322" t="s">
        <v>553</v>
      </c>
      <c r="L247" s="319"/>
      <c r="M247" s="319"/>
      <c r="N247" s="114"/>
    </row>
    <row r="248" spans="1:14" s="112" customFormat="1" ht="15" customHeight="1" x14ac:dyDescent="0.2">
      <c r="A248" s="319"/>
      <c r="B248" s="329">
        <v>7</v>
      </c>
      <c r="C248" s="330" t="s">
        <v>710</v>
      </c>
      <c r="D248" s="331" t="s">
        <v>533</v>
      </c>
      <c r="E248" s="505" t="s">
        <v>143</v>
      </c>
      <c r="F248" s="1194" t="b">
        <f>IF(総括表!$B$4=総括表!$Q$4,基礎データ貼付用シート!E237)</f>
        <v>0</v>
      </c>
      <c r="G248" s="349" t="s">
        <v>117</v>
      </c>
      <c r="H248" s="1486">
        <v>0.35499999999999998</v>
      </c>
      <c r="I248" s="349" t="s">
        <v>119</v>
      </c>
      <c r="J248" s="1487">
        <f t="shared" si="9"/>
        <v>0</v>
      </c>
      <c r="K248" s="322" t="s">
        <v>552</v>
      </c>
      <c r="L248" s="319"/>
      <c r="M248" s="319"/>
      <c r="N248" s="114"/>
    </row>
    <row r="249" spans="1:14" s="112" customFormat="1" ht="15" customHeight="1" x14ac:dyDescent="0.2">
      <c r="A249" s="319"/>
      <c r="B249" s="334"/>
      <c r="C249" s="326"/>
      <c r="D249" s="331" t="s">
        <v>529</v>
      </c>
      <c r="E249" s="505" t="s">
        <v>142</v>
      </c>
      <c r="F249" s="1194" t="b">
        <f>IF(総括表!$B$4=総括表!$Q$5,基礎データ貼付用シート!E237)</f>
        <v>0</v>
      </c>
      <c r="G249" s="349" t="s">
        <v>117</v>
      </c>
      <c r="H249" s="1486">
        <v>0.33800000000000002</v>
      </c>
      <c r="I249" s="349" t="s">
        <v>119</v>
      </c>
      <c r="J249" s="1489">
        <f t="shared" si="9"/>
        <v>0</v>
      </c>
      <c r="K249" s="322" t="s">
        <v>569</v>
      </c>
      <c r="L249" s="319"/>
      <c r="M249" s="319"/>
      <c r="N249" s="114"/>
    </row>
    <row r="250" spans="1:14" s="112" customFormat="1" ht="15" customHeight="1" x14ac:dyDescent="0.2">
      <c r="A250" s="319"/>
      <c r="B250" s="329">
        <v>8</v>
      </c>
      <c r="C250" s="330" t="s">
        <v>741</v>
      </c>
      <c r="D250" s="331" t="s">
        <v>533</v>
      </c>
      <c r="E250" s="505" t="s">
        <v>143</v>
      </c>
      <c r="F250" s="1194" t="b">
        <f>IF(総括表!$B$4=総括表!$Q$4,基礎データ貼付用シート!E238)</f>
        <v>0</v>
      </c>
      <c r="G250" s="349" t="s">
        <v>117</v>
      </c>
      <c r="H250" s="1486">
        <v>0.372</v>
      </c>
      <c r="I250" s="349" t="s">
        <v>119</v>
      </c>
      <c r="J250" s="1489">
        <f t="shared" si="9"/>
        <v>0</v>
      </c>
      <c r="K250" s="322" t="s">
        <v>568</v>
      </c>
      <c r="L250" s="319"/>
      <c r="M250" s="319"/>
      <c r="N250" s="114"/>
    </row>
    <row r="251" spans="1:14" s="112" customFormat="1" ht="15" customHeight="1" x14ac:dyDescent="0.2">
      <c r="A251" s="319"/>
      <c r="B251" s="334"/>
      <c r="C251" s="326"/>
      <c r="D251" s="331" t="s">
        <v>529</v>
      </c>
      <c r="E251" s="505" t="s">
        <v>142</v>
      </c>
      <c r="F251" s="1194" t="b">
        <f>IF(総括表!$B$4=総括表!$Q$5,基礎データ貼付用シート!E238)</f>
        <v>0</v>
      </c>
      <c r="G251" s="349" t="s">
        <v>117</v>
      </c>
      <c r="H251" s="1486">
        <v>0.35699999999999998</v>
      </c>
      <c r="I251" s="349" t="s">
        <v>119</v>
      </c>
      <c r="J251" s="1489">
        <f t="shared" si="9"/>
        <v>0</v>
      </c>
      <c r="K251" s="322" t="s">
        <v>567</v>
      </c>
      <c r="L251" s="319"/>
      <c r="M251" s="319"/>
      <c r="N251" s="114"/>
    </row>
    <row r="252" spans="1:14" s="112" customFormat="1" ht="15" customHeight="1" x14ac:dyDescent="0.2">
      <c r="A252" s="319"/>
      <c r="B252" s="329">
        <v>9</v>
      </c>
      <c r="C252" s="330" t="s">
        <v>808</v>
      </c>
      <c r="D252" s="331" t="s">
        <v>533</v>
      </c>
      <c r="E252" s="505" t="s">
        <v>143</v>
      </c>
      <c r="F252" s="1194" t="b">
        <f>IF(総括表!$B$4=総括表!$Q$4,基礎データ貼付用シート!E239)</f>
        <v>0</v>
      </c>
      <c r="G252" s="349" t="s">
        <v>117</v>
      </c>
      <c r="H252" s="1486">
        <v>0.38800000000000001</v>
      </c>
      <c r="I252" s="349" t="s">
        <v>119</v>
      </c>
      <c r="J252" s="1489">
        <f t="shared" si="9"/>
        <v>0</v>
      </c>
      <c r="K252" s="322" t="s">
        <v>566</v>
      </c>
      <c r="L252" s="319"/>
      <c r="M252" s="319"/>
      <c r="N252" s="114"/>
    </row>
    <row r="253" spans="1:14" s="112" customFormat="1" ht="15" customHeight="1" x14ac:dyDescent="0.2">
      <c r="A253" s="319"/>
      <c r="B253" s="334"/>
      <c r="C253" s="326"/>
      <c r="D253" s="331" t="s">
        <v>529</v>
      </c>
      <c r="E253" s="505" t="s">
        <v>142</v>
      </c>
      <c r="F253" s="1194" t="b">
        <f>IF(総括表!$B$4=総括表!$Q$5,基礎データ貼付用シート!E239)</f>
        <v>0</v>
      </c>
      <c r="G253" s="349" t="s">
        <v>117</v>
      </c>
      <c r="H253" s="1486">
        <v>0.374</v>
      </c>
      <c r="I253" s="349" t="s">
        <v>119</v>
      </c>
      <c r="J253" s="1489">
        <f t="shared" si="9"/>
        <v>0</v>
      </c>
      <c r="K253" s="322" t="s">
        <v>565</v>
      </c>
      <c r="L253" s="319"/>
      <c r="M253" s="319"/>
      <c r="N253" s="114"/>
    </row>
    <row r="254" spans="1:14" s="112" customFormat="1" ht="15" customHeight="1" x14ac:dyDescent="0.2">
      <c r="A254" s="319"/>
      <c r="B254" s="329">
        <v>10</v>
      </c>
      <c r="C254" s="330" t="s">
        <v>884</v>
      </c>
      <c r="D254" s="331" t="s">
        <v>533</v>
      </c>
      <c r="E254" s="505" t="s">
        <v>143</v>
      </c>
      <c r="F254" s="1194" t="b">
        <f>IF(総括表!$B$4=総括表!$Q$4,基礎データ貼付用シート!E240)</f>
        <v>0</v>
      </c>
      <c r="G254" s="349" t="s">
        <v>117</v>
      </c>
      <c r="H254" s="1486">
        <v>0.40300000000000002</v>
      </c>
      <c r="I254" s="349" t="s">
        <v>119</v>
      </c>
      <c r="J254" s="1489">
        <f t="shared" si="9"/>
        <v>0</v>
      </c>
      <c r="K254" s="322" t="s">
        <v>564</v>
      </c>
      <c r="L254" s="319"/>
      <c r="M254" s="319"/>
      <c r="N254" s="114"/>
    </row>
    <row r="255" spans="1:14" s="112" customFormat="1" ht="15" customHeight="1" x14ac:dyDescent="0.2">
      <c r="A255" s="319"/>
      <c r="B255" s="334"/>
      <c r="C255" s="326"/>
      <c r="D255" s="331" t="s">
        <v>529</v>
      </c>
      <c r="E255" s="505" t="s">
        <v>142</v>
      </c>
      <c r="F255" s="1194" t="b">
        <f>IF(総括表!$B$4=総括表!$Q$5,基礎データ貼付用シート!E240)</f>
        <v>0</v>
      </c>
      <c r="G255" s="349" t="s">
        <v>117</v>
      </c>
      <c r="H255" s="1486">
        <v>0.39200000000000002</v>
      </c>
      <c r="I255" s="349" t="s">
        <v>119</v>
      </c>
      <c r="J255" s="1489">
        <f t="shared" si="9"/>
        <v>0</v>
      </c>
      <c r="K255" s="322" t="s">
        <v>563</v>
      </c>
      <c r="L255" s="319"/>
      <c r="M255" s="319"/>
      <c r="N255" s="114"/>
    </row>
    <row r="256" spans="1:14" s="112" customFormat="1" ht="15" customHeight="1" x14ac:dyDescent="0.2">
      <c r="A256" s="319"/>
      <c r="B256" s="329">
        <v>11</v>
      </c>
      <c r="C256" s="330" t="s">
        <v>915</v>
      </c>
      <c r="D256" s="331" t="s">
        <v>533</v>
      </c>
      <c r="E256" s="505" t="s">
        <v>143</v>
      </c>
      <c r="F256" s="1194" t="b">
        <f>IF(総括表!$B$4=総括表!$Q$4,基礎データ貼付用シート!E241)</f>
        <v>0</v>
      </c>
      <c r="G256" s="349" t="s">
        <v>117</v>
      </c>
      <c r="H256" s="1486">
        <v>0.42</v>
      </c>
      <c r="I256" s="349" t="s">
        <v>119</v>
      </c>
      <c r="J256" s="1489">
        <f t="shared" si="9"/>
        <v>0</v>
      </c>
      <c r="K256" s="322" t="s">
        <v>562</v>
      </c>
      <c r="L256" s="319"/>
      <c r="M256" s="319"/>
      <c r="N256" s="114"/>
    </row>
    <row r="257" spans="1:14" s="112" customFormat="1" ht="15" customHeight="1" x14ac:dyDescent="0.2">
      <c r="A257" s="319"/>
      <c r="B257" s="334"/>
      <c r="C257" s="326"/>
      <c r="D257" s="331" t="s">
        <v>529</v>
      </c>
      <c r="E257" s="505" t="s">
        <v>142</v>
      </c>
      <c r="F257" s="1194" t="b">
        <f>IF(総括表!$B$4=総括表!$Q$5,基礎データ貼付用シート!E241)</f>
        <v>0</v>
      </c>
      <c r="G257" s="349" t="s">
        <v>117</v>
      </c>
      <c r="H257" s="1486">
        <v>0.41099999999999998</v>
      </c>
      <c r="I257" s="349" t="s">
        <v>119</v>
      </c>
      <c r="J257" s="1489">
        <f t="shared" si="9"/>
        <v>0</v>
      </c>
      <c r="K257" s="322" t="s">
        <v>561</v>
      </c>
      <c r="L257" s="319"/>
      <c r="M257" s="319"/>
      <c r="N257" s="114"/>
    </row>
    <row r="258" spans="1:14" s="112" customFormat="1" ht="15" customHeight="1" x14ac:dyDescent="0.2">
      <c r="A258" s="319"/>
      <c r="B258" s="329">
        <v>12</v>
      </c>
      <c r="C258" s="330" t="s">
        <v>1067</v>
      </c>
      <c r="D258" s="331" t="s">
        <v>533</v>
      </c>
      <c r="E258" s="505" t="s">
        <v>143</v>
      </c>
      <c r="F258" s="1194" t="b">
        <f>IF(総括表!$B$4=総括表!$Q$4,基礎データ貼付用シート!E242)</f>
        <v>0</v>
      </c>
      <c r="G258" s="349" t="s">
        <v>117</v>
      </c>
      <c r="H258" s="1486">
        <v>0.436</v>
      </c>
      <c r="I258" s="349" t="s">
        <v>119</v>
      </c>
      <c r="J258" s="1489">
        <f t="shared" si="9"/>
        <v>0</v>
      </c>
      <c r="K258" s="322" t="s">
        <v>560</v>
      </c>
      <c r="L258" s="319"/>
      <c r="M258" s="319"/>
      <c r="N258" s="114"/>
    </row>
    <row r="259" spans="1:14" s="112" customFormat="1" ht="15" customHeight="1" x14ac:dyDescent="0.2">
      <c r="A259" s="319"/>
      <c r="B259" s="334"/>
      <c r="C259" s="326"/>
      <c r="D259" s="331" t="s">
        <v>529</v>
      </c>
      <c r="E259" s="505" t="s">
        <v>142</v>
      </c>
      <c r="F259" s="1194" t="b">
        <f>IF(総括表!$B$4=総括表!$Q$5,基礎データ貼付用シート!E242)</f>
        <v>0</v>
      </c>
      <c r="G259" s="349" t="s">
        <v>117</v>
      </c>
      <c r="H259" s="1490">
        <v>0.42899999999999999</v>
      </c>
      <c r="I259" s="349" t="s">
        <v>119</v>
      </c>
      <c r="J259" s="1489">
        <f t="shared" si="9"/>
        <v>0</v>
      </c>
      <c r="K259" s="322" t="s">
        <v>559</v>
      </c>
      <c r="L259" s="319"/>
      <c r="M259" s="319"/>
      <c r="N259" s="114"/>
    </row>
    <row r="260" spans="1:14" s="112" customFormat="1" ht="15" customHeight="1" x14ac:dyDescent="0.2">
      <c r="A260" s="319"/>
      <c r="B260" s="329">
        <v>13</v>
      </c>
      <c r="C260" s="330" t="s">
        <v>1259</v>
      </c>
      <c r="D260" s="331" t="s">
        <v>533</v>
      </c>
      <c r="E260" s="505" t="s">
        <v>143</v>
      </c>
      <c r="F260" s="1194" t="b">
        <f>IF(総括表!$B$4=総括表!$Q$4,基礎データ貼付用シート!E243)</f>
        <v>0</v>
      </c>
      <c r="G260" s="349" t="s">
        <v>117</v>
      </c>
      <c r="H260" s="1486">
        <v>0.443</v>
      </c>
      <c r="I260" s="349" t="s">
        <v>119</v>
      </c>
      <c r="J260" s="1489">
        <f t="shared" si="9"/>
        <v>0</v>
      </c>
      <c r="K260" s="322" t="s">
        <v>580</v>
      </c>
      <c r="L260" s="319"/>
      <c r="M260" s="319"/>
      <c r="N260" s="114"/>
    </row>
    <row r="261" spans="1:14" s="112" customFormat="1" ht="15" customHeight="1" x14ac:dyDescent="0.2">
      <c r="A261" s="319"/>
      <c r="B261" s="334"/>
      <c r="C261" s="326"/>
      <c r="D261" s="331" t="s">
        <v>529</v>
      </c>
      <c r="E261" s="505" t="s">
        <v>142</v>
      </c>
      <c r="F261" s="1194" t="b">
        <f>IF(総括表!$B$4=総括表!$Q$5,基礎データ貼付用シート!E243)</f>
        <v>0</v>
      </c>
      <c r="G261" s="349" t="s">
        <v>117</v>
      </c>
      <c r="H261" s="1490">
        <v>0.44</v>
      </c>
      <c r="I261" s="349" t="s">
        <v>119</v>
      </c>
      <c r="J261" s="1489">
        <f t="shared" si="9"/>
        <v>0</v>
      </c>
      <c r="K261" s="322" t="s">
        <v>579</v>
      </c>
      <c r="L261" s="319"/>
      <c r="M261" s="319"/>
      <c r="N261" s="114"/>
    </row>
    <row r="262" spans="1:14" s="112" customFormat="1" ht="15" customHeight="1" x14ac:dyDescent="0.2">
      <c r="A262" s="319"/>
      <c r="B262" s="329">
        <v>14</v>
      </c>
      <c r="C262" s="330" t="s">
        <v>5216</v>
      </c>
      <c r="D262" s="331" t="s">
        <v>533</v>
      </c>
      <c r="E262" s="505" t="s">
        <v>143</v>
      </c>
      <c r="F262" s="1194" t="b">
        <f>IF(総括表!$B$4=総括表!$Q$4,基礎データ貼付用シート!E244)</f>
        <v>0</v>
      </c>
      <c r="G262" s="349" t="s">
        <v>117</v>
      </c>
      <c r="H262" s="1486">
        <v>0.45</v>
      </c>
      <c r="I262" s="349" t="s">
        <v>119</v>
      </c>
      <c r="J262" s="1489">
        <f t="shared" si="9"/>
        <v>0</v>
      </c>
      <c r="K262" s="322" t="s">
        <v>578</v>
      </c>
      <c r="L262" s="319"/>
      <c r="M262" s="319"/>
      <c r="N262" s="114"/>
    </row>
    <row r="263" spans="1:14" s="112" customFormat="1" ht="15" customHeight="1" x14ac:dyDescent="0.2">
      <c r="A263" s="319"/>
      <c r="B263" s="334"/>
      <c r="C263" s="326"/>
      <c r="D263" s="331" t="s">
        <v>529</v>
      </c>
      <c r="E263" s="505" t="s">
        <v>142</v>
      </c>
      <c r="F263" s="1194" t="b">
        <f>IF(総括表!$B$4=総括表!$Q$5,基礎データ貼付用シート!E244)</f>
        <v>0</v>
      </c>
      <c r="G263" s="349" t="s">
        <v>117</v>
      </c>
      <c r="H263" s="1490">
        <v>0.45</v>
      </c>
      <c r="I263" s="349" t="s">
        <v>119</v>
      </c>
      <c r="J263" s="1489">
        <f t="shared" si="9"/>
        <v>0</v>
      </c>
      <c r="K263" s="322" t="s">
        <v>577</v>
      </c>
      <c r="L263" s="319"/>
      <c r="M263" s="319"/>
      <c r="N263" s="114"/>
    </row>
    <row r="264" spans="1:14" s="112" customFormat="1" ht="15" customHeight="1" x14ac:dyDescent="0.2">
      <c r="A264" s="319"/>
      <c r="B264" s="329">
        <v>15</v>
      </c>
      <c r="C264" s="330" t="s">
        <v>5612</v>
      </c>
      <c r="D264" s="331" t="s">
        <v>533</v>
      </c>
      <c r="E264" s="505" t="s">
        <v>143</v>
      </c>
      <c r="F264" s="1194" t="b">
        <f>IF(総括表!$B$4=総括表!$Q$4,基礎データ貼付用シート!E245)</f>
        <v>0</v>
      </c>
      <c r="G264" s="349" t="s">
        <v>117</v>
      </c>
      <c r="H264" s="1486">
        <v>0.45</v>
      </c>
      <c r="I264" s="349" t="s">
        <v>119</v>
      </c>
      <c r="J264" s="1489">
        <f>ROUND(F264*H264,0)</f>
        <v>0</v>
      </c>
      <c r="K264" s="322" t="s">
        <v>576</v>
      </c>
      <c r="L264" s="319"/>
      <c r="M264" s="319"/>
      <c r="N264" s="114"/>
    </row>
    <row r="265" spans="1:14" s="112" customFormat="1" ht="15" customHeight="1" x14ac:dyDescent="0.2">
      <c r="A265" s="319"/>
      <c r="B265" s="334"/>
      <c r="C265" s="326"/>
      <c r="D265" s="331" t="s">
        <v>529</v>
      </c>
      <c r="E265" s="505" t="s">
        <v>142</v>
      </c>
      <c r="F265" s="1194" t="b">
        <f>IF(総括表!$B$4=総括表!$Q$5,基礎データ貼付用シート!E245)</f>
        <v>0</v>
      </c>
      <c r="G265" s="349" t="s">
        <v>117</v>
      </c>
      <c r="H265" s="1490">
        <v>0.45</v>
      </c>
      <c r="I265" s="349" t="s">
        <v>119</v>
      </c>
      <c r="J265" s="1489">
        <f>ROUND(F265*H265,0)</f>
        <v>0</v>
      </c>
      <c r="K265" s="322" t="s">
        <v>575</v>
      </c>
      <c r="L265" s="319"/>
      <c r="M265" s="319"/>
      <c r="N265" s="114"/>
    </row>
    <row r="266" spans="1:14" s="112" customFormat="1" ht="15" customHeight="1" x14ac:dyDescent="0.2">
      <c r="A266" s="319"/>
      <c r="B266" s="329">
        <f>B264+1</f>
        <v>16</v>
      </c>
      <c r="C266" s="330" t="s">
        <v>6145</v>
      </c>
      <c r="D266" s="331" t="s">
        <v>533</v>
      </c>
      <c r="E266" s="505" t="s">
        <v>143</v>
      </c>
      <c r="F266" s="1194" t="b">
        <f>IF(総括表!$B$4=総括表!$Q$4,基礎データ貼付用シート!E246)</f>
        <v>0</v>
      </c>
      <c r="G266" s="349" t="s">
        <v>117</v>
      </c>
      <c r="H266" s="1486">
        <v>0.45</v>
      </c>
      <c r="I266" s="349" t="s">
        <v>119</v>
      </c>
      <c r="J266" s="1489">
        <f t="shared" ref="J266:J267" si="10">ROUND(F266*H266,0)</f>
        <v>0</v>
      </c>
      <c r="K266" s="322" t="s">
        <v>313</v>
      </c>
      <c r="L266" s="319"/>
      <c r="M266" s="319"/>
      <c r="N266" s="114"/>
    </row>
    <row r="267" spans="1:14" s="112" customFormat="1" ht="15" customHeight="1" x14ac:dyDescent="0.2">
      <c r="A267" s="319"/>
      <c r="B267" s="334"/>
      <c r="C267" s="326"/>
      <c r="D267" s="331" t="s">
        <v>529</v>
      </c>
      <c r="E267" s="505" t="s">
        <v>142</v>
      </c>
      <c r="F267" s="1194" t="b">
        <f>IF(総括表!$B$4=総括表!$Q$5,基礎データ貼付用シート!E246)</f>
        <v>0</v>
      </c>
      <c r="G267" s="349" t="s">
        <v>117</v>
      </c>
      <c r="H267" s="1490">
        <v>0.45</v>
      </c>
      <c r="I267" s="349" t="s">
        <v>119</v>
      </c>
      <c r="J267" s="1489">
        <f t="shared" si="10"/>
        <v>0</v>
      </c>
      <c r="K267" s="322" t="s">
        <v>312</v>
      </c>
      <c r="L267" s="319"/>
      <c r="M267" s="319"/>
      <c r="N267" s="114"/>
    </row>
    <row r="268" spans="1:14" s="112" customFormat="1" ht="15" customHeight="1" x14ac:dyDescent="0.2">
      <c r="A268" s="319"/>
      <c r="B268" s="329">
        <f>B266+1</f>
        <v>17</v>
      </c>
      <c r="C268" s="330" t="s">
        <v>6622</v>
      </c>
      <c r="D268" s="331" t="s">
        <v>533</v>
      </c>
      <c r="E268" s="505" t="s">
        <v>143</v>
      </c>
      <c r="F268" s="1194" t="b">
        <f>IF(総括表!$B$4=総括表!$Q$4,基礎データ貼付用シート!E247)</f>
        <v>0</v>
      </c>
      <c r="G268" s="349" t="s">
        <v>117</v>
      </c>
      <c r="H268" s="1486">
        <v>0.45</v>
      </c>
      <c r="I268" s="349" t="s">
        <v>119</v>
      </c>
      <c r="J268" s="1489">
        <f t="shared" si="9"/>
        <v>0</v>
      </c>
      <c r="K268" s="322" t="s">
        <v>6736</v>
      </c>
      <c r="L268" s="319"/>
      <c r="M268" s="319"/>
      <c r="N268" s="114"/>
    </row>
    <row r="269" spans="1:14" s="112" customFormat="1" ht="15" customHeight="1" thickBot="1" x14ac:dyDescent="0.25">
      <c r="A269" s="319"/>
      <c r="B269" s="334"/>
      <c r="C269" s="326"/>
      <c r="D269" s="331" t="s">
        <v>529</v>
      </c>
      <c r="E269" s="505" t="s">
        <v>142</v>
      </c>
      <c r="F269" s="1194" t="b">
        <f>IF(総括表!$B$4=総括表!$Q$5,基礎データ貼付用シート!E247)</f>
        <v>0</v>
      </c>
      <c r="G269" s="349" t="s">
        <v>117</v>
      </c>
      <c r="H269" s="1490">
        <v>0.45</v>
      </c>
      <c r="I269" s="349" t="s">
        <v>119</v>
      </c>
      <c r="J269" s="1489">
        <f t="shared" si="9"/>
        <v>0</v>
      </c>
      <c r="K269" s="322" t="s">
        <v>6737</v>
      </c>
      <c r="L269" s="319"/>
      <c r="M269" s="319"/>
      <c r="N269" s="114"/>
    </row>
    <row r="270" spans="1:14" s="112" customFormat="1" ht="15" customHeight="1" thickBot="1" x14ac:dyDescent="0.25">
      <c r="A270" s="319"/>
      <c r="B270" s="1711" t="s">
        <v>118</v>
      </c>
      <c r="C270" s="1712"/>
      <c r="D270" s="1713"/>
      <c r="E270" s="1714"/>
      <c r="F270" s="1199"/>
      <c r="G270" s="1200"/>
      <c r="H270" s="1201"/>
      <c r="I270" s="1484"/>
      <c r="J270" s="1491">
        <f>SUM(J236:J269)</f>
        <v>0</v>
      </c>
      <c r="K270" s="322" t="s">
        <v>1359</v>
      </c>
      <c r="L270" s="376" t="s">
        <v>117</v>
      </c>
      <c r="M270" s="319"/>
    </row>
    <row r="271" spans="1:14" s="112" customFormat="1" ht="18.75" customHeight="1" x14ac:dyDescent="0.2">
      <c r="A271" s="319"/>
      <c r="B271" s="319"/>
      <c r="C271" s="319"/>
      <c r="D271" s="319"/>
      <c r="E271" s="319"/>
      <c r="F271" s="1503"/>
      <c r="G271" s="319"/>
      <c r="H271" s="440"/>
      <c r="I271" s="319"/>
      <c r="J271" s="1498"/>
      <c r="K271" s="319"/>
      <c r="L271" s="319"/>
      <c r="M271" s="319"/>
    </row>
    <row r="272" spans="1:14" ht="15" customHeight="1" x14ac:dyDescent="0.2">
      <c r="A272" s="1495"/>
      <c r="B272" s="1716" t="s">
        <v>7373</v>
      </c>
      <c r="C272" s="1716"/>
      <c r="D272" s="1716"/>
      <c r="E272" s="1716"/>
      <c r="F272" s="453"/>
      <c r="G272" s="315"/>
      <c r="H272" s="440"/>
      <c r="I272" s="315"/>
      <c r="J272" s="453"/>
      <c r="K272" s="315"/>
      <c r="L272" s="315"/>
      <c r="M272" s="315"/>
    </row>
    <row r="273" spans="1:14" ht="15" customHeight="1" thickBot="1" x14ac:dyDescent="0.25">
      <c r="A273" s="1495"/>
      <c r="B273" s="1716"/>
      <c r="C273" s="1716"/>
      <c r="D273" s="1716"/>
      <c r="E273" s="1716"/>
      <c r="F273" s="453"/>
      <c r="G273" s="315"/>
      <c r="H273" s="440" t="s">
        <v>159</v>
      </c>
      <c r="I273" s="315"/>
      <c r="J273" s="453"/>
      <c r="K273" s="315"/>
      <c r="L273" s="315"/>
      <c r="M273" s="315"/>
    </row>
    <row r="274" spans="1:14" s="112" customFormat="1" ht="18.75" customHeight="1" thickTop="1" thickBot="1" x14ac:dyDescent="0.25">
      <c r="A274" s="318"/>
      <c r="B274" s="1716"/>
      <c r="C274" s="1716"/>
      <c r="D274" s="1716"/>
      <c r="E274" s="1716"/>
      <c r="F274" s="1496"/>
      <c r="G274" s="1207" t="s">
        <v>117</v>
      </c>
      <c r="H274" s="1497">
        <v>0.3</v>
      </c>
      <c r="I274" s="1207" t="s">
        <v>119</v>
      </c>
      <c r="J274" s="1491">
        <f>ROUND(F274*H274,0)</f>
        <v>0</v>
      </c>
      <c r="K274" s="322" t="s">
        <v>1227</v>
      </c>
      <c r="L274" s="376" t="s">
        <v>117</v>
      </c>
      <c r="M274" s="319"/>
    </row>
    <row r="275" spans="1:14" ht="15" customHeight="1" thickTop="1" x14ac:dyDescent="0.2">
      <c r="A275" s="320"/>
      <c r="B275" s="315"/>
      <c r="C275" s="315"/>
      <c r="D275" s="315"/>
      <c r="E275" s="315"/>
      <c r="F275" s="453"/>
      <c r="G275" s="315"/>
      <c r="H275" s="426"/>
      <c r="I275" s="315"/>
      <c r="J275" s="1498" t="s">
        <v>177</v>
      </c>
      <c r="K275" s="315"/>
      <c r="L275" s="315"/>
      <c r="M275" s="315"/>
    </row>
    <row r="276" spans="1:14" ht="11.25" customHeight="1" x14ac:dyDescent="0.2">
      <c r="A276" s="320"/>
      <c r="B276" s="315"/>
      <c r="C276" s="315"/>
      <c r="D276" s="315"/>
      <c r="E276" s="315"/>
      <c r="F276" s="453"/>
      <c r="G276" s="315"/>
      <c r="H276" s="426"/>
      <c r="I276" s="315"/>
      <c r="J276" s="453"/>
      <c r="K276" s="315"/>
      <c r="L276" s="315"/>
      <c r="M276" s="315"/>
    </row>
    <row r="277" spans="1:14" ht="15" customHeight="1" x14ac:dyDescent="0.2">
      <c r="A277" s="1495"/>
      <c r="B277" s="1716" t="s">
        <v>7374</v>
      </c>
      <c r="C277" s="1716"/>
      <c r="D277" s="1716"/>
      <c r="E277" s="1716"/>
      <c r="F277" s="453"/>
      <c r="G277" s="315"/>
      <c r="H277" s="440"/>
      <c r="I277" s="315"/>
      <c r="J277" s="453"/>
      <c r="K277" s="315"/>
      <c r="L277" s="315"/>
      <c r="M277" s="315"/>
    </row>
    <row r="278" spans="1:14" ht="15" customHeight="1" thickBot="1" x14ac:dyDescent="0.25">
      <c r="A278" s="1495"/>
      <c r="B278" s="1716"/>
      <c r="C278" s="1716"/>
      <c r="D278" s="1716"/>
      <c r="E278" s="1716"/>
      <c r="F278" s="453"/>
      <c r="G278" s="315"/>
      <c r="H278" s="440" t="s">
        <v>159</v>
      </c>
      <c r="I278" s="315"/>
      <c r="J278" s="453"/>
      <c r="K278" s="315"/>
      <c r="L278" s="315"/>
      <c r="M278" s="315"/>
    </row>
    <row r="279" spans="1:14" s="112" customFormat="1" ht="18.75" customHeight="1" thickTop="1" thickBot="1" x14ac:dyDescent="0.25">
      <c r="A279" s="318"/>
      <c r="B279" s="1716"/>
      <c r="C279" s="1716"/>
      <c r="D279" s="1716"/>
      <c r="E279" s="1716"/>
      <c r="F279" s="1496"/>
      <c r="G279" s="1207" t="s">
        <v>117</v>
      </c>
      <c r="H279" s="1497">
        <v>0.6</v>
      </c>
      <c r="I279" s="1207" t="s">
        <v>119</v>
      </c>
      <c r="J279" s="1491">
        <f>ROUND(F279*H279,0)</f>
        <v>0</v>
      </c>
      <c r="K279" s="322" t="s">
        <v>1362</v>
      </c>
      <c r="L279" s="376" t="s">
        <v>117</v>
      </c>
      <c r="M279" s="319"/>
    </row>
    <row r="280" spans="1:14" ht="15" customHeight="1" thickTop="1" x14ac:dyDescent="0.2">
      <c r="A280" s="320"/>
      <c r="B280" s="315"/>
      <c r="C280" s="315"/>
      <c r="D280" s="315"/>
      <c r="E280" s="315"/>
      <c r="F280" s="453"/>
      <c r="G280" s="315"/>
      <c r="H280" s="426"/>
      <c r="I280" s="315"/>
      <c r="J280" s="1498" t="s">
        <v>177</v>
      </c>
      <c r="K280" s="315"/>
      <c r="L280" s="315"/>
      <c r="M280" s="315"/>
    </row>
    <row r="281" spans="1:14" ht="11.25" customHeight="1" x14ac:dyDescent="0.2">
      <c r="A281" s="320"/>
      <c r="B281" s="315"/>
      <c r="C281" s="315"/>
      <c r="D281" s="315"/>
      <c r="E281" s="315"/>
      <c r="F281" s="453"/>
      <c r="G281" s="315"/>
      <c r="H281" s="426"/>
      <c r="I281" s="315"/>
      <c r="J281" s="453"/>
      <c r="K281" s="315"/>
      <c r="L281" s="315"/>
      <c r="M281" s="315"/>
    </row>
    <row r="282" spans="1:14" ht="18.75" customHeight="1" x14ac:dyDescent="0.2">
      <c r="A282" s="318"/>
      <c r="B282" s="319" t="s">
        <v>176</v>
      </c>
      <c r="C282" s="315"/>
      <c r="D282" s="315"/>
      <c r="E282" s="315"/>
      <c r="F282" s="453"/>
      <c r="G282" s="315"/>
      <c r="H282" s="426"/>
      <c r="I282" s="315"/>
      <c r="J282" s="453"/>
      <c r="K282" s="315"/>
      <c r="L282" s="315"/>
      <c r="M282" s="315"/>
    </row>
    <row r="283" spans="1:14" ht="7.5" customHeight="1" x14ac:dyDescent="0.2">
      <c r="A283" s="320"/>
      <c r="B283" s="315"/>
      <c r="C283" s="315"/>
      <c r="D283" s="315"/>
      <c r="E283" s="315"/>
      <c r="F283" s="453"/>
      <c r="G283" s="315"/>
      <c r="H283" s="426"/>
      <c r="I283" s="315"/>
      <c r="J283" s="453"/>
      <c r="K283" s="315"/>
      <c r="L283" s="315"/>
      <c r="M283" s="315"/>
    </row>
    <row r="284" spans="1:14" ht="18.75" customHeight="1" x14ac:dyDescent="0.2">
      <c r="A284" s="320"/>
      <c r="B284" s="1681" t="s">
        <v>175</v>
      </c>
      <c r="C284" s="1682"/>
      <c r="D284" s="1681" t="s">
        <v>139</v>
      </c>
      <c r="E284" s="1682"/>
      <c r="F284" s="455" t="s">
        <v>138</v>
      </c>
      <c r="G284" s="321"/>
      <c r="H284" s="456" t="s">
        <v>137</v>
      </c>
      <c r="I284" s="321"/>
      <c r="J284" s="455" t="s">
        <v>89</v>
      </c>
      <c r="K284" s="322"/>
      <c r="L284" s="315"/>
      <c r="M284" s="315"/>
    </row>
    <row r="285" spans="1:14" ht="15" customHeight="1" x14ac:dyDescent="0.2">
      <c r="A285" s="320"/>
      <c r="B285" s="323"/>
      <c r="C285" s="324"/>
      <c r="D285" s="325"/>
      <c r="E285" s="326"/>
      <c r="F285" s="1504"/>
      <c r="G285" s="327"/>
      <c r="H285" s="434"/>
      <c r="I285" s="327"/>
      <c r="J285" s="457" t="s">
        <v>136</v>
      </c>
      <c r="K285" s="322"/>
      <c r="L285" s="315"/>
      <c r="M285" s="315"/>
    </row>
    <row r="286" spans="1:14" s="112" customFormat="1" ht="15" customHeight="1" x14ac:dyDescent="0.2">
      <c r="A286" s="319"/>
      <c r="B286" s="329">
        <v>1</v>
      </c>
      <c r="C286" s="330" t="s">
        <v>128</v>
      </c>
      <c r="D286" s="1713"/>
      <c r="E286" s="1714"/>
      <c r="F286" s="1485">
        <f>+基礎データ貼付用シート!E248</f>
        <v>0</v>
      </c>
      <c r="G286" s="349" t="s">
        <v>117</v>
      </c>
      <c r="H286" s="1490">
        <v>0.19900000000000001</v>
      </c>
      <c r="I286" s="349" t="s">
        <v>119</v>
      </c>
      <c r="J286" s="1487">
        <f t="shared" ref="J286:J302" si="11">ROUND(F286*H286,0)</f>
        <v>0</v>
      </c>
      <c r="K286" s="322" t="s">
        <v>134</v>
      </c>
      <c r="L286" s="319"/>
      <c r="M286" s="319"/>
      <c r="N286" s="114"/>
    </row>
    <row r="287" spans="1:14" s="112" customFormat="1" ht="15" customHeight="1" x14ac:dyDescent="0.2">
      <c r="A287" s="319"/>
      <c r="B287" s="329">
        <v>2</v>
      </c>
      <c r="C287" s="330" t="s">
        <v>127</v>
      </c>
      <c r="D287" s="1713"/>
      <c r="E287" s="1714"/>
      <c r="F287" s="1485">
        <f>+基礎データ貼付用シート!E249</f>
        <v>0</v>
      </c>
      <c r="G287" s="349" t="s">
        <v>117</v>
      </c>
      <c r="H287" s="1486">
        <v>0.23300000000000001</v>
      </c>
      <c r="I287" s="349" t="s">
        <v>119</v>
      </c>
      <c r="J287" s="1487">
        <f t="shared" si="11"/>
        <v>0</v>
      </c>
      <c r="K287" s="322" t="s">
        <v>132</v>
      </c>
      <c r="L287" s="319"/>
      <c r="M287" s="319"/>
      <c r="N287" s="114"/>
    </row>
    <row r="288" spans="1:14" s="112" customFormat="1" ht="15" customHeight="1" x14ac:dyDescent="0.2">
      <c r="A288" s="319"/>
      <c r="B288" s="329">
        <v>3</v>
      </c>
      <c r="C288" s="330" t="s">
        <v>126</v>
      </c>
      <c r="D288" s="1713"/>
      <c r="E288" s="1714"/>
      <c r="F288" s="1485">
        <f>+基礎データ貼付用シート!E250</f>
        <v>0</v>
      </c>
      <c r="G288" s="349" t="s">
        <v>117</v>
      </c>
      <c r="H288" s="1486">
        <v>0.182</v>
      </c>
      <c r="I288" s="349" t="s">
        <v>119</v>
      </c>
      <c r="J288" s="1487">
        <f t="shared" si="11"/>
        <v>0</v>
      </c>
      <c r="K288" s="322" t="s">
        <v>130</v>
      </c>
      <c r="L288" s="319"/>
      <c r="M288" s="319"/>
      <c r="N288" s="114"/>
    </row>
    <row r="289" spans="1:14" s="112" customFormat="1" ht="15" customHeight="1" x14ac:dyDescent="0.2">
      <c r="A289" s="319"/>
      <c r="B289" s="329">
        <v>4</v>
      </c>
      <c r="C289" s="330" t="s">
        <v>125</v>
      </c>
      <c r="D289" s="1713"/>
      <c r="E289" s="1714"/>
      <c r="F289" s="1485">
        <f>+基礎データ貼付用シート!E251</f>
        <v>0</v>
      </c>
      <c r="G289" s="349" t="s">
        <v>117</v>
      </c>
      <c r="H289" s="1486">
        <v>0.216</v>
      </c>
      <c r="I289" s="349" t="s">
        <v>119</v>
      </c>
      <c r="J289" s="1487">
        <f t="shared" si="11"/>
        <v>0</v>
      </c>
      <c r="K289" s="322" t="s">
        <v>538</v>
      </c>
      <c r="L289" s="319"/>
      <c r="M289" s="319"/>
      <c r="N289" s="114"/>
    </row>
    <row r="290" spans="1:14" s="112" customFormat="1" ht="15" customHeight="1" x14ac:dyDescent="0.2">
      <c r="A290" s="319"/>
      <c r="B290" s="1488">
        <v>5</v>
      </c>
      <c r="C290" s="332" t="s">
        <v>124</v>
      </c>
      <c r="D290" s="1713"/>
      <c r="E290" s="1714"/>
      <c r="F290" s="1485">
        <f>+基礎データ貼付用シート!E252</f>
        <v>0</v>
      </c>
      <c r="G290" s="349" t="s">
        <v>117</v>
      </c>
      <c r="H290" s="1486">
        <v>0.192</v>
      </c>
      <c r="I290" s="349" t="s">
        <v>119</v>
      </c>
      <c r="J290" s="1487">
        <f t="shared" si="11"/>
        <v>0</v>
      </c>
      <c r="K290" s="322" t="s">
        <v>537</v>
      </c>
      <c r="L290" s="319"/>
      <c r="M290" s="319"/>
      <c r="N290" s="114"/>
    </row>
    <row r="291" spans="1:14" s="112" customFormat="1" ht="15" customHeight="1" x14ac:dyDescent="0.2">
      <c r="A291" s="319"/>
      <c r="B291" s="329">
        <v>6</v>
      </c>
      <c r="C291" s="330" t="s">
        <v>123</v>
      </c>
      <c r="D291" s="331" t="s">
        <v>533</v>
      </c>
      <c r="E291" s="505" t="s">
        <v>143</v>
      </c>
      <c r="F291" s="1194" t="b">
        <f>IF(総括表!$B$4=総括表!$Q$4,基礎データ貼付用シート!E253)</f>
        <v>0</v>
      </c>
      <c r="G291" s="349" t="s">
        <v>117</v>
      </c>
      <c r="H291" s="1486">
        <v>0.246</v>
      </c>
      <c r="I291" s="349" t="s">
        <v>119</v>
      </c>
      <c r="J291" s="1487">
        <f t="shared" si="11"/>
        <v>0</v>
      </c>
      <c r="K291" s="322" t="s">
        <v>536</v>
      </c>
      <c r="L291" s="319"/>
      <c r="M291" s="319"/>
      <c r="N291" s="114"/>
    </row>
    <row r="292" spans="1:14" s="112" customFormat="1" ht="15" customHeight="1" x14ac:dyDescent="0.2">
      <c r="A292" s="319"/>
      <c r="B292" s="334"/>
      <c r="C292" s="326"/>
      <c r="D292" s="331" t="s">
        <v>529</v>
      </c>
      <c r="E292" s="505" t="s">
        <v>142</v>
      </c>
      <c r="F292" s="1194" t="b">
        <f>IF(総括表!$B$4=総括表!$Q$5,基礎データ貼付用シート!E253)</f>
        <v>0</v>
      </c>
      <c r="G292" s="349" t="s">
        <v>117</v>
      </c>
      <c r="H292" s="1486">
        <v>0.189</v>
      </c>
      <c r="I292" s="349" t="s">
        <v>119</v>
      </c>
      <c r="J292" s="1487">
        <f t="shared" si="11"/>
        <v>0</v>
      </c>
      <c r="K292" s="322" t="s">
        <v>535</v>
      </c>
      <c r="L292" s="319"/>
      <c r="M292" s="319"/>
      <c r="N292" s="114"/>
    </row>
    <row r="293" spans="1:14" s="112" customFormat="1" ht="15" customHeight="1" x14ac:dyDescent="0.2">
      <c r="A293" s="319"/>
      <c r="B293" s="329">
        <v>7</v>
      </c>
      <c r="C293" s="330" t="s">
        <v>122</v>
      </c>
      <c r="D293" s="331" t="s">
        <v>533</v>
      </c>
      <c r="E293" s="505" t="s">
        <v>143</v>
      </c>
      <c r="F293" s="1194" t="b">
        <f>IF(総括表!$B$4=総括表!$Q$4,基礎データ貼付用シート!E254)</f>
        <v>0</v>
      </c>
      <c r="G293" s="349" t="s">
        <v>117</v>
      </c>
      <c r="H293" s="1486">
        <v>0.26100000000000001</v>
      </c>
      <c r="I293" s="349" t="s">
        <v>119</v>
      </c>
      <c r="J293" s="1487">
        <f t="shared" si="11"/>
        <v>0</v>
      </c>
      <c r="K293" s="322" t="s">
        <v>534</v>
      </c>
      <c r="L293" s="319"/>
      <c r="M293" s="319"/>
      <c r="N293" s="114"/>
    </row>
    <row r="294" spans="1:14" s="112" customFormat="1" ht="15" customHeight="1" x14ac:dyDescent="0.2">
      <c r="A294" s="319"/>
      <c r="B294" s="334"/>
      <c r="C294" s="326"/>
      <c r="D294" s="331" t="s">
        <v>529</v>
      </c>
      <c r="E294" s="505" t="s">
        <v>142</v>
      </c>
      <c r="F294" s="1194" t="b">
        <f>IF(総括表!$B$4=総括表!$Q$5,基礎データ貼付用シート!E254)</f>
        <v>0</v>
      </c>
      <c r="G294" s="349" t="s">
        <v>117</v>
      </c>
      <c r="H294" s="1486">
        <v>0.193</v>
      </c>
      <c r="I294" s="349" t="s">
        <v>119</v>
      </c>
      <c r="J294" s="1489">
        <f t="shared" si="11"/>
        <v>0</v>
      </c>
      <c r="K294" s="322" t="s">
        <v>530</v>
      </c>
      <c r="L294" s="319"/>
      <c r="M294" s="319"/>
      <c r="N294" s="114"/>
    </row>
    <row r="295" spans="1:14" s="112" customFormat="1" ht="15" customHeight="1" x14ac:dyDescent="0.2">
      <c r="A295" s="319"/>
      <c r="B295" s="329">
        <v>8</v>
      </c>
      <c r="C295" s="330" t="s">
        <v>121</v>
      </c>
      <c r="D295" s="331" t="s">
        <v>533</v>
      </c>
      <c r="E295" s="505" t="s">
        <v>143</v>
      </c>
      <c r="F295" s="1194" t="b">
        <f>IF(総括表!$B$4=総括表!$Q$4,基礎データ貼付用シート!E255)</f>
        <v>0</v>
      </c>
      <c r="G295" s="349" t="s">
        <v>117</v>
      </c>
      <c r="H295" s="1486">
        <v>0.27700000000000002</v>
      </c>
      <c r="I295" s="349" t="s">
        <v>119</v>
      </c>
      <c r="J295" s="1487">
        <f t="shared" si="11"/>
        <v>0</v>
      </c>
      <c r="K295" s="322" t="s">
        <v>528</v>
      </c>
      <c r="L295" s="319"/>
      <c r="M295" s="319"/>
      <c r="N295" s="114"/>
    </row>
    <row r="296" spans="1:14" s="112" customFormat="1" ht="15" customHeight="1" x14ac:dyDescent="0.2">
      <c r="A296" s="319"/>
      <c r="B296" s="334"/>
      <c r="C296" s="326"/>
      <c r="D296" s="331" t="s">
        <v>529</v>
      </c>
      <c r="E296" s="505" t="s">
        <v>142</v>
      </c>
      <c r="F296" s="1194" t="b">
        <f>IF(総括表!$B$4=総括表!$Q$5,基礎データ貼付用シート!E255)</f>
        <v>0</v>
      </c>
      <c r="G296" s="349" t="s">
        <v>117</v>
      </c>
      <c r="H296" s="1486">
        <v>0.19600000000000001</v>
      </c>
      <c r="I296" s="349" t="s">
        <v>119</v>
      </c>
      <c r="J296" s="1489">
        <f t="shared" si="11"/>
        <v>0</v>
      </c>
      <c r="K296" s="322" t="s">
        <v>554</v>
      </c>
      <c r="L296" s="319"/>
      <c r="M296" s="319"/>
      <c r="N296" s="114"/>
    </row>
    <row r="297" spans="1:14" s="112" customFormat="1" ht="15" customHeight="1" x14ac:dyDescent="0.2">
      <c r="A297" s="319"/>
      <c r="B297" s="329">
        <v>9</v>
      </c>
      <c r="C297" s="330" t="s">
        <v>120</v>
      </c>
      <c r="D297" s="331" t="s">
        <v>533</v>
      </c>
      <c r="E297" s="505" t="s">
        <v>143</v>
      </c>
      <c r="F297" s="1194" t="b">
        <f>IF(総括表!$B$4=総括表!$Q$4,基礎データ貼付用シート!E256)</f>
        <v>0</v>
      </c>
      <c r="G297" s="349" t="s">
        <v>117</v>
      </c>
      <c r="H297" s="1486">
        <v>0.28699999999999998</v>
      </c>
      <c r="I297" s="349" t="s">
        <v>119</v>
      </c>
      <c r="J297" s="1487">
        <f t="shared" si="11"/>
        <v>0</v>
      </c>
      <c r="K297" s="322" t="s">
        <v>553</v>
      </c>
      <c r="L297" s="319"/>
      <c r="M297" s="319"/>
      <c r="N297" s="114"/>
    </row>
    <row r="298" spans="1:14" s="112" customFormat="1" ht="15" customHeight="1" x14ac:dyDescent="0.2">
      <c r="A298" s="319"/>
      <c r="B298" s="334"/>
      <c r="C298" s="326"/>
      <c r="D298" s="331" t="s">
        <v>529</v>
      </c>
      <c r="E298" s="505" t="s">
        <v>142</v>
      </c>
      <c r="F298" s="1194" t="b">
        <f>IF(総括表!$B$4=総括表!$Q$5,基礎データ貼付用シート!E256)</f>
        <v>0</v>
      </c>
      <c r="G298" s="349" t="s">
        <v>117</v>
      </c>
      <c r="H298" s="1486">
        <v>0.25800000000000001</v>
      </c>
      <c r="I298" s="349" t="s">
        <v>119</v>
      </c>
      <c r="J298" s="1489">
        <f t="shared" si="11"/>
        <v>0</v>
      </c>
      <c r="K298" s="322" t="s">
        <v>552</v>
      </c>
      <c r="L298" s="319"/>
      <c r="M298" s="319"/>
      <c r="N298" s="114"/>
    </row>
    <row r="299" spans="1:14" s="112" customFormat="1" ht="15" customHeight="1" x14ac:dyDescent="0.2">
      <c r="A299" s="319"/>
      <c r="B299" s="329">
        <v>10</v>
      </c>
      <c r="C299" s="330" t="s">
        <v>475</v>
      </c>
      <c r="D299" s="331" t="s">
        <v>533</v>
      </c>
      <c r="E299" s="505" t="s">
        <v>143</v>
      </c>
      <c r="F299" s="1194" t="b">
        <f>IF(総括表!$B$4=総括表!$Q$4,基礎データ貼付用シート!E257)</f>
        <v>0</v>
      </c>
      <c r="G299" s="349" t="s">
        <v>117</v>
      </c>
      <c r="H299" s="1486">
        <v>0.31</v>
      </c>
      <c r="I299" s="349" t="s">
        <v>119</v>
      </c>
      <c r="J299" s="1487">
        <f t="shared" si="11"/>
        <v>0</v>
      </c>
      <c r="K299" s="322" t="s">
        <v>569</v>
      </c>
      <c r="L299" s="319"/>
      <c r="M299" s="319"/>
      <c r="N299" s="114"/>
    </row>
    <row r="300" spans="1:14" s="112" customFormat="1" ht="15" customHeight="1" x14ac:dyDescent="0.2">
      <c r="A300" s="319"/>
      <c r="B300" s="334"/>
      <c r="C300" s="326"/>
      <c r="D300" s="331" t="s">
        <v>529</v>
      </c>
      <c r="E300" s="505" t="s">
        <v>142</v>
      </c>
      <c r="F300" s="1194" t="b">
        <f>IF(総括表!$B$4=総括表!$Q$5,基礎データ貼付用シート!E257)</f>
        <v>0</v>
      </c>
      <c r="G300" s="349" t="s">
        <v>117</v>
      </c>
      <c r="H300" s="1486">
        <v>0.28599999999999998</v>
      </c>
      <c r="I300" s="349" t="s">
        <v>119</v>
      </c>
      <c r="J300" s="1489">
        <f t="shared" si="11"/>
        <v>0</v>
      </c>
      <c r="K300" s="322" t="s">
        <v>568</v>
      </c>
      <c r="L300" s="319"/>
      <c r="M300" s="319"/>
      <c r="N300" s="114"/>
    </row>
    <row r="301" spans="1:14" s="112" customFormat="1" ht="15" customHeight="1" x14ac:dyDescent="0.2">
      <c r="A301" s="319"/>
      <c r="B301" s="329">
        <v>11</v>
      </c>
      <c r="C301" s="330" t="s">
        <v>512</v>
      </c>
      <c r="D301" s="331" t="s">
        <v>533</v>
      </c>
      <c r="E301" s="505" t="s">
        <v>143</v>
      </c>
      <c r="F301" s="1194" t="b">
        <f>IF(総括表!$B$4=総括表!$Q$4,基礎データ貼付用シート!E258)</f>
        <v>0</v>
      </c>
      <c r="G301" s="349" t="s">
        <v>117</v>
      </c>
      <c r="H301" s="1486">
        <v>0.32500000000000001</v>
      </c>
      <c r="I301" s="349" t="s">
        <v>119</v>
      </c>
      <c r="J301" s="1487">
        <f t="shared" si="11"/>
        <v>0</v>
      </c>
      <c r="K301" s="322" t="s">
        <v>567</v>
      </c>
      <c r="L301" s="319"/>
      <c r="M301" s="319"/>
      <c r="N301" s="114"/>
    </row>
    <row r="302" spans="1:14" s="112" customFormat="1" ht="15" customHeight="1" thickBot="1" x14ac:dyDescent="0.25">
      <c r="A302" s="319"/>
      <c r="B302" s="334"/>
      <c r="C302" s="326"/>
      <c r="D302" s="331" t="s">
        <v>529</v>
      </c>
      <c r="E302" s="505" t="s">
        <v>142</v>
      </c>
      <c r="F302" s="1194" t="b">
        <f>IF(総括表!$B$4=総括表!$Q$5,基礎データ貼付用シート!E258)</f>
        <v>0</v>
      </c>
      <c r="G302" s="349" t="s">
        <v>117</v>
      </c>
      <c r="H302" s="1486">
        <v>0.30499999999999999</v>
      </c>
      <c r="I302" s="349" t="s">
        <v>119</v>
      </c>
      <c r="J302" s="1489">
        <f t="shared" si="11"/>
        <v>0</v>
      </c>
      <c r="K302" s="322" t="s">
        <v>566</v>
      </c>
      <c r="L302" s="319"/>
      <c r="M302" s="319"/>
      <c r="N302" s="114"/>
    </row>
    <row r="303" spans="1:14" s="112" customFormat="1" ht="15" customHeight="1" thickBot="1" x14ac:dyDescent="0.25">
      <c r="A303" s="319"/>
      <c r="B303" s="1711" t="s">
        <v>118</v>
      </c>
      <c r="C303" s="1712"/>
      <c r="D303" s="1713"/>
      <c r="E303" s="1714"/>
      <c r="F303" s="1199"/>
      <c r="G303" s="1200"/>
      <c r="H303" s="1201"/>
      <c r="I303" s="1484"/>
      <c r="J303" s="1491">
        <f>SUM(J286:J302)</f>
        <v>0</v>
      </c>
      <c r="K303" s="322" t="s">
        <v>970</v>
      </c>
      <c r="L303" s="376" t="s">
        <v>117</v>
      </c>
      <c r="M303" s="319"/>
    </row>
    <row r="304" spans="1:14" s="112" customFormat="1" ht="18.75" customHeight="1" x14ac:dyDescent="0.2">
      <c r="A304" s="319"/>
      <c r="B304" s="319"/>
      <c r="C304" s="319"/>
      <c r="D304" s="319"/>
      <c r="E304" s="319"/>
      <c r="F304" s="1503"/>
      <c r="G304" s="319"/>
      <c r="H304" s="440"/>
      <c r="I304" s="319"/>
      <c r="J304" s="1498"/>
      <c r="K304" s="319"/>
      <c r="L304" s="319"/>
      <c r="M304" s="319"/>
    </row>
    <row r="305" spans="1:14" ht="18.75" customHeight="1" x14ac:dyDescent="0.2">
      <c r="A305" s="318"/>
      <c r="B305" s="319" t="s">
        <v>174</v>
      </c>
      <c r="C305" s="315"/>
      <c r="D305" s="315"/>
      <c r="E305" s="315"/>
      <c r="F305" s="453"/>
      <c r="G305" s="315"/>
      <c r="H305" s="426"/>
      <c r="I305" s="315"/>
      <c r="J305" s="453"/>
      <c r="K305" s="315"/>
      <c r="L305" s="315"/>
      <c r="M305" s="315"/>
    </row>
    <row r="306" spans="1:14" ht="7.5" customHeight="1" x14ac:dyDescent="0.2">
      <c r="A306" s="320"/>
      <c r="B306" s="315"/>
      <c r="C306" s="315"/>
      <c r="D306" s="315"/>
      <c r="E306" s="315"/>
      <c r="F306" s="453"/>
      <c r="G306" s="315"/>
      <c r="H306" s="426"/>
      <c r="I306" s="315"/>
      <c r="J306" s="453"/>
      <c r="K306" s="315"/>
      <c r="L306" s="315"/>
      <c r="M306" s="315"/>
    </row>
    <row r="307" spans="1:14" ht="18.75" customHeight="1" x14ac:dyDescent="0.2">
      <c r="A307" s="320"/>
      <c r="B307" s="1681" t="s">
        <v>173</v>
      </c>
      <c r="C307" s="1682"/>
      <c r="D307" s="1681" t="s">
        <v>139</v>
      </c>
      <c r="E307" s="1682"/>
      <c r="F307" s="455" t="s">
        <v>138</v>
      </c>
      <c r="G307" s="321"/>
      <c r="H307" s="456" t="s">
        <v>137</v>
      </c>
      <c r="I307" s="321"/>
      <c r="J307" s="455" t="s">
        <v>89</v>
      </c>
      <c r="K307" s="322"/>
      <c r="L307" s="315"/>
      <c r="M307" s="315"/>
    </row>
    <row r="308" spans="1:14" ht="15" customHeight="1" x14ac:dyDescent="0.2">
      <c r="A308" s="320"/>
      <c r="B308" s="323"/>
      <c r="C308" s="324"/>
      <c r="D308" s="325"/>
      <c r="E308" s="326"/>
      <c r="F308" s="457" t="s">
        <v>788</v>
      </c>
      <c r="G308" s="327"/>
      <c r="H308" s="434"/>
      <c r="I308" s="327"/>
      <c r="J308" s="457" t="s">
        <v>136</v>
      </c>
      <c r="K308" s="322"/>
      <c r="L308" s="315"/>
      <c r="M308" s="315"/>
    </row>
    <row r="309" spans="1:14" s="112" customFormat="1" ht="15" customHeight="1" x14ac:dyDescent="0.2">
      <c r="A309" s="319"/>
      <c r="B309" s="329">
        <v>1</v>
      </c>
      <c r="C309" s="330" t="s">
        <v>126</v>
      </c>
      <c r="D309" s="1713"/>
      <c r="E309" s="1714"/>
      <c r="F309" s="1485">
        <f>+基礎データ貼付用シート!E259</f>
        <v>0</v>
      </c>
      <c r="G309" s="349" t="s">
        <v>117</v>
      </c>
      <c r="H309" s="1486">
        <v>0.182</v>
      </c>
      <c r="I309" s="349" t="s">
        <v>119</v>
      </c>
      <c r="J309" s="1487">
        <f t="shared" ref="J309:J323" si="12">ROUND(F309*H309,0)</f>
        <v>0</v>
      </c>
      <c r="K309" s="322" t="s">
        <v>273</v>
      </c>
      <c r="L309" s="319"/>
      <c r="M309" s="319"/>
      <c r="N309" s="114"/>
    </row>
    <row r="310" spans="1:14" s="112" customFormat="1" ht="15" customHeight="1" x14ac:dyDescent="0.2">
      <c r="A310" s="319"/>
      <c r="B310" s="329">
        <f>B309+1</f>
        <v>2</v>
      </c>
      <c r="C310" s="330" t="s">
        <v>125</v>
      </c>
      <c r="D310" s="1713"/>
      <c r="E310" s="1714"/>
      <c r="F310" s="1485">
        <f>+基礎データ貼付用シート!E260</f>
        <v>0</v>
      </c>
      <c r="G310" s="349" t="s">
        <v>117</v>
      </c>
      <c r="H310" s="1486">
        <v>0.216</v>
      </c>
      <c r="I310" s="349" t="s">
        <v>119</v>
      </c>
      <c r="J310" s="1487">
        <f t="shared" si="12"/>
        <v>0</v>
      </c>
      <c r="K310" s="322" t="s">
        <v>272</v>
      </c>
      <c r="L310" s="319"/>
      <c r="M310" s="319"/>
      <c r="N310" s="114"/>
    </row>
    <row r="311" spans="1:14" s="112" customFormat="1" ht="15" customHeight="1" x14ac:dyDescent="0.2">
      <c r="A311" s="319"/>
      <c r="B311" s="329">
        <f>B310+1</f>
        <v>3</v>
      </c>
      <c r="C311" s="332" t="s">
        <v>124</v>
      </c>
      <c r="D311" s="1713"/>
      <c r="E311" s="1714"/>
      <c r="F311" s="1485">
        <f>+基礎データ貼付用シート!E261</f>
        <v>0</v>
      </c>
      <c r="G311" s="349" t="s">
        <v>117</v>
      </c>
      <c r="H311" s="1486">
        <v>0.192</v>
      </c>
      <c r="I311" s="349" t="s">
        <v>119</v>
      </c>
      <c r="J311" s="1487">
        <f t="shared" si="12"/>
        <v>0</v>
      </c>
      <c r="K311" s="322" t="s">
        <v>271</v>
      </c>
      <c r="L311" s="319"/>
      <c r="M311" s="319"/>
      <c r="N311" s="114"/>
    </row>
    <row r="312" spans="1:14" s="112" customFormat="1" ht="15" customHeight="1" x14ac:dyDescent="0.2">
      <c r="A312" s="319"/>
      <c r="B312" s="329">
        <f>B311+1</f>
        <v>4</v>
      </c>
      <c r="C312" s="330" t="s">
        <v>123</v>
      </c>
      <c r="D312" s="331" t="s">
        <v>533</v>
      </c>
      <c r="E312" s="505" t="s">
        <v>143</v>
      </c>
      <c r="F312" s="1194" t="b">
        <f>IF(総括表!$B$4=総括表!$Q$4,基礎データ貼付用シート!E262)</f>
        <v>0</v>
      </c>
      <c r="G312" s="349" t="s">
        <v>117</v>
      </c>
      <c r="H312" s="1486">
        <v>0.246</v>
      </c>
      <c r="I312" s="349" t="s">
        <v>119</v>
      </c>
      <c r="J312" s="1487">
        <f t="shared" si="12"/>
        <v>0</v>
      </c>
      <c r="K312" s="322" t="s">
        <v>270</v>
      </c>
      <c r="L312" s="319"/>
      <c r="M312" s="319"/>
      <c r="N312" s="114"/>
    </row>
    <row r="313" spans="1:14" s="112" customFormat="1" ht="15" customHeight="1" x14ac:dyDescent="0.2">
      <c r="A313" s="319"/>
      <c r="B313" s="334"/>
      <c r="C313" s="326"/>
      <c r="D313" s="331" t="s">
        <v>529</v>
      </c>
      <c r="E313" s="505" t="s">
        <v>142</v>
      </c>
      <c r="F313" s="1194" t="b">
        <f>IF(総括表!$B$4=総括表!$Q$5,基礎データ貼付用シート!E262)</f>
        <v>0</v>
      </c>
      <c r="G313" s="349" t="s">
        <v>117</v>
      </c>
      <c r="H313" s="1486">
        <v>0.189</v>
      </c>
      <c r="I313" s="349" t="s">
        <v>119</v>
      </c>
      <c r="J313" s="1487">
        <f t="shared" si="12"/>
        <v>0</v>
      </c>
      <c r="K313" s="322" t="s">
        <v>268</v>
      </c>
      <c r="L313" s="319"/>
      <c r="M313" s="319"/>
      <c r="N313" s="114"/>
    </row>
    <row r="314" spans="1:14" s="112" customFormat="1" ht="15" customHeight="1" x14ac:dyDescent="0.2">
      <c r="A314" s="319"/>
      <c r="B314" s="329">
        <f>B312+1</f>
        <v>5</v>
      </c>
      <c r="C314" s="330" t="s">
        <v>122</v>
      </c>
      <c r="D314" s="331" t="s">
        <v>533</v>
      </c>
      <c r="E314" s="505" t="s">
        <v>143</v>
      </c>
      <c r="F314" s="1194" t="b">
        <f>IF(総括表!$B$4=総括表!$Q$4,基礎データ貼付用シート!E263)</f>
        <v>0</v>
      </c>
      <c r="G314" s="349" t="s">
        <v>117</v>
      </c>
      <c r="H314" s="1486">
        <v>0.26100000000000001</v>
      </c>
      <c r="I314" s="349" t="s">
        <v>119</v>
      </c>
      <c r="J314" s="1487">
        <f t="shared" si="12"/>
        <v>0</v>
      </c>
      <c r="K314" s="322" t="s">
        <v>267</v>
      </c>
      <c r="L314" s="319"/>
      <c r="M314" s="319"/>
      <c r="N314" s="114"/>
    </row>
    <row r="315" spans="1:14" s="112" customFormat="1" ht="15" customHeight="1" x14ac:dyDescent="0.2">
      <c r="A315" s="319"/>
      <c r="B315" s="334"/>
      <c r="C315" s="326"/>
      <c r="D315" s="331" t="s">
        <v>529</v>
      </c>
      <c r="E315" s="505" t="s">
        <v>142</v>
      </c>
      <c r="F315" s="1194" t="b">
        <f>IF(総括表!$B$4=総括表!$Q$5,基礎データ貼付用シート!E263)</f>
        <v>0</v>
      </c>
      <c r="G315" s="349" t="s">
        <v>117</v>
      </c>
      <c r="H315" s="1486">
        <v>0.193</v>
      </c>
      <c r="I315" s="349" t="s">
        <v>119</v>
      </c>
      <c r="J315" s="1489">
        <f t="shared" si="12"/>
        <v>0</v>
      </c>
      <c r="K315" s="322" t="s">
        <v>269</v>
      </c>
      <c r="L315" s="319"/>
      <c r="M315" s="319"/>
      <c r="N315" s="114"/>
    </row>
    <row r="316" spans="1:14" s="112" customFormat="1" ht="15" customHeight="1" x14ac:dyDescent="0.2">
      <c r="A316" s="319"/>
      <c r="B316" s="329">
        <f>B314+1</f>
        <v>6</v>
      </c>
      <c r="C316" s="330" t="s">
        <v>121</v>
      </c>
      <c r="D316" s="331" t="s">
        <v>533</v>
      </c>
      <c r="E316" s="505" t="s">
        <v>143</v>
      </c>
      <c r="F316" s="1194" t="b">
        <f>IF(総括表!$B$4=総括表!$Q$4,基礎データ貼付用シート!E264)</f>
        <v>0</v>
      </c>
      <c r="G316" s="349" t="s">
        <v>117</v>
      </c>
      <c r="H316" s="1486">
        <v>0.27700000000000002</v>
      </c>
      <c r="I316" s="349" t="s">
        <v>119</v>
      </c>
      <c r="J316" s="1487">
        <f t="shared" si="12"/>
        <v>0</v>
      </c>
      <c r="K316" s="322" t="s">
        <v>266</v>
      </c>
      <c r="L316" s="319"/>
      <c r="M316" s="319"/>
      <c r="N316" s="114"/>
    </row>
    <row r="317" spans="1:14" s="112" customFormat="1" ht="15" customHeight="1" x14ac:dyDescent="0.2">
      <c r="A317" s="319"/>
      <c r="B317" s="334"/>
      <c r="C317" s="326"/>
      <c r="D317" s="331" t="s">
        <v>529</v>
      </c>
      <c r="E317" s="505" t="s">
        <v>142</v>
      </c>
      <c r="F317" s="1194" t="b">
        <f>IF(総括表!$B$4=総括表!$Q$5,基礎データ貼付用シート!E264)</f>
        <v>0</v>
      </c>
      <c r="G317" s="349" t="s">
        <v>117</v>
      </c>
      <c r="H317" s="1486">
        <v>0.19600000000000001</v>
      </c>
      <c r="I317" s="349" t="s">
        <v>119</v>
      </c>
      <c r="J317" s="1489">
        <f t="shared" si="12"/>
        <v>0</v>
      </c>
      <c r="K317" s="322" t="s">
        <v>265</v>
      </c>
      <c r="L317" s="319"/>
      <c r="M317" s="319"/>
      <c r="N317" s="114"/>
    </row>
    <row r="318" spans="1:14" s="112" customFormat="1" ht="15" customHeight="1" x14ac:dyDescent="0.2">
      <c r="A318" s="319"/>
      <c r="B318" s="329">
        <f>B316+1</f>
        <v>7</v>
      </c>
      <c r="C318" s="330" t="s">
        <v>120</v>
      </c>
      <c r="D318" s="331" t="s">
        <v>533</v>
      </c>
      <c r="E318" s="505" t="s">
        <v>143</v>
      </c>
      <c r="F318" s="1194" t="b">
        <f>IF(総括表!$B$4=総括表!$Q$4,基礎データ貼付用シート!E265)</f>
        <v>0</v>
      </c>
      <c r="G318" s="349" t="s">
        <v>117</v>
      </c>
      <c r="H318" s="1486">
        <v>0.28699999999999998</v>
      </c>
      <c r="I318" s="349" t="s">
        <v>119</v>
      </c>
      <c r="J318" s="1487">
        <f t="shared" si="12"/>
        <v>0</v>
      </c>
      <c r="K318" s="322" t="s">
        <v>264</v>
      </c>
      <c r="L318" s="319"/>
      <c r="M318" s="319"/>
      <c r="N318" s="114"/>
    </row>
    <row r="319" spans="1:14" s="112" customFormat="1" ht="15" customHeight="1" x14ac:dyDescent="0.2">
      <c r="A319" s="319"/>
      <c r="B319" s="334"/>
      <c r="C319" s="326"/>
      <c r="D319" s="331" t="s">
        <v>529</v>
      </c>
      <c r="E319" s="505" t="s">
        <v>142</v>
      </c>
      <c r="F319" s="1194" t="b">
        <f>IF(総括表!$B$4=総括表!$Q$5,基礎データ貼付用シート!E265)</f>
        <v>0</v>
      </c>
      <c r="G319" s="349" t="s">
        <v>117</v>
      </c>
      <c r="H319" s="1486">
        <v>0.25800000000000001</v>
      </c>
      <c r="I319" s="349" t="s">
        <v>119</v>
      </c>
      <c r="J319" s="1489">
        <f t="shared" si="12"/>
        <v>0</v>
      </c>
      <c r="K319" s="322" t="s">
        <v>263</v>
      </c>
      <c r="L319" s="319"/>
      <c r="M319" s="319"/>
      <c r="N319" s="114"/>
    </row>
    <row r="320" spans="1:14" s="112" customFormat="1" ht="15" customHeight="1" x14ac:dyDescent="0.2">
      <c r="A320" s="319"/>
      <c r="B320" s="329">
        <f>B318+1</f>
        <v>8</v>
      </c>
      <c r="C320" s="330" t="s">
        <v>475</v>
      </c>
      <c r="D320" s="331" t="s">
        <v>533</v>
      </c>
      <c r="E320" s="505" t="s">
        <v>143</v>
      </c>
      <c r="F320" s="1194" t="b">
        <f>IF(総括表!$B$4=総括表!$Q$4,基礎データ貼付用シート!E266)</f>
        <v>0</v>
      </c>
      <c r="G320" s="349" t="s">
        <v>117</v>
      </c>
      <c r="H320" s="1486">
        <v>0.31</v>
      </c>
      <c r="I320" s="349" t="s">
        <v>119</v>
      </c>
      <c r="J320" s="1487">
        <f t="shared" si="12"/>
        <v>0</v>
      </c>
      <c r="K320" s="322" t="s">
        <v>262</v>
      </c>
      <c r="L320" s="319"/>
      <c r="M320" s="319"/>
      <c r="N320" s="114"/>
    </row>
    <row r="321" spans="1:59" s="112" customFormat="1" ht="15" customHeight="1" x14ac:dyDescent="0.2">
      <c r="A321" s="319"/>
      <c r="B321" s="334"/>
      <c r="C321" s="326"/>
      <c r="D321" s="331" t="s">
        <v>529</v>
      </c>
      <c r="E321" s="505" t="s">
        <v>142</v>
      </c>
      <c r="F321" s="1194" t="b">
        <f>IF(総括表!$B$4=総括表!$Q$5,基礎データ貼付用シート!E266)</f>
        <v>0</v>
      </c>
      <c r="G321" s="349" t="s">
        <v>117</v>
      </c>
      <c r="H321" s="1486">
        <v>0.28599999999999998</v>
      </c>
      <c r="I321" s="349" t="s">
        <v>119</v>
      </c>
      <c r="J321" s="1489">
        <f t="shared" si="12"/>
        <v>0</v>
      </c>
      <c r="K321" s="322" t="s">
        <v>261</v>
      </c>
      <c r="L321" s="319"/>
      <c r="M321" s="319"/>
      <c r="N321" s="114"/>
    </row>
    <row r="322" spans="1:59" s="112" customFormat="1" ht="15" customHeight="1" x14ac:dyDescent="0.2">
      <c r="A322" s="319"/>
      <c r="B322" s="329">
        <f>B320+1</f>
        <v>9</v>
      </c>
      <c r="C322" s="330" t="s">
        <v>512</v>
      </c>
      <c r="D322" s="331" t="s">
        <v>533</v>
      </c>
      <c r="E322" s="505" t="s">
        <v>143</v>
      </c>
      <c r="F322" s="1194" t="b">
        <f>IF(総括表!$B$4=総括表!$Q$4,基礎データ貼付用シート!E267)</f>
        <v>0</v>
      </c>
      <c r="G322" s="349" t="s">
        <v>117</v>
      </c>
      <c r="H322" s="1486">
        <v>0.32500000000000001</v>
      </c>
      <c r="I322" s="349" t="s">
        <v>119</v>
      </c>
      <c r="J322" s="1487">
        <f t="shared" si="12"/>
        <v>0</v>
      </c>
      <c r="K322" s="322" t="s">
        <v>260</v>
      </c>
      <c r="L322" s="319"/>
      <c r="M322" s="319"/>
      <c r="N322" s="114"/>
    </row>
    <row r="323" spans="1:59" s="112" customFormat="1" ht="15" customHeight="1" thickBot="1" x14ac:dyDescent="0.25">
      <c r="A323" s="319"/>
      <c r="B323" s="334"/>
      <c r="C323" s="326"/>
      <c r="D323" s="331" t="s">
        <v>529</v>
      </c>
      <c r="E323" s="505" t="s">
        <v>142</v>
      </c>
      <c r="F323" s="1194" t="b">
        <f>IF(総括表!$B$4=総括表!$Q$5,基礎データ貼付用シート!E267)</f>
        <v>0</v>
      </c>
      <c r="G323" s="349" t="s">
        <v>117</v>
      </c>
      <c r="H323" s="1486">
        <v>0.30499999999999999</v>
      </c>
      <c r="I323" s="349" t="s">
        <v>119</v>
      </c>
      <c r="J323" s="1489">
        <f t="shared" si="12"/>
        <v>0</v>
      </c>
      <c r="K323" s="322" t="s">
        <v>259</v>
      </c>
      <c r="L323" s="319"/>
      <c r="M323" s="319"/>
      <c r="N323" s="114"/>
    </row>
    <row r="324" spans="1:59" s="112" customFormat="1" ht="15" customHeight="1" thickBot="1" x14ac:dyDescent="0.25">
      <c r="A324" s="319"/>
      <c r="B324" s="1711" t="s">
        <v>118</v>
      </c>
      <c r="C324" s="1712"/>
      <c r="D324" s="1713"/>
      <c r="E324" s="1714"/>
      <c r="F324" s="1199"/>
      <c r="G324" s="1200"/>
      <c r="H324" s="1201"/>
      <c r="I324" s="1484"/>
      <c r="J324" s="1491">
        <f>SUM(J309:J323)</f>
        <v>0</v>
      </c>
      <c r="K324" s="322" t="s">
        <v>1228</v>
      </c>
      <c r="L324" s="376" t="s">
        <v>117</v>
      </c>
      <c r="M324" s="319"/>
    </row>
    <row r="325" spans="1:59" s="112" customFormat="1" ht="18.75" customHeight="1" x14ac:dyDescent="0.2">
      <c r="A325" s="319"/>
      <c r="B325" s="319"/>
      <c r="C325" s="319"/>
      <c r="D325" s="319"/>
      <c r="E325" s="319"/>
      <c r="F325" s="1503"/>
      <c r="G325" s="319"/>
      <c r="H325" s="440"/>
      <c r="I325" s="319"/>
      <c r="J325" s="1498"/>
      <c r="K325" s="319"/>
      <c r="L325" s="319"/>
      <c r="M325" s="319"/>
    </row>
    <row r="326" spans="1:59" ht="11.25" customHeight="1" x14ac:dyDescent="0.2">
      <c r="A326" s="320"/>
      <c r="B326" s="315"/>
      <c r="C326" s="315"/>
      <c r="D326" s="315"/>
      <c r="E326" s="315"/>
      <c r="F326" s="453"/>
      <c r="G326" s="315"/>
      <c r="H326" s="426"/>
      <c r="I326" s="315"/>
      <c r="J326" s="453"/>
      <c r="K326" s="315"/>
      <c r="L326" s="315"/>
      <c r="M326" s="315"/>
    </row>
    <row r="327" spans="1:59" ht="12.75" customHeight="1" x14ac:dyDescent="0.2">
      <c r="A327" s="318"/>
      <c r="B327" s="319" t="s">
        <v>172</v>
      </c>
      <c r="C327" s="315"/>
      <c r="D327" s="315"/>
      <c r="E327" s="315"/>
      <c r="F327" s="453"/>
      <c r="G327" s="315"/>
      <c r="H327" s="426"/>
      <c r="I327" s="315"/>
      <c r="J327" s="453"/>
      <c r="K327" s="315"/>
      <c r="L327" s="315"/>
      <c r="M327" s="315"/>
    </row>
    <row r="328" spans="1:59" ht="3.75" customHeight="1" x14ac:dyDescent="0.2">
      <c r="A328" s="320"/>
      <c r="B328" s="315"/>
      <c r="C328" s="315"/>
      <c r="D328" s="315"/>
      <c r="E328" s="315"/>
      <c r="F328" s="453"/>
      <c r="G328" s="315"/>
      <c r="H328" s="426"/>
      <c r="I328" s="315"/>
      <c r="J328" s="453"/>
      <c r="K328" s="315"/>
      <c r="L328" s="315"/>
      <c r="M328" s="315"/>
    </row>
    <row r="329" spans="1:59" ht="18.75" customHeight="1" x14ac:dyDescent="0.2">
      <c r="A329" s="320"/>
      <c r="B329" s="1681" t="s">
        <v>164</v>
      </c>
      <c r="C329" s="1682"/>
      <c r="D329" s="1681" t="s">
        <v>139</v>
      </c>
      <c r="E329" s="1682"/>
      <c r="F329" s="455" t="s">
        <v>138</v>
      </c>
      <c r="G329" s="321"/>
      <c r="H329" s="456" t="s">
        <v>137</v>
      </c>
      <c r="I329" s="321"/>
      <c r="J329" s="455" t="s">
        <v>89</v>
      </c>
      <c r="K329" s="322"/>
      <c r="L329" s="315"/>
      <c r="M329" s="315"/>
    </row>
    <row r="330" spans="1:59" ht="15" customHeight="1" thickBot="1" x14ac:dyDescent="0.25">
      <c r="A330" s="320"/>
      <c r="B330" s="323"/>
      <c r="C330" s="324"/>
      <c r="D330" s="325"/>
      <c r="E330" s="326"/>
      <c r="F330" s="1514" t="s">
        <v>788</v>
      </c>
      <c r="G330" s="327"/>
      <c r="H330" s="434"/>
      <c r="I330" s="327"/>
      <c r="J330" s="457" t="s">
        <v>136</v>
      </c>
      <c r="K330" s="322"/>
      <c r="L330" s="315"/>
      <c r="M330" s="315"/>
      <c r="AX330" s="106">
        <v>0.39240000000000003</v>
      </c>
      <c r="AY330" s="106">
        <v>0.38069999999999998</v>
      </c>
      <c r="AZ330" s="106">
        <v>0.2616</v>
      </c>
      <c r="BA330" s="106">
        <v>0.25380000000000003</v>
      </c>
      <c r="BB330" s="106">
        <v>0.4073</v>
      </c>
      <c r="BC330" s="106">
        <v>0.39779999999999999</v>
      </c>
      <c r="BD330" s="106">
        <v>0.27150000000000002</v>
      </c>
      <c r="BE330" s="106">
        <v>0.26519999999999999</v>
      </c>
    </row>
    <row r="331" spans="1:59" s="112" customFormat="1" ht="15" customHeight="1" thickTop="1" x14ac:dyDescent="0.2">
      <c r="A331" s="319"/>
      <c r="B331" s="329">
        <v>1</v>
      </c>
      <c r="C331" s="330" t="s">
        <v>148</v>
      </c>
      <c r="D331" s="1713"/>
      <c r="E331" s="1715"/>
      <c r="F331" s="1515"/>
      <c r="G331" s="1516" t="s">
        <v>117</v>
      </c>
      <c r="H331" s="1486">
        <v>2.9000000000000001E-2</v>
      </c>
      <c r="I331" s="349" t="s">
        <v>119</v>
      </c>
      <c r="J331" s="1487">
        <f t="shared" ref="J331:J369" si="13">ROUND(F331*H331,0)</f>
        <v>0</v>
      </c>
      <c r="K331" s="322" t="s">
        <v>273</v>
      </c>
      <c r="L331" s="319"/>
      <c r="M331" s="319"/>
      <c r="N331" s="114"/>
      <c r="P331" s="106"/>
      <c r="AX331" s="112">
        <v>0.2382</v>
      </c>
      <c r="AY331" s="112">
        <v>0.39240000000000003</v>
      </c>
      <c r="AZ331" s="112">
        <v>0.38069999999999998</v>
      </c>
      <c r="BA331" s="112">
        <v>0.2616</v>
      </c>
      <c r="BB331" s="112">
        <v>0.25380000000000003</v>
      </c>
      <c r="BC331" s="112">
        <v>0.4073</v>
      </c>
      <c r="BD331" s="112">
        <v>0.39779999999999999</v>
      </c>
      <c r="BE331" s="112">
        <v>0.27150000000000002</v>
      </c>
      <c r="BF331" s="112">
        <v>0.26519999999999999</v>
      </c>
      <c r="BG331" s="112">
        <v>0.26519999999999999</v>
      </c>
    </row>
    <row r="332" spans="1:59" s="112" customFormat="1" ht="15" customHeight="1" x14ac:dyDescent="0.2">
      <c r="A332" s="319"/>
      <c r="B332" s="329">
        <v>2</v>
      </c>
      <c r="C332" s="330" t="s">
        <v>135</v>
      </c>
      <c r="D332" s="1713"/>
      <c r="E332" s="1715"/>
      <c r="F332" s="1517"/>
      <c r="G332" s="1516" t="s">
        <v>117</v>
      </c>
      <c r="H332" s="1486">
        <v>4.1000000000000002E-2</v>
      </c>
      <c r="I332" s="349" t="s">
        <v>119</v>
      </c>
      <c r="J332" s="1487">
        <f t="shared" si="13"/>
        <v>0</v>
      </c>
      <c r="K332" s="322" t="s">
        <v>272</v>
      </c>
      <c r="L332" s="319"/>
      <c r="M332" s="319"/>
      <c r="N332" s="114"/>
      <c r="P332" s="106"/>
    </row>
    <row r="333" spans="1:59" s="112" customFormat="1" ht="15" customHeight="1" x14ac:dyDescent="0.2">
      <c r="A333" s="319"/>
      <c r="B333" s="329">
        <v>3</v>
      </c>
      <c r="C333" s="330" t="s">
        <v>144</v>
      </c>
      <c r="D333" s="1713"/>
      <c r="E333" s="1715"/>
      <c r="F333" s="1517"/>
      <c r="G333" s="1516" t="s">
        <v>117</v>
      </c>
      <c r="H333" s="1486">
        <v>5.2999999999999999E-2</v>
      </c>
      <c r="I333" s="349" t="s">
        <v>119</v>
      </c>
      <c r="J333" s="1487">
        <f t="shared" si="13"/>
        <v>0</v>
      </c>
      <c r="K333" s="322" t="s">
        <v>271</v>
      </c>
      <c r="L333" s="319"/>
      <c r="M333" s="319"/>
      <c r="N333" s="114"/>
      <c r="P333" s="106"/>
    </row>
    <row r="334" spans="1:59" s="112" customFormat="1" ht="15" customHeight="1" x14ac:dyDescent="0.2">
      <c r="A334" s="319"/>
      <c r="B334" s="329">
        <v>4</v>
      </c>
      <c r="C334" s="330" t="s">
        <v>133</v>
      </c>
      <c r="D334" s="1713"/>
      <c r="E334" s="1715"/>
      <c r="F334" s="1517"/>
      <c r="G334" s="1516" t="s">
        <v>117</v>
      </c>
      <c r="H334" s="1486">
        <v>6.5000000000000002E-2</v>
      </c>
      <c r="I334" s="349" t="s">
        <v>119</v>
      </c>
      <c r="J334" s="1487">
        <f t="shared" si="13"/>
        <v>0</v>
      </c>
      <c r="K334" s="322" t="s">
        <v>270</v>
      </c>
      <c r="L334" s="319"/>
      <c r="M334" s="319"/>
      <c r="N334" s="114"/>
      <c r="P334" s="106"/>
    </row>
    <row r="335" spans="1:59" s="112" customFormat="1" ht="15" customHeight="1" x14ac:dyDescent="0.2">
      <c r="A335" s="319"/>
      <c r="B335" s="329">
        <v>5</v>
      </c>
      <c r="C335" s="330" t="s">
        <v>131</v>
      </c>
      <c r="D335" s="1713"/>
      <c r="E335" s="1715"/>
      <c r="F335" s="1517"/>
      <c r="G335" s="1516" t="s">
        <v>117</v>
      </c>
      <c r="H335" s="1486">
        <v>7.6999999999999999E-2</v>
      </c>
      <c r="I335" s="349" t="s">
        <v>119</v>
      </c>
      <c r="J335" s="1487">
        <f t="shared" si="13"/>
        <v>0</v>
      </c>
      <c r="K335" s="322" t="s">
        <v>268</v>
      </c>
      <c r="L335" s="319"/>
      <c r="M335" s="319"/>
      <c r="N335" s="114"/>
      <c r="P335" s="106"/>
    </row>
    <row r="336" spans="1:59" s="112" customFormat="1" ht="15" customHeight="1" x14ac:dyDescent="0.2">
      <c r="A336" s="319"/>
      <c r="B336" s="329">
        <v>6</v>
      </c>
      <c r="C336" s="330" t="s">
        <v>129</v>
      </c>
      <c r="D336" s="1713"/>
      <c r="E336" s="1715"/>
      <c r="F336" s="1517"/>
      <c r="G336" s="1516" t="s">
        <v>117</v>
      </c>
      <c r="H336" s="1486">
        <v>8.8999999999999996E-2</v>
      </c>
      <c r="I336" s="349" t="s">
        <v>119</v>
      </c>
      <c r="J336" s="1487">
        <f t="shared" si="13"/>
        <v>0</v>
      </c>
      <c r="K336" s="322" t="s">
        <v>267</v>
      </c>
      <c r="L336" s="319"/>
      <c r="M336" s="319"/>
      <c r="N336" s="114"/>
      <c r="P336" s="106"/>
    </row>
    <row r="337" spans="1:16" s="112" customFormat="1" ht="15" customHeight="1" x14ac:dyDescent="0.2">
      <c r="A337" s="319"/>
      <c r="B337" s="329">
        <v>7</v>
      </c>
      <c r="C337" s="330" t="s">
        <v>128</v>
      </c>
      <c r="D337" s="1713"/>
      <c r="E337" s="1715"/>
      <c r="F337" s="1517"/>
      <c r="G337" s="1516" t="s">
        <v>117</v>
      </c>
      <c r="H337" s="1486">
        <v>9.6000000000000002E-2</v>
      </c>
      <c r="I337" s="349" t="s">
        <v>119</v>
      </c>
      <c r="J337" s="1487">
        <f t="shared" si="13"/>
        <v>0</v>
      </c>
      <c r="K337" s="322" t="s">
        <v>269</v>
      </c>
      <c r="L337" s="319"/>
      <c r="M337" s="319"/>
      <c r="N337" s="114"/>
      <c r="P337" s="106"/>
    </row>
    <row r="338" spans="1:16" s="112" customFormat="1" ht="15" customHeight="1" x14ac:dyDescent="0.2">
      <c r="A338" s="319"/>
      <c r="B338" s="329">
        <v>8</v>
      </c>
      <c r="C338" s="330" t="s">
        <v>127</v>
      </c>
      <c r="D338" s="331" t="s">
        <v>527</v>
      </c>
      <c r="E338" s="1518" t="s">
        <v>171</v>
      </c>
      <c r="F338" s="1517"/>
      <c r="G338" s="1516" t="s">
        <v>117</v>
      </c>
      <c r="H338" s="1486">
        <v>0.18</v>
      </c>
      <c r="I338" s="349" t="s">
        <v>119</v>
      </c>
      <c r="J338" s="1487">
        <f t="shared" si="13"/>
        <v>0</v>
      </c>
      <c r="K338" s="322" t="s">
        <v>266</v>
      </c>
      <c r="L338" s="319"/>
      <c r="M338" s="319"/>
      <c r="N338" s="114"/>
      <c r="P338" s="106"/>
    </row>
    <row r="339" spans="1:16" s="112" customFormat="1" ht="15" customHeight="1" x14ac:dyDescent="0.2">
      <c r="A339" s="319"/>
      <c r="B339" s="334"/>
      <c r="C339" s="326"/>
      <c r="D339" s="331" t="s">
        <v>582</v>
      </c>
      <c r="E339" s="1518" t="s">
        <v>170</v>
      </c>
      <c r="F339" s="1517"/>
      <c r="G339" s="1516" t="s">
        <v>117</v>
      </c>
      <c r="H339" s="1486">
        <v>0.108</v>
      </c>
      <c r="I339" s="349" t="s">
        <v>119</v>
      </c>
      <c r="J339" s="1487">
        <f t="shared" si="13"/>
        <v>0</v>
      </c>
      <c r="K339" s="322" t="s">
        <v>265</v>
      </c>
      <c r="L339" s="319"/>
      <c r="M339" s="319"/>
      <c r="N339" s="114"/>
      <c r="P339" s="106"/>
    </row>
    <row r="340" spans="1:16" s="112" customFormat="1" ht="15" customHeight="1" x14ac:dyDescent="0.2">
      <c r="A340" s="319"/>
      <c r="B340" s="329">
        <v>9</v>
      </c>
      <c r="C340" s="330" t="s">
        <v>126</v>
      </c>
      <c r="D340" s="331" t="s">
        <v>527</v>
      </c>
      <c r="E340" s="1518" t="s">
        <v>171</v>
      </c>
      <c r="F340" s="1517"/>
      <c r="G340" s="1516" t="s">
        <v>117</v>
      </c>
      <c r="H340" s="1486">
        <v>0.18</v>
      </c>
      <c r="I340" s="349" t="s">
        <v>119</v>
      </c>
      <c r="J340" s="1487">
        <f t="shared" si="13"/>
        <v>0</v>
      </c>
      <c r="K340" s="322" t="s">
        <v>264</v>
      </c>
      <c r="L340" s="319"/>
      <c r="M340" s="319"/>
      <c r="N340" s="114"/>
      <c r="P340" s="106"/>
    </row>
    <row r="341" spans="1:16" s="112" customFormat="1" ht="15" customHeight="1" x14ac:dyDescent="0.2">
      <c r="A341" s="319"/>
      <c r="B341" s="334"/>
      <c r="C341" s="326"/>
      <c r="D341" s="331" t="s">
        <v>582</v>
      </c>
      <c r="E341" s="1518" t="s">
        <v>170</v>
      </c>
      <c r="F341" s="1517"/>
      <c r="G341" s="1516" t="s">
        <v>117</v>
      </c>
      <c r="H341" s="1486">
        <v>0.12</v>
      </c>
      <c r="I341" s="349" t="s">
        <v>119</v>
      </c>
      <c r="J341" s="1487">
        <f t="shared" si="13"/>
        <v>0</v>
      </c>
      <c r="K341" s="322" t="s">
        <v>263</v>
      </c>
      <c r="L341" s="319"/>
      <c r="M341" s="319"/>
      <c r="N341" s="114"/>
      <c r="P341" s="106"/>
    </row>
    <row r="342" spans="1:16" s="112" customFormat="1" ht="15" customHeight="1" x14ac:dyDescent="0.2">
      <c r="A342" s="319"/>
      <c r="B342" s="329">
        <v>10</v>
      </c>
      <c r="C342" s="330" t="s">
        <v>125</v>
      </c>
      <c r="D342" s="331" t="s">
        <v>527</v>
      </c>
      <c r="E342" s="1518" t="s">
        <v>171</v>
      </c>
      <c r="F342" s="1517"/>
      <c r="G342" s="1516" t="s">
        <v>117</v>
      </c>
      <c r="H342" s="1486">
        <v>0.216</v>
      </c>
      <c r="I342" s="349" t="s">
        <v>119</v>
      </c>
      <c r="J342" s="1487">
        <f t="shared" si="13"/>
        <v>0</v>
      </c>
      <c r="K342" s="322" t="s">
        <v>262</v>
      </c>
      <c r="L342" s="319"/>
      <c r="M342" s="319"/>
      <c r="N342" s="114"/>
      <c r="P342" s="106"/>
    </row>
    <row r="343" spans="1:16" s="112" customFormat="1" ht="15" customHeight="1" x14ac:dyDescent="0.2">
      <c r="A343" s="319"/>
      <c r="B343" s="334"/>
      <c r="C343" s="326"/>
      <c r="D343" s="331" t="s">
        <v>582</v>
      </c>
      <c r="E343" s="1518" t="s">
        <v>170</v>
      </c>
      <c r="F343" s="1517"/>
      <c r="G343" s="1516" t="s">
        <v>117</v>
      </c>
      <c r="H343" s="1486">
        <v>0.14399999999999999</v>
      </c>
      <c r="I343" s="349" t="s">
        <v>119</v>
      </c>
      <c r="J343" s="1487">
        <f t="shared" si="13"/>
        <v>0</v>
      </c>
      <c r="K343" s="322" t="s">
        <v>261</v>
      </c>
      <c r="L343" s="319"/>
      <c r="M343" s="319"/>
      <c r="N343" s="114"/>
      <c r="P343" s="106"/>
    </row>
    <row r="344" spans="1:16" s="112" customFormat="1" ht="15" customHeight="1" x14ac:dyDescent="0.2">
      <c r="A344" s="319"/>
      <c r="B344" s="329">
        <v>11</v>
      </c>
      <c r="C344" s="330" t="s">
        <v>124</v>
      </c>
      <c r="D344" s="331" t="s">
        <v>527</v>
      </c>
      <c r="E344" s="1518" t="s">
        <v>171</v>
      </c>
      <c r="F344" s="1517"/>
      <c r="G344" s="1516" t="s">
        <v>117</v>
      </c>
      <c r="H344" s="1486">
        <v>0.192</v>
      </c>
      <c r="I344" s="349" t="s">
        <v>119</v>
      </c>
      <c r="J344" s="1487">
        <f t="shared" si="13"/>
        <v>0</v>
      </c>
      <c r="K344" s="322" t="s">
        <v>260</v>
      </c>
      <c r="L344" s="319"/>
      <c r="M344" s="319"/>
      <c r="N344" s="114"/>
      <c r="P344" s="106"/>
    </row>
    <row r="345" spans="1:16" s="112" customFormat="1" ht="15" customHeight="1" x14ac:dyDescent="0.2">
      <c r="A345" s="319"/>
      <c r="B345" s="334"/>
      <c r="C345" s="326"/>
      <c r="D345" s="331" t="s">
        <v>582</v>
      </c>
      <c r="E345" s="1518" t="s">
        <v>170</v>
      </c>
      <c r="F345" s="1517"/>
      <c r="G345" s="1516" t="s">
        <v>117</v>
      </c>
      <c r="H345" s="1486">
        <v>0.128</v>
      </c>
      <c r="I345" s="349" t="s">
        <v>119</v>
      </c>
      <c r="J345" s="1487">
        <f t="shared" si="13"/>
        <v>0</v>
      </c>
      <c r="K345" s="322" t="s">
        <v>259</v>
      </c>
      <c r="L345" s="319"/>
      <c r="M345" s="319"/>
      <c r="N345" s="114"/>
      <c r="P345" s="106"/>
    </row>
    <row r="346" spans="1:16" s="112" customFormat="1" ht="15" customHeight="1" x14ac:dyDescent="0.2">
      <c r="A346" s="319"/>
      <c r="B346" s="329">
        <v>12</v>
      </c>
      <c r="C346" s="330" t="s">
        <v>123</v>
      </c>
      <c r="D346" s="331" t="s">
        <v>533</v>
      </c>
      <c r="E346" s="1518" t="s">
        <v>143</v>
      </c>
      <c r="F346" s="1517"/>
      <c r="G346" s="1516" t="s">
        <v>117</v>
      </c>
      <c r="H346" s="1486">
        <v>0.246</v>
      </c>
      <c r="I346" s="349" t="s">
        <v>119</v>
      </c>
      <c r="J346" s="1487">
        <f t="shared" si="13"/>
        <v>0</v>
      </c>
      <c r="K346" s="322" t="s">
        <v>258</v>
      </c>
      <c r="L346" s="319"/>
      <c r="M346" s="319"/>
      <c r="N346" s="114"/>
      <c r="P346" s="106"/>
    </row>
    <row r="347" spans="1:16" s="112" customFormat="1" ht="15" customHeight="1" x14ac:dyDescent="0.2">
      <c r="A347" s="319"/>
      <c r="B347" s="1519" t="s">
        <v>527</v>
      </c>
      <c r="C347" s="1520" t="s">
        <v>169</v>
      </c>
      <c r="D347" s="331" t="s">
        <v>529</v>
      </c>
      <c r="E347" s="1518" t="s">
        <v>142</v>
      </c>
      <c r="F347" s="1517"/>
      <c r="G347" s="1516" t="s">
        <v>117</v>
      </c>
      <c r="H347" s="1486">
        <v>0.189</v>
      </c>
      <c r="I347" s="349" t="s">
        <v>119</v>
      </c>
      <c r="J347" s="1487">
        <f t="shared" si="13"/>
        <v>0</v>
      </c>
      <c r="K347" s="322" t="s">
        <v>257</v>
      </c>
      <c r="L347" s="319"/>
      <c r="M347" s="319"/>
      <c r="N347" s="114"/>
      <c r="P347" s="106"/>
    </row>
    <row r="348" spans="1:16" s="112" customFormat="1" ht="15" customHeight="1" x14ac:dyDescent="0.2">
      <c r="A348" s="319"/>
      <c r="B348" s="329">
        <v>13</v>
      </c>
      <c r="C348" s="330" t="s">
        <v>123</v>
      </c>
      <c r="D348" s="331" t="s">
        <v>533</v>
      </c>
      <c r="E348" s="1518" t="s">
        <v>143</v>
      </c>
      <c r="F348" s="1517"/>
      <c r="G348" s="1516" t="s">
        <v>117</v>
      </c>
      <c r="H348" s="1486">
        <v>0.16400000000000001</v>
      </c>
      <c r="I348" s="349" t="s">
        <v>119</v>
      </c>
      <c r="J348" s="1487">
        <f t="shared" si="13"/>
        <v>0</v>
      </c>
      <c r="K348" s="322" t="s">
        <v>256</v>
      </c>
      <c r="L348" s="319"/>
      <c r="M348" s="319"/>
      <c r="N348" s="114"/>
      <c r="P348" s="106"/>
    </row>
    <row r="349" spans="1:16" s="112" customFormat="1" ht="15" customHeight="1" x14ac:dyDescent="0.2">
      <c r="A349" s="319"/>
      <c r="B349" s="1519" t="s">
        <v>582</v>
      </c>
      <c r="C349" s="1520" t="s">
        <v>168</v>
      </c>
      <c r="D349" s="331" t="s">
        <v>529</v>
      </c>
      <c r="E349" s="1518" t="s">
        <v>142</v>
      </c>
      <c r="F349" s="1517"/>
      <c r="G349" s="1516" t="s">
        <v>117</v>
      </c>
      <c r="H349" s="1486">
        <v>0.126</v>
      </c>
      <c r="I349" s="349" t="s">
        <v>119</v>
      </c>
      <c r="J349" s="1487">
        <f t="shared" si="13"/>
        <v>0</v>
      </c>
      <c r="K349" s="322" t="s">
        <v>255</v>
      </c>
      <c r="L349" s="319"/>
      <c r="M349" s="319"/>
      <c r="N349" s="114"/>
      <c r="P349" s="106"/>
    </row>
    <row r="350" spans="1:16" s="112" customFormat="1" ht="15" customHeight="1" x14ac:dyDescent="0.2">
      <c r="A350" s="319"/>
      <c r="B350" s="329">
        <v>14</v>
      </c>
      <c r="C350" s="330" t="s">
        <v>122</v>
      </c>
      <c r="D350" s="331" t="s">
        <v>533</v>
      </c>
      <c r="E350" s="1518" t="s">
        <v>143</v>
      </c>
      <c r="F350" s="1517"/>
      <c r="G350" s="1516" t="s">
        <v>117</v>
      </c>
      <c r="H350" s="1486">
        <v>0.26100000000000001</v>
      </c>
      <c r="I350" s="349" t="s">
        <v>119</v>
      </c>
      <c r="J350" s="1487">
        <f t="shared" si="13"/>
        <v>0</v>
      </c>
      <c r="K350" s="322" t="s">
        <v>254</v>
      </c>
      <c r="L350" s="319"/>
      <c r="M350" s="319"/>
      <c r="N350" s="114"/>
      <c r="P350" s="106"/>
    </row>
    <row r="351" spans="1:16" s="112" customFormat="1" ht="15" customHeight="1" x14ac:dyDescent="0.2">
      <c r="A351" s="319"/>
      <c r="B351" s="1519" t="s">
        <v>527</v>
      </c>
      <c r="C351" s="1520" t="s">
        <v>169</v>
      </c>
      <c r="D351" s="331" t="s">
        <v>529</v>
      </c>
      <c r="E351" s="1518" t="s">
        <v>142</v>
      </c>
      <c r="F351" s="1517"/>
      <c r="G351" s="1516" t="s">
        <v>117</v>
      </c>
      <c r="H351" s="1486">
        <v>0.193</v>
      </c>
      <c r="I351" s="349" t="s">
        <v>119</v>
      </c>
      <c r="J351" s="1487">
        <f t="shared" si="13"/>
        <v>0</v>
      </c>
      <c r="K351" s="322" t="s">
        <v>253</v>
      </c>
      <c r="L351" s="319"/>
      <c r="M351" s="319"/>
      <c r="N351" s="114"/>
      <c r="P351" s="106"/>
    </row>
    <row r="352" spans="1:16" s="112" customFormat="1" ht="15" customHeight="1" x14ac:dyDescent="0.2">
      <c r="A352" s="319"/>
      <c r="B352" s="329">
        <v>15</v>
      </c>
      <c r="C352" s="330" t="s">
        <v>122</v>
      </c>
      <c r="D352" s="331" t="s">
        <v>533</v>
      </c>
      <c r="E352" s="1518" t="s">
        <v>143</v>
      </c>
      <c r="F352" s="1517"/>
      <c r="G352" s="1516" t="s">
        <v>117</v>
      </c>
      <c r="H352" s="1486">
        <v>0.17399999999999999</v>
      </c>
      <c r="I352" s="349" t="s">
        <v>119</v>
      </c>
      <c r="J352" s="1487">
        <f t="shared" si="13"/>
        <v>0</v>
      </c>
      <c r="K352" s="322" t="s">
        <v>252</v>
      </c>
      <c r="L352" s="319"/>
      <c r="M352" s="319"/>
      <c r="N352" s="114"/>
      <c r="P352" s="106"/>
    </row>
    <row r="353" spans="1:16" s="112" customFormat="1" ht="15" customHeight="1" x14ac:dyDescent="0.2">
      <c r="A353" s="319"/>
      <c r="B353" s="1519" t="s">
        <v>582</v>
      </c>
      <c r="C353" s="1520" t="s">
        <v>168</v>
      </c>
      <c r="D353" s="331" t="s">
        <v>529</v>
      </c>
      <c r="E353" s="1518" t="s">
        <v>142</v>
      </c>
      <c r="F353" s="1517"/>
      <c r="G353" s="1516" t="s">
        <v>117</v>
      </c>
      <c r="H353" s="1486">
        <v>0.128</v>
      </c>
      <c r="I353" s="349" t="s">
        <v>119</v>
      </c>
      <c r="J353" s="1489">
        <f t="shared" si="13"/>
        <v>0</v>
      </c>
      <c r="K353" s="322" t="s">
        <v>321</v>
      </c>
      <c r="L353" s="319"/>
      <c r="M353" s="319"/>
      <c r="N353" s="114"/>
      <c r="P353" s="106"/>
    </row>
    <row r="354" spans="1:16" s="112" customFormat="1" ht="15" customHeight="1" x14ac:dyDescent="0.2">
      <c r="A354" s="319"/>
      <c r="B354" s="329">
        <v>16</v>
      </c>
      <c r="C354" s="330" t="s">
        <v>121</v>
      </c>
      <c r="D354" s="331" t="s">
        <v>533</v>
      </c>
      <c r="E354" s="1518" t="s">
        <v>143</v>
      </c>
      <c r="F354" s="1517"/>
      <c r="G354" s="1516" t="s">
        <v>117</v>
      </c>
      <c r="H354" s="1486">
        <v>0.27700000000000002</v>
      </c>
      <c r="I354" s="349" t="s">
        <v>119</v>
      </c>
      <c r="J354" s="1487">
        <f t="shared" si="13"/>
        <v>0</v>
      </c>
      <c r="K354" s="322" t="s">
        <v>320</v>
      </c>
      <c r="L354" s="319"/>
      <c r="M354" s="319"/>
      <c r="N354" s="114"/>
      <c r="P354" s="106"/>
    </row>
    <row r="355" spans="1:16" s="112" customFormat="1" ht="15" customHeight="1" x14ac:dyDescent="0.2">
      <c r="A355" s="319"/>
      <c r="B355" s="1519" t="s">
        <v>527</v>
      </c>
      <c r="C355" s="1520" t="s">
        <v>169</v>
      </c>
      <c r="D355" s="331" t="s">
        <v>529</v>
      </c>
      <c r="E355" s="1518" t="s">
        <v>142</v>
      </c>
      <c r="F355" s="1517"/>
      <c r="G355" s="1516" t="s">
        <v>117</v>
      </c>
      <c r="H355" s="1486">
        <v>0.19600000000000001</v>
      </c>
      <c r="I355" s="349" t="s">
        <v>119</v>
      </c>
      <c r="J355" s="1487">
        <f t="shared" si="13"/>
        <v>0</v>
      </c>
      <c r="K355" s="322" t="s">
        <v>319</v>
      </c>
      <c r="L355" s="319"/>
      <c r="M355" s="319"/>
      <c r="N355" s="114"/>
      <c r="P355" s="106"/>
    </row>
    <row r="356" spans="1:16" s="112" customFormat="1" ht="15" customHeight="1" x14ac:dyDescent="0.2">
      <c r="A356" s="319"/>
      <c r="B356" s="329">
        <v>17</v>
      </c>
      <c r="C356" s="330" t="s">
        <v>121</v>
      </c>
      <c r="D356" s="331" t="s">
        <v>533</v>
      </c>
      <c r="E356" s="1518" t="s">
        <v>143</v>
      </c>
      <c r="F356" s="1517"/>
      <c r="G356" s="1516" t="s">
        <v>117</v>
      </c>
      <c r="H356" s="1486">
        <v>0.185</v>
      </c>
      <c r="I356" s="349" t="s">
        <v>119</v>
      </c>
      <c r="J356" s="1487">
        <f t="shared" si="13"/>
        <v>0</v>
      </c>
      <c r="K356" s="322" t="s">
        <v>318</v>
      </c>
      <c r="L356" s="319"/>
      <c r="M356" s="319"/>
      <c r="N356" s="114"/>
      <c r="P356" s="106"/>
    </row>
    <row r="357" spans="1:16" s="112" customFormat="1" ht="15" customHeight="1" x14ac:dyDescent="0.2">
      <c r="A357" s="319"/>
      <c r="B357" s="1519" t="s">
        <v>582</v>
      </c>
      <c r="C357" s="1520" t="s">
        <v>168</v>
      </c>
      <c r="D357" s="331" t="s">
        <v>529</v>
      </c>
      <c r="E357" s="1518" t="s">
        <v>142</v>
      </c>
      <c r="F357" s="1517"/>
      <c r="G357" s="1516" t="s">
        <v>117</v>
      </c>
      <c r="H357" s="1486">
        <v>0.13100000000000001</v>
      </c>
      <c r="I357" s="349" t="s">
        <v>119</v>
      </c>
      <c r="J357" s="1489">
        <f t="shared" si="13"/>
        <v>0</v>
      </c>
      <c r="K357" s="322" t="s">
        <v>317</v>
      </c>
      <c r="L357" s="319"/>
      <c r="M357" s="319"/>
      <c r="N357" s="114"/>
      <c r="P357" s="106"/>
    </row>
    <row r="358" spans="1:16" s="112" customFormat="1" ht="15" customHeight="1" x14ac:dyDescent="0.2">
      <c r="A358" s="319"/>
      <c r="B358" s="329">
        <v>18</v>
      </c>
      <c r="C358" s="330" t="s">
        <v>120</v>
      </c>
      <c r="D358" s="331" t="s">
        <v>533</v>
      </c>
      <c r="E358" s="1518" t="s">
        <v>143</v>
      </c>
      <c r="F358" s="1517"/>
      <c r="G358" s="1516" t="s">
        <v>117</v>
      </c>
      <c r="H358" s="1486">
        <v>0.28699999999999998</v>
      </c>
      <c r="I358" s="349" t="s">
        <v>119</v>
      </c>
      <c r="J358" s="1487">
        <f t="shared" si="13"/>
        <v>0</v>
      </c>
      <c r="K358" s="322" t="s">
        <v>316</v>
      </c>
      <c r="L358" s="319"/>
      <c r="M358" s="319"/>
      <c r="N358" s="114"/>
      <c r="P358" s="106"/>
    </row>
    <row r="359" spans="1:16" s="112" customFormat="1" ht="15" customHeight="1" x14ac:dyDescent="0.2">
      <c r="A359" s="319"/>
      <c r="B359" s="1519" t="s">
        <v>527</v>
      </c>
      <c r="C359" s="1520" t="s">
        <v>169</v>
      </c>
      <c r="D359" s="331" t="s">
        <v>529</v>
      </c>
      <c r="E359" s="1518" t="s">
        <v>142</v>
      </c>
      <c r="F359" s="1517"/>
      <c r="G359" s="1516" t="s">
        <v>117</v>
      </c>
      <c r="H359" s="1486">
        <v>0.25800000000000001</v>
      </c>
      <c r="I359" s="349" t="s">
        <v>119</v>
      </c>
      <c r="J359" s="1487">
        <f t="shared" si="13"/>
        <v>0</v>
      </c>
      <c r="K359" s="322" t="s">
        <v>315</v>
      </c>
      <c r="L359" s="319"/>
      <c r="M359" s="319"/>
      <c r="N359" s="114"/>
      <c r="P359" s="106"/>
    </row>
    <row r="360" spans="1:16" s="112" customFormat="1" ht="15" customHeight="1" x14ac:dyDescent="0.2">
      <c r="A360" s="319"/>
      <c r="B360" s="329">
        <v>19</v>
      </c>
      <c r="C360" s="330" t="s">
        <v>120</v>
      </c>
      <c r="D360" s="331" t="s">
        <v>533</v>
      </c>
      <c r="E360" s="1518" t="s">
        <v>143</v>
      </c>
      <c r="F360" s="1517"/>
      <c r="G360" s="1516" t="s">
        <v>117</v>
      </c>
      <c r="H360" s="1486">
        <v>0.191</v>
      </c>
      <c r="I360" s="349" t="s">
        <v>119</v>
      </c>
      <c r="J360" s="1487">
        <f t="shared" si="13"/>
        <v>0</v>
      </c>
      <c r="K360" s="322" t="s">
        <v>314</v>
      </c>
      <c r="L360" s="319"/>
      <c r="M360" s="319"/>
      <c r="N360" s="114"/>
      <c r="P360" s="106"/>
    </row>
    <row r="361" spans="1:16" s="112" customFormat="1" ht="15" customHeight="1" x14ac:dyDescent="0.2">
      <c r="A361" s="319"/>
      <c r="B361" s="1519" t="s">
        <v>582</v>
      </c>
      <c r="C361" s="1520" t="s">
        <v>168</v>
      </c>
      <c r="D361" s="331" t="s">
        <v>529</v>
      </c>
      <c r="E361" s="1518" t="s">
        <v>142</v>
      </c>
      <c r="F361" s="1517"/>
      <c r="G361" s="1516" t="s">
        <v>117</v>
      </c>
      <c r="H361" s="1486">
        <v>0.17199999999999999</v>
      </c>
      <c r="I361" s="349" t="s">
        <v>119</v>
      </c>
      <c r="J361" s="1489">
        <f t="shared" si="13"/>
        <v>0</v>
      </c>
      <c r="K361" s="322" t="s">
        <v>313</v>
      </c>
      <c r="L361" s="319"/>
      <c r="M361" s="319"/>
      <c r="N361" s="114"/>
      <c r="P361" s="106"/>
    </row>
    <row r="362" spans="1:16" s="112" customFormat="1" ht="15" customHeight="1" x14ac:dyDescent="0.2">
      <c r="A362" s="319"/>
      <c r="B362" s="329">
        <v>20</v>
      </c>
      <c r="C362" s="330" t="s">
        <v>475</v>
      </c>
      <c r="D362" s="331" t="s">
        <v>533</v>
      </c>
      <c r="E362" s="1518" t="s">
        <v>143</v>
      </c>
      <c r="F362" s="1517"/>
      <c r="G362" s="1516" t="s">
        <v>117</v>
      </c>
      <c r="H362" s="1486">
        <v>0.31</v>
      </c>
      <c r="I362" s="349" t="s">
        <v>119</v>
      </c>
      <c r="J362" s="1487">
        <f t="shared" si="13"/>
        <v>0</v>
      </c>
      <c r="K362" s="322" t="s">
        <v>312</v>
      </c>
      <c r="L362" s="319"/>
      <c r="M362" s="319"/>
      <c r="N362" s="114"/>
      <c r="P362" s="106"/>
    </row>
    <row r="363" spans="1:16" s="112" customFormat="1" ht="15" customHeight="1" x14ac:dyDescent="0.2">
      <c r="A363" s="319"/>
      <c r="B363" s="1519" t="s">
        <v>527</v>
      </c>
      <c r="C363" s="1520" t="s">
        <v>169</v>
      </c>
      <c r="D363" s="331" t="s">
        <v>529</v>
      </c>
      <c r="E363" s="1518" t="s">
        <v>142</v>
      </c>
      <c r="F363" s="1517"/>
      <c r="G363" s="1516" t="s">
        <v>117</v>
      </c>
      <c r="H363" s="1486">
        <v>0.28599999999999998</v>
      </c>
      <c r="I363" s="349" t="s">
        <v>119</v>
      </c>
      <c r="J363" s="1487">
        <f t="shared" si="13"/>
        <v>0</v>
      </c>
      <c r="K363" s="322" t="s">
        <v>311</v>
      </c>
      <c r="L363" s="319"/>
      <c r="M363" s="319"/>
      <c r="N363" s="114"/>
      <c r="P363" s="106"/>
    </row>
    <row r="364" spans="1:16" s="112" customFormat="1" ht="15" customHeight="1" x14ac:dyDescent="0.2">
      <c r="A364" s="319"/>
      <c r="B364" s="329">
        <v>21</v>
      </c>
      <c r="C364" s="330" t="s">
        <v>475</v>
      </c>
      <c r="D364" s="331" t="s">
        <v>533</v>
      </c>
      <c r="E364" s="1518" t="s">
        <v>143</v>
      </c>
      <c r="F364" s="1517"/>
      <c r="G364" s="1516" t="s">
        <v>117</v>
      </c>
      <c r="H364" s="1486">
        <v>0.20699999999999999</v>
      </c>
      <c r="I364" s="349" t="s">
        <v>119</v>
      </c>
      <c r="J364" s="1487">
        <f t="shared" si="13"/>
        <v>0</v>
      </c>
      <c r="K364" s="322" t="s">
        <v>310</v>
      </c>
      <c r="L364" s="319"/>
      <c r="M364" s="319"/>
      <c r="N364" s="114"/>
      <c r="P364" s="106"/>
    </row>
    <row r="365" spans="1:16" s="112" customFormat="1" ht="15" customHeight="1" x14ac:dyDescent="0.2">
      <c r="A365" s="319"/>
      <c r="B365" s="1519" t="s">
        <v>582</v>
      </c>
      <c r="C365" s="1520" t="s">
        <v>168</v>
      </c>
      <c r="D365" s="331" t="s">
        <v>529</v>
      </c>
      <c r="E365" s="1518" t="s">
        <v>142</v>
      </c>
      <c r="F365" s="1517"/>
      <c r="G365" s="1516" t="s">
        <v>117</v>
      </c>
      <c r="H365" s="1486">
        <v>0.191</v>
      </c>
      <c r="I365" s="349" t="s">
        <v>119</v>
      </c>
      <c r="J365" s="1489">
        <f t="shared" si="13"/>
        <v>0</v>
      </c>
      <c r="K365" s="322" t="s">
        <v>309</v>
      </c>
      <c r="L365" s="319"/>
      <c r="M365" s="319"/>
      <c r="N365" s="114"/>
      <c r="P365" s="106"/>
    </row>
    <row r="366" spans="1:16" s="112" customFormat="1" ht="15" customHeight="1" x14ac:dyDescent="0.2">
      <c r="A366" s="319"/>
      <c r="B366" s="329">
        <v>22</v>
      </c>
      <c r="C366" s="330" t="s">
        <v>512</v>
      </c>
      <c r="D366" s="331" t="s">
        <v>533</v>
      </c>
      <c r="E366" s="1518" t="s">
        <v>143</v>
      </c>
      <c r="F366" s="1517"/>
      <c r="G366" s="1516" t="s">
        <v>117</v>
      </c>
      <c r="H366" s="1486">
        <v>0.32500000000000001</v>
      </c>
      <c r="I366" s="349" t="s">
        <v>119</v>
      </c>
      <c r="J366" s="1487">
        <f t="shared" si="13"/>
        <v>0</v>
      </c>
      <c r="K366" s="322" t="s">
        <v>308</v>
      </c>
      <c r="L366" s="319"/>
      <c r="M366" s="319"/>
      <c r="N366" s="114"/>
      <c r="P366" s="106"/>
    </row>
    <row r="367" spans="1:16" s="112" customFormat="1" ht="15" customHeight="1" x14ac:dyDescent="0.2">
      <c r="A367" s="319"/>
      <c r="B367" s="1519" t="s">
        <v>527</v>
      </c>
      <c r="C367" s="1520" t="s">
        <v>169</v>
      </c>
      <c r="D367" s="331" t="s">
        <v>529</v>
      </c>
      <c r="E367" s="1518" t="s">
        <v>142</v>
      </c>
      <c r="F367" s="1517"/>
      <c r="G367" s="1516" t="s">
        <v>117</v>
      </c>
      <c r="H367" s="1486">
        <v>0.30499999999999999</v>
      </c>
      <c r="I367" s="349" t="s">
        <v>119</v>
      </c>
      <c r="J367" s="1487">
        <f t="shared" si="13"/>
        <v>0</v>
      </c>
      <c r="K367" s="322" t="s">
        <v>307</v>
      </c>
      <c r="L367" s="319"/>
      <c r="M367" s="319"/>
      <c r="N367" s="114"/>
      <c r="P367" s="106"/>
    </row>
    <row r="368" spans="1:16" s="112" customFormat="1" ht="15" customHeight="1" x14ac:dyDescent="0.2">
      <c r="A368" s="319"/>
      <c r="B368" s="329">
        <v>23</v>
      </c>
      <c r="C368" s="330" t="s">
        <v>512</v>
      </c>
      <c r="D368" s="331" t="s">
        <v>533</v>
      </c>
      <c r="E368" s="1518" t="s">
        <v>143</v>
      </c>
      <c r="F368" s="1517"/>
      <c r="G368" s="1516" t="s">
        <v>117</v>
      </c>
      <c r="H368" s="1486">
        <v>0.217</v>
      </c>
      <c r="I368" s="349" t="s">
        <v>119</v>
      </c>
      <c r="J368" s="1487">
        <f t="shared" si="13"/>
        <v>0</v>
      </c>
      <c r="K368" s="322" t="s">
        <v>306</v>
      </c>
      <c r="L368" s="319"/>
      <c r="M368" s="319"/>
      <c r="N368" s="114"/>
      <c r="P368" s="106"/>
    </row>
    <row r="369" spans="1:16" s="112" customFormat="1" ht="15" customHeight="1" thickBot="1" x14ac:dyDescent="0.25">
      <c r="A369" s="319"/>
      <c r="B369" s="1519" t="s">
        <v>582</v>
      </c>
      <c r="C369" s="1520" t="s">
        <v>168</v>
      </c>
      <c r="D369" s="331" t="s">
        <v>529</v>
      </c>
      <c r="E369" s="1518" t="s">
        <v>142</v>
      </c>
      <c r="F369" s="1521"/>
      <c r="G369" s="1516" t="s">
        <v>117</v>
      </c>
      <c r="H369" s="1486">
        <v>0.20300000000000001</v>
      </c>
      <c r="I369" s="349" t="s">
        <v>119</v>
      </c>
      <c r="J369" s="1489">
        <f t="shared" si="13"/>
        <v>0</v>
      </c>
      <c r="K369" s="322" t="s">
        <v>305</v>
      </c>
      <c r="L369" s="319"/>
      <c r="M369" s="319"/>
      <c r="N369" s="114"/>
      <c r="P369" s="106"/>
    </row>
    <row r="370" spans="1:16" s="112" customFormat="1" ht="15" customHeight="1" thickTop="1" thickBot="1" x14ac:dyDescent="0.25">
      <c r="A370" s="319"/>
      <c r="B370" s="1711" t="s">
        <v>118</v>
      </c>
      <c r="C370" s="1712"/>
      <c r="D370" s="1713"/>
      <c r="E370" s="1714"/>
      <c r="F370" s="1522"/>
      <c r="G370" s="1200"/>
      <c r="H370" s="1201"/>
      <c r="I370" s="1484"/>
      <c r="J370" s="1491">
        <f>SUM(J331:J369)</f>
        <v>0</v>
      </c>
      <c r="K370" s="322" t="s">
        <v>971</v>
      </c>
      <c r="L370" s="376" t="s">
        <v>117</v>
      </c>
      <c r="M370" s="322"/>
      <c r="P370" s="106"/>
    </row>
    <row r="371" spans="1:16" s="112" customFormat="1" ht="9" customHeight="1" x14ac:dyDescent="0.2">
      <c r="A371" s="319"/>
      <c r="B371" s="319"/>
      <c r="C371" s="319"/>
      <c r="D371" s="319"/>
      <c r="E371" s="319"/>
      <c r="F371" s="1503"/>
      <c r="G371" s="319"/>
      <c r="H371" s="440"/>
      <c r="I371" s="319"/>
      <c r="J371" s="1498"/>
      <c r="K371" s="319"/>
      <c r="L371" s="319"/>
      <c r="M371" s="322"/>
      <c r="P371" s="106"/>
    </row>
    <row r="372" spans="1:16" ht="15.75" customHeight="1" x14ac:dyDescent="0.2">
      <c r="A372" s="318"/>
      <c r="B372" s="319" t="s">
        <v>167</v>
      </c>
      <c r="C372" s="315"/>
      <c r="D372" s="315"/>
      <c r="E372" s="315"/>
      <c r="F372" s="453"/>
      <c r="G372" s="315"/>
      <c r="H372" s="426"/>
      <c r="I372" s="315"/>
      <c r="J372" s="453"/>
      <c r="K372" s="315"/>
      <c r="L372" s="315"/>
      <c r="M372" s="322"/>
    </row>
    <row r="373" spans="1:16" ht="3" customHeight="1" x14ac:dyDescent="0.2">
      <c r="A373" s="320"/>
      <c r="B373" s="315"/>
      <c r="C373" s="315"/>
      <c r="D373" s="315"/>
      <c r="E373" s="315"/>
      <c r="F373" s="453"/>
      <c r="G373" s="315"/>
      <c r="H373" s="426"/>
      <c r="I373" s="315"/>
      <c r="J373" s="453"/>
      <c r="K373" s="315"/>
      <c r="L373" s="315"/>
      <c r="M373" s="322"/>
    </row>
    <row r="374" spans="1:16" ht="18.75" customHeight="1" x14ac:dyDescent="0.2">
      <c r="A374" s="320"/>
      <c r="B374" s="1681" t="s">
        <v>164</v>
      </c>
      <c r="C374" s="1682"/>
      <c r="D374" s="1681" t="s">
        <v>139</v>
      </c>
      <c r="E374" s="1682"/>
      <c r="F374" s="455" t="s">
        <v>138</v>
      </c>
      <c r="G374" s="321"/>
      <c r="H374" s="456" t="s">
        <v>137</v>
      </c>
      <c r="I374" s="321"/>
      <c r="J374" s="455" t="s">
        <v>89</v>
      </c>
      <c r="K374" s="322"/>
      <c r="L374" s="315"/>
      <c r="M374" s="322"/>
    </row>
    <row r="375" spans="1:16" ht="14" x14ac:dyDescent="0.2">
      <c r="A375" s="320"/>
      <c r="B375" s="323"/>
      <c r="C375" s="324"/>
      <c r="D375" s="325"/>
      <c r="E375" s="326"/>
      <c r="F375" s="1523" t="s">
        <v>788</v>
      </c>
      <c r="G375" s="327"/>
      <c r="H375" s="434"/>
      <c r="I375" s="327"/>
      <c r="J375" s="457" t="s">
        <v>136</v>
      </c>
      <c r="K375" s="322"/>
      <c r="L375" s="315"/>
      <c r="M375" s="322"/>
      <c r="P375" s="112"/>
    </row>
    <row r="376" spans="1:16" s="112" customFormat="1" ht="15" customHeight="1" x14ac:dyDescent="0.2">
      <c r="A376" s="319"/>
      <c r="B376" s="329">
        <v>1</v>
      </c>
      <c r="C376" s="1524" t="s">
        <v>150</v>
      </c>
      <c r="D376" s="1525"/>
      <c r="E376" s="1526" t="s">
        <v>166</v>
      </c>
      <c r="F376" s="1517"/>
      <c r="G376" s="1516" t="s">
        <v>117</v>
      </c>
      <c r="H376" s="1486">
        <v>0.01</v>
      </c>
      <c r="I376" s="349" t="s">
        <v>119</v>
      </c>
      <c r="J376" s="1487">
        <f t="shared" ref="J376:J406" si="14">ROUND(F376*H376,0)</f>
        <v>0</v>
      </c>
      <c r="K376" s="322" t="s">
        <v>273</v>
      </c>
      <c r="L376" s="440"/>
      <c r="M376" s="491"/>
      <c r="N376" s="114" t="s">
        <v>6699</v>
      </c>
    </row>
    <row r="377" spans="1:16" s="112" customFormat="1" ht="15" customHeight="1" x14ac:dyDescent="0.2">
      <c r="A377" s="319"/>
      <c r="B377" s="334"/>
      <c r="C377" s="1527"/>
      <c r="D377" s="1525"/>
      <c r="E377" s="1526" t="s">
        <v>4695</v>
      </c>
      <c r="F377" s="1517"/>
      <c r="G377" s="1516" t="s">
        <v>117</v>
      </c>
      <c r="H377" s="1486">
        <v>5.0000000000000001E-3</v>
      </c>
      <c r="I377" s="349" t="s">
        <v>119</v>
      </c>
      <c r="J377" s="1487">
        <f t="shared" si="14"/>
        <v>0</v>
      </c>
      <c r="K377" s="322" t="s">
        <v>272</v>
      </c>
      <c r="L377" s="440"/>
      <c r="M377" s="492"/>
      <c r="N377" s="114"/>
    </row>
    <row r="378" spans="1:16" s="112" customFormat="1" ht="15" customHeight="1" x14ac:dyDescent="0.2">
      <c r="A378" s="319"/>
      <c r="B378" s="329">
        <f>B376+1</f>
        <v>2</v>
      </c>
      <c r="C378" s="1524" t="s">
        <v>149</v>
      </c>
      <c r="D378" s="1525"/>
      <c r="E378" s="1526" t="s">
        <v>166</v>
      </c>
      <c r="F378" s="1517"/>
      <c r="G378" s="1516" t="s">
        <v>117</v>
      </c>
      <c r="H378" s="1486">
        <v>3.4000000000000002E-2</v>
      </c>
      <c r="I378" s="349" t="s">
        <v>119</v>
      </c>
      <c r="J378" s="1487">
        <f t="shared" si="14"/>
        <v>0</v>
      </c>
      <c r="K378" s="322" t="s">
        <v>271</v>
      </c>
      <c r="L378" s="440"/>
      <c r="M378" s="491"/>
      <c r="N378" s="114"/>
    </row>
    <row r="379" spans="1:16" s="112" customFormat="1" ht="15" customHeight="1" x14ac:dyDescent="0.2">
      <c r="A379" s="319"/>
      <c r="B379" s="329">
        <f>B378+1</f>
        <v>3</v>
      </c>
      <c r="C379" s="1524" t="s">
        <v>148</v>
      </c>
      <c r="D379" s="1525"/>
      <c r="E379" s="1526" t="s">
        <v>166</v>
      </c>
      <c r="F379" s="1517"/>
      <c r="G379" s="1516" t="s">
        <v>117</v>
      </c>
      <c r="H379" s="1486">
        <v>5.0999999999999997E-2</v>
      </c>
      <c r="I379" s="349" t="s">
        <v>119</v>
      </c>
      <c r="J379" s="1487">
        <f t="shared" si="14"/>
        <v>0</v>
      </c>
      <c r="K379" s="322" t="s">
        <v>270</v>
      </c>
      <c r="L379" s="440"/>
      <c r="M379" s="491"/>
      <c r="N379" s="114"/>
    </row>
    <row r="380" spans="1:16" s="112" customFormat="1" ht="15" customHeight="1" x14ac:dyDescent="0.2">
      <c r="A380" s="319"/>
      <c r="B380" s="329">
        <f>B379+1</f>
        <v>4</v>
      </c>
      <c r="C380" s="1524" t="s">
        <v>135</v>
      </c>
      <c r="D380" s="1525"/>
      <c r="E380" s="1526" t="s">
        <v>166</v>
      </c>
      <c r="F380" s="1517"/>
      <c r="G380" s="1516" t="s">
        <v>117</v>
      </c>
      <c r="H380" s="1486">
        <v>8.3000000000000004E-2</v>
      </c>
      <c r="I380" s="349" t="s">
        <v>119</v>
      </c>
      <c r="J380" s="1487">
        <f t="shared" si="14"/>
        <v>0</v>
      </c>
      <c r="K380" s="322" t="s">
        <v>268</v>
      </c>
      <c r="L380" s="440"/>
      <c r="M380" s="491"/>
      <c r="N380" s="114"/>
    </row>
    <row r="381" spans="1:16" s="112" customFormat="1" ht="15" customHeight="1" x14ac:dyDescent="0.2">
      <c r="A381" s="319"/>
      <c r="B381" s="334"/>
      <c r="C381" s="1527"/>
      <c r="D381" s="1525"/>
      <c r="E381" s="1526" t="s">
        <v>4695</v>
      </c>
      <c r="F381" s="1517"/>
      <c r="G381" s="1516" t="s">
        <v>117</v>
      </c>
      <c r="H381" s="1486">
        <v>4.1000000000000002E-2</v>
      </c>
      <c r="I381" s="349" t="s">
        <v>119</v>
      </c>
      <c r="J381" s="1487">
        <f t="shared" si="14"/>
        <v>0</v>
      </c>
      <c r="K381" s="322" t="s">
        <v>267</v>
      </c>
      <c r="L381" s="440"/>
      <c r="M381" s="492"/>
      <c r="N381" s="114"/>
    </row>
    <row r="382" spans="1:16" s="112" customFormat="1" ht="15" customHeight="1" x14ac:dyDescent="0.2">
      <c r="A382" s="319"/>
      <c r="B382" s="329">
        <f>B380+1</f>
        <v>5</v>
      </c>
      <c r="C382" s="1524" t="s">
        <v>144</v>
      </c>
      <c r="D382" s="1525"/>
      <c r="E382" s="1526" t="s">
        <v>166</v>
      </c>
      <c r="F382" s="1517"/>
      <c r="G382" s="1516" t="s">
        <v>117</v>
      </c>
      <c r="H382" s="1486">
        <v>0.109</v>
      </c>
      <c r="I382" s="349" t="s">
        <v>119</v>
      </c>
      <c r="J382" s="1487">
        <f t="shared" si="14"/>
        <v>0</v>
      </c>
      <c r="K382" s="322" t="s">
        <v>269</v>
      </c>
      <c r="L382" s="440"/>
      <c r="M382" s="491"/>
      <c r="N382" s="114"/>
    </row>
    <row r="383" spans="1:16" s="112" customFormat="1" ht="15" customHeight="1" x14ac:dyDescent="0.2">
      <c r="A383" s="319"/>
      <c r="B383" s="334"/>
      <c r="C383" s="1527"/>
      <c r="D383" s="1525"/>
      <c r="E383" s="1526" t="s">
        <v>4695</v>
      </c>
      <c r="F383" s="1517"/>
      <c r="G383" s="1516" t="s">
        <v>117</v>
      </c>
      <c r="H383" s="1486">
        <v>5.2999999999999999E-2</v>
      </c>
      <c r="I383" s="349" t="s">
        <v>119</v>
      </c>
      <c r="J383" s="1487">
        <f t="shared" si="14"/>
        <v>0</v>
      </c>
      <c r="K383" s="322" t="s">
        <v>266</v>
      </c>
      <c r="L383" s="440"/>
      <c r="M383" s="492"/>
      <c r="N383" s="114"/>
    </row>
    <row r="384" spans="1:16" s="112" customFormat="1" ht="15" customHeight="1" x14ac:dyDescent="0.2">
      <c r="A384" s="319"/>
      <c r="B384" s="329">
        <f>B382+1</f>
        <v>6</v>
      </c>
      <c r="C384" s="1524" t="s">
        <v>133</v>
      </c>
      <c r="D384" s="1525"/>
      <c r="E384" s="1526" t="s">
        <v>166</v>
      </c>
      <c r="F384" s="1517"/>
      <c r="G384" s="1516" t="s">
        <v>117</v>
      </c>
      <c r="H384" s="1486">
        <v>0.13200000000000001</v>
      </c>
      <c r="I384" s="349" t="s">
        <v>119</v>
      </c>
      <c r="J384" s="1487">
        <f t="shared" si="14"/>
        <v>0</v>
      </c>
      <c r="K384" s="322" t="s">
        <v>265</v>
      </c>
      <c r="L384" s="440"/>
      <c r="M384" s="491"/>
      <c r="N384" s="114"/>
    </row>
    <row r="385" spans="1:14" s="112" customFormat="1" ht="15" customHeight="1" x14ac:dyDescent="0.2">
      <c r="A385" s="319"/>
      <c r="B385" s="334"/>
      <c r="C385" s="1527"/>
      <c r="D385" s="1525"/>
      <c r="E385" s="1526" t="s">
        <v>4695</v>
      </c>
      <c r="F385" s="1517"/>
      <c r="G385" s="1516" t="s">
        <v>117</v>
      </c>
      <c r="H385" s="1486">
        <v>6.5000000000000002E-2</v>
      </c>
      <c r="I385" s="349" t="s">
        <v>119</v>
      </c>
      <c r="J385" s="1487">
        <f t="shared" si="14"/>
        <v>0</v>
      </c>
      <c r="K385" s="322" t="s">
        <v>264</v>
      </c>
      <c r="L385" s="440"/>
      <c r="M385" s="492"/>
      <c r="N385" s="114"/>
    </row>
    <row r="386" spans="1:14" s="112" customFormat="1" ht="15" customHeight="1" x14ac:dyDescent="0.2">
      <c r="A386" s="319"/>
      <c r="B386" s="329">
        <f>B384+1</f>
        <v>7</v>
      </c>
      <c r="C386" s="1524" t="s">
        <v>131</v>
      </c>
      <c r="D386" s="1525"/>
      <c r="E386" s="1526" t="s">
        <v>166</v>
      </c>
      <c r="F386" s="1517"/>
      <c r="G386" s="1516" t="s">
        <v>117</v>
      </c>
      <c r="H386" s="1486">
        <v>0.157</v>
      </c>
      <c r="I386" s="349" t="s">
        <v>119</v>
      </c>
      <c r="J386" s="1487">
        <f t="shared" si="14"/>
        <v>0</v>
      </c>
      <c r="K386" s="322" t="s">
        <v>263</v>
      </c>
      <c r="L386" s="440"/>
      <c r="M386" s="491"/>
      <c r="N386" s="114"/>
    </row>
    <row r="387" spans="1:14" s="112" customFormat="1" ht="15" customHeight="1" x14ac:dyDescent="0.2">
      <c r="A387" s="319"/>
      <c r="B387" s="334"/>
      <c r="C387" s="1527"/>
      <c r="D387" s="1525"/>
      <c r="E387" s="1526" t="s">
        <v>4695</v>
      </c>
      <c r="F387" s="1517"/>
      <c r="G387" s="1516" t="s">
        <v>117</v>
      </c>
      <c r="H387" s="1486">
        <v>7.6999999999999999E-2</v>
      </c>
      <c r="I387" s="349" t="s">
        <v>119</v>
      </c>
      <c r="J387" s="1487">
        <f t="shared" si="14"/>
        <v>0</v>
      </c>
      <c r="K387" s="322" t="s">
        <v>262</v>
      </c>
      <c r="L387" s="440"/>
      <c r="M387" s="492"/>
      <c r="N387" s="114"/>
    </row>
    <row r="388" spans="1:14" s="112" customFormat="1" ht="15" customHeight="1" x14ac:dyDescent="0.2">
      <c r="A388" s="319"/>
      <c r="B388" s="329">
        <f>B386+1</f>
        <v>8</v>
      </c>
      <c r="C388" s="1524" t="s">
        <v>129</v>
      </c>
      <c r="D388" s="1525"/>
      <c r="E388" s="1526" t="s">
        <v>166</v>
      </c>
      <c r="F388" s="1517"/>
      <c r="G388" s="1516" t="s">
        <v>117</v>
      </c>
      <c r="H388" s="1486">
        <v>0.188</v>
      </c>
      <c r="I388" s="349" t="s">
        <v>119</v>
      </c>
      <c r="J388" s="1487">
        <f t="shared" si="14"/>
        <v>0</v>
      </c>
      <c r="K388" s="322" t="s">
        <v>261</v>
      </c>
      <c r="L388" s="440"/>
      <c r="M388" s="491"/>
      <c r="N388" s="114"/>
    </row>
    <row r="389" spans="1:14" s="112" customFormat="1" ht="15" customHeight="1" x14ac:dyDescent="0.2">
      <c r="A389" s="319"/>
      <c r="B389" s="334"/>
      <c r="C389" s="1527"/>
      <c r="D389" s="1525"/>
      <c r="E389" s="1526" t="s">
        <v>4695</v>
      </c>
      <c r="F389" s="1517"/>
      <c r="G389" s="1516" t="s">
        <v>117</v>
      </c>
      <c r="H389" s="1486">
        <v>8.8999999999999996E-2</v>
      </c>
      <c r="I389" s="349" t="s">
        <v>119</v>
      </c>
      <c r="J389" s="1487">
        <f t="shared" si="14"/>
        <v>0</v>
      </c>
      <c r="K389" s="322" t="s">
        <v>260</v>
      </c>
      <c r="L389" s="440"/>
      <c r="M389" s="492"/>
      <c r="N389" s="114"/>
    </row>
    <row r="390" spans="1:14" s="112" customFormat="1" ht="15" customHeight="1" x14ac:dyDescent="0.2">
      <c r="A390" s="319"/>
      <c r="B390" s="329">
        <f>B388+1</f>
        <v>9</v>
      </c>
      <c r="C390" s="1524" t="s">
        <v>128</v>
      </c>
      <c r="D390" s="1525"/>
      <c r="E390" s="1526" t="s">
        <v>166</v>
      </c>
      <c r="F390" s="1517"/>
      <c r="G390" s="1516" t="s">
        <v>117</v>
      </c>
      <c r="H390" s="1486">
        <v>0.19900000000000001</v>
      </c>
      <c r="I390" s="349" t="s">
        <v>119</v>
      </c>
      <c r="J390" s="1487">
        <f t="shared" si="14"/>
        <v>0</v>
      </c>
      <c r="K390" s="322" t="s">
        <v>259</v>
      </c>
      <c r="L390" s="440"/>
      <c r="M390" s="491"/>
      <c r="N390" s="114"/>
    </row>
    <row r="391" spans="1:14" s="112" customFormat="1" ht="15" customHeight="1" x14ac:dyDescent="0.2">
      <c r="A391" s="319"/>
      <c r="B391" s="334"/>
      <c r="C391" s="1527"/>
      <c r="D391" s="1525"/>
      <c r="E391" s="1526" t="s">
        <v>4695</v>
      </c>
      <c r="F391" s="1517"/>
      <c r="G391" s="1516" t="s">
        <v>117</v>
      </c>
      <c r="H391" s="1486">
        <v>9.6000000000000002E-2</v>
      </c>
      <c r="I391" s="349" t="s">
        <v>119</v>
      </c>
      <c r="J391" s="1487">
        <f t="shared" si="14"/>
        <v>0</v>
      </c>
      <c r="K391" s="322" t="s">
        <v>258</v>
      </c>
      <c r="L391" s="440"/>
      <c r="M391" s="492"/>
      <c r="N391" s="114"/>
    </row>
    <row r="392" spans="1:14" s="112" customFormat="1" ht="15" customHeight="1" x14ac:dyDescent="0.2">
      <c r="A392" s="319"/>
      <c r="B392" s="329">
        <f>B390+1</f>
        <v>10</v>
      </c>
      <c r="C392" s="1524" t="s">
        <v>127</v>
      </c>
      <c r="D392" s="1525"/>
      <c r="E392" s="1526" t="s">
        <v>166</v>
      </c>
      <c r="F392" s="1517"/>
      <c r="G392" s="1516" t="s">
        <v>117</v>
      </c>
      <c r="H392" s="1486">
        <v>0.23300000000000001</v>
      </c>
      <c r="I392" s="349" t="s">
        <v>119</v>
      </c>
      <c r="J392" s="1487">
        <f t="shared" si="14"/>
        <v>0</v>
      </c>
      <c r="K392" s="322" t="s">
        <v>257</v>
      </c>
      <c r="L392" s="440"/>
      <c r="M392" s="491"/>
      <c r="N392" s="114"/>
    </row>
    <row r="393" spans="1:14" s="112" customFormat="1" ht="15" customHeight="1" x14ac:dyDescent="0.2">
      <c r="A393" s="319"/>
      <c r="B393" s="334"/>
      <c r="C393" s="1527"/>
      <c r="D393" s="1525"/>
      <c r="E393" s="1526" t="s">
        <v>4695</v>
      </c>
      <c r="F393" s="1517"/>
      <c r="G393" s="1516" t="s">
        <v>117</v>
      </c>
      <c r="H393" s="1486">
        <v>0.108</v>
      </c>
      <c r="I393" s="349" t="s">
        <v>119</v>
      </c>
      <c r="J393" s="1487">
        <f t="shared" si="14"/>
        <v>0</v>
      </c>
      <c r="K393" s="322" t="s">
        <v>256</v>
      </c>
      <c r="L393" s="440"/>
      <c r="M393" s="492"/>
      <c r="N393" s="114"/>
    </row>
    <row r="394" spans="1:14" s="112" customFormat="1" ht="15" customHeight="1" x14ac:dyDescent="0.2">
      <c r="A394" s="319"/>
      <c r="B394" s="329">
        <f>B392+1</f>
        <v>11</v>
      </c>
      <c r="C394" s="1524" t="s">
        <v>126</v>
      </c>
      <c r="D394" s="1525"/>
      <c r="E394" s="1526" t="s">
        <v>166</v>
      </c>
      <c r="F394" s="1517"/>
      <c r="G394" s="1516" t="s">
        <v>117</v>
      </c>
      <c r="H394" s="1486">
        <v>0.182</v>
      </c>
      <c r="I394" s="349" t="s">
        <v>119</v>
      </c>
      <c r="J394" s="1487">
        <f t="shared" si="14"/>
        <v>0</v>
      </c>
      <c r="K394" s="322" t="s">
        <v>255</v>
      </c>
      <c r="L394" s="440"/>
      <c r="M394" s="491"/>
      <c r="N394" s="114"/>
    </row>
    <row r="395" spans="1:14" s="112" customFormat="1" ht="15" customHeight="1" x14ac:dyDescent="0.2">
      <c r="A395" s="319"/>
      <c r="B395" s="334"/>
      <c r="C395" s="1527"/>
      <c r="D395" s="1525"/>
      <c r="E395" s="1526" t="s">
        <v>4695</v>
      </c>
      <c r="F395" s="1517"/>
      <c r="G395" s="1516" t="s">
        <v>117</v>
      </c>
      <c r="H395" s="1486">
        <v>0.12</v>
      </c>
      <c r="I395" s="349" t="s">
        <v>119</v>
      </c>
      <c r="J395" s="1487">
        <f t="shared" si="14"/>
        <v>0</v>
      </c>
      <c r="K395" s="322" t="s">
        <v>254</v>
      </c>
      <c r="L395" s="440"/>
      <c r="M395" s="492"/>
      <c r="N395" s="114"/>
    </row>
    <row r="396" spans="1:14" s="112" customFormat="1" ht="15" customHeight="1" x14ac:dyDescent="0.2">
      <c r="A396" s="319"/>
      <c r="B396" s="329">
        <f>B394+1</f>
        <v>12</v>
      </c>
      <c r="C396" s="1524" t="s">
        <v>125</v>
      </c>
      <c r="D396" s="1525"/>
      <c r="E396" s="1526" t="s">
        <v>166</v>
      </c>
      <c r="F396" s="1517"/>
      <c r="G396" s="1516" t="s">
        <v>117</v>
      </c>
      <c r="H396" s="1486">
        <v>0.216</v>
      </c>
      <c r="I396" s="349" t="s">
        <v>119</v>
      </c>
      <c r="J396" s="1487">
        <f t="shared" si="14"/>
        <v>0</v>
      </c>
      <c r="K396" s="322" t="s">
        <v>253</v>
      </c>
      <c r="L396" s="440"/>
      <c r="M396" s="491"/>
      <c r="N396" s="114"/>
    </row>
    <row r="397" spans="1:14" s="112" customFormat="1" ht="15" customHeight="1" x14ac:dyDescent="0.2">
      <c r="A397" s="319"/>
      <c r="B397" s="334"/>
      <c r="C397" s="1527"/>
      <c r="D397" s="1525"/>
      <c r="E397" s="1526" t="s">
        <v>4695</v>
      </c>
      <c r="F397" s="1517"/>
      <c r="G397" s="1516" t="s">
        <v>117</v>
      </c>
      <c r="H397" s="1486">
        <v>0.14399999999999999</v>
      </c>
      <c r="I397" s="349" t="s">
        <v>119</v>
      </c>
      <c r="J397" s="1487">
        <f t="shared" si="14"/>
        <v>0</v>
      </c>
      <c r="K397" s="322" t="s">
        <v>252</v>
      </c>
      <c r="L397" s="440"/>
      <c r="M397" s="492"/>
      <c r="N397" s="114"/>
    </row>
    <row r="398" spans="1:14" s="112" customFormat="1" ht="15" customHeight="1" x14ac:dyDescent="0.2">
      <c r="A398" s="319"/>
      <c r="B398" s="329">
        <f>B396+1</f>
        <v>13</v>
      </c>
      <c r="C398" s="1524" t="s">
        <v>124</v>
      </c>
      <c r="D398" s="1525"/>
      <c r="E398" s="1526" t="s">
        <v>166</v>
      </c>
      <c r="F398" s="1517"/>
      <c r="G398" s="1516" t="s">
        <v>117</v>
      </c>
      <c r="H398" s="1486">
        <v>0.192</v>
      </c>
      <c r="I398" s="349" t="s">
        <v>119</v>
      </c>
      <c r="J398" s="1487">
        <f t="shared" si="14"/>
        <v>0</v>
      </c>
      <c r="K398" s="322" t="s">
        <v>321</v>
      </c>
      <c r="L398" s="440"/>
      <c r="M398" s="491"/>
      <c r="N398" s="114"/>
    </row>
    <row r="399" spans="1:14" s="112" customFormat="1" ht="15" customHeight="1" x14ac:dyDescent="0.2">
      <c r="A399" s="319"/>
      <c r="B399" s="334"/>
      <c r="C399" s="1527"/>
      <c r="D399" s="1525"/>
      <c r="E399" s="1526" t="s">
        <v>4695</v>
      </c>
      <c r="F399" s="1517"/>
      <c r="G399" s="1516" t="s">
        <v>117</v>
      </c>
      <c r="H399" s="1486">
        <v>0.128</v>
      </c>
      <c r="I399" s="349" t="s">
        <v>119</v>
      </c>
      <c r="J399" s="1487">
        <f t="shared" si="14"/>
        <v>0</v>
      </c>
      <c r="K399" s="322" t="s">
        <v>320</v>
      </c>
      <c r="L399" s="440"/>
      <c r="M399" s="492"/>
      <c r="N399" s="114"/>
    </row>
    <row r="400" spans="1:14" s="112" customFormat="1" ht="15" customHeight="1" x14ac:dyDescent="0.2">
      <c r="A400" s="319"/>
      <c r="B400" s="329">
        <f>B398+1</f>
        <v>14</v>
      </c>
      <c r="C400" s="1524" t="s">
        <v>123</v>
      </c>
      <c r="D400" s="1525" t="s">
        <v>533</v>
      </c>
      <c r="E400" s="1526" t="s">
        <v>143</v>
      </c>
      <c r="F400" s="1517"/>
      <c r="G400" s="1516" t="s">
        <v>117</v>
      </c>
      <c r="H400" s="1267">
        <v>0.246</v>
      </c>
      <c r="I400" s="349" t="s">
        <v>119</v>
      </c>
      <c r="J400" s="1487">
        <f t="shared" si="14"/>
        <v>0</v>
      </c>
      <c r="K400" s="322" t="s">
        <v>319</v>
      </c>
      <c r="L400" s="440"/>
      <c r="M400" s="491"/>
      <c r="N400" s="114"/>
    </row>
    <row r="401" spans="1:16" s="112" customFormat="1" ht="15" customHeight="1" x14ac:dyDescent="0.2">
      <c r="A401" s="319"/>
      <c r="B401" s="334"/>
      <c r="C401" s="1528" t="s">
        <v>166</v>
      </c>
      <c r="D401" s="1525" t="s">
        <v>529</v>
      </c>
      <c r="E401" s="1526" t="s">
        <v>142</v>
      </c>
      <c r="F401" s="1517"/>
      <c r="G401" s="1516" t="s">
        <v>117</v>
      </c>
      <c r="H401" s="1486">
        <v>0.189</v>
      </c>
      <c r="I401" s="349" t="s">
        <v>119</v>
      </c>
      <c r="J401" s="1487">
        <f t="shared" si="14"/>
        <v>0</v>
      </c>
      <c r="K401" s="322" t="s">
        <v>318</v>
      </c>
      <c r="L401" s="440"/>
      <c r="M401" s="491"/>
      <c r="N401" s="114"/>
    </row>
    <row r="402" spans="1:16" s="112" customFormat="1" ht="15" customHeight="1" x14ac:dyDescent="0.2">
      <c r="A402" s="319"/>
      <c r="B402" s="329">
        <f>B400+1</f>
        <v>15</v>
      </c>
      <c r="C402" s="330" t="s">
        <v>123</v>
      </c>
      <c r="D402" s="331" t="s">
        <v>533</v>
      </c>
      <c r="E402" s="505" t="s">
        <v>143</v>
      </c>
      <c r="F402" s="1517"/>
      <c r="G402" s="1516" t="s">
        <v>117</v>
      </c>
      <c r="H402" s="1486">
        <v>0.16400000000000001</v>
      </c>
      <c r="I402" s="349" t="s">
        <v>119</v>
      </c>
      <c r="J402" s="1487">
        <f t="shared" si="14"/>
        <v>0</v>
      </c>
      <c r="K402" s="322" t="s">
        <v>317</v>
      </c>
      <c r="L402" s="440"/>
      <c r="M402" s="492"/>
      <c r="N402" s="114"/>
    </row>
    <row r="403" spans="1:16" s="112" customFormat="1" ht="15" customHeight="1" x14ac:dyDescent="0.2">
      <c r="A403" s="319"/>
      <c r="B403" s="334"/>
      <c r="C403" s="1529" t="s">
        <v>4695</v>
      </c>
      <c r="D403" s="331" t="s">
        <v>529</v>
      </c>
      <c r="E403" s="505" t="s">
        <v>142</v>
      </c>
      <c r="F403" s="1517"/>
      <c r="G403" s="1516" t="s">
        <v>117</v>
      </c>
      <c r="H403" s="1486">
        <v>0.126</v>
      </c>
      <c r="I403" s="349" t="s">
        <v>119</v>
      </c>
      <c r="J403" s="1487">
        <f t="shared" si="14"/>
        <v>0</v>
      </c>
      <c r="K403" s="322" t="s">
        <v>316</v>
      </c>
      <c r="L403" s="440"/>
      <c r="M403" s="492"/>
      <c r="N403" s="114"/>
    </row>
    <row r="404" spans="1:16" s="112" customFormat="1" ht="15" customHeight="1" x14ac:dyDescent="0.2">
      <c r="A404" s="319"/>
      <c r="B404" s="329">
        <f>B402+1</f>
        <v>16</v>
      </c>
      <c r="C404" s="1524" t="s">
        <v>122</v>
      </c>
      <c r="D404" s="331" t="s">
        <v>533</v>
      </c>
      <c r="E404" s="505" t="s">
        <v>143</v>
      </c>
      <c r="F404" s="1517"/>
      <c r="G404" s="1516" t="s">
        <v>117</v>
      </c>
      <c r="H404" s="1486">
        <v>0.26100000000000001</v>
      </c>
      <c r="I404" s="349" t="s">
        <v>119</v>
      </c>
      <c r="J404" s="1487">
        <f t="shared" si="14"/>
        <v>0</v>
      </c>
      <c r="K404" s="322" t="s">
        <v>315</v>
      </c>
      <c r="L404" s="440"/>
      <c r="M404" s="491"/>
      <c r="N404" s="114"/>
    </row>
    <row r="405" spans="1:16" s="112" customFormat="1" ht="15" customHeight="1" x14ac:dyDescent="0.2">
      <c r="A405" s="319"/>
      <c r="B405" s="334"/>
      <c r="C405" s="1528" t="s">
        <v>166</v>
      </c>
      <c r="D405" s="331" t="s">
        <v>529</v>
      </c>
      <c r="E405" s="505" t="s">
        <v>142</v>
      </c>
      <c r="F405" s="1517"/>
      <c r="G405" s="1516" t="s">
        <v>117</v>
      </c>
      <c r="H405" s="1486">
        <v>0.193</v>
      </c>
      <c r="I405" s="349" t="s">
        <v>119</v>
      </c>
      <c r="J405" s="1487">
        <f t="shared" si="14"/>
        <v>0</v>
      </c>
      <c r="K405" s="322" t="s">
        <v>314</v>
      </c>
      <c r="L405" s="440"/>
      <c r="M405" s="491"/>
      <c r="N405" s="114"/>
    </row>
    <row r="406" spans="1:16" s="112" customFormat="1" ht="15" customHeight="1" x14ac:dyDescent="0.2">
      <c r="A406" s="319"/>
      <c r="B406" s="329">
        <f>B404+1</f>
        <v>17</v>
      </c>
      <c r="C406" s="330" t="s">
        <v>122</v>
      </c>
      <c r="D406" s="331" t="s">
        <v>533</v>
      </c>
      <c r="E406" s="505" t="s">
        <v>143</v>
      </c>
      <c r="F406" s="1517"/>
      <c r="G406" s="1516" t="s">
        <v>117</v>
      </c>
      <c r="H406" s="1486">
        <v>0.17399999999999999</v>
      </c>
      <c r="I406" s="349" t="s">
        <v>119</v>
      </c>
      <c r="J406" s="1487">
        <f t="shared" si="14"/>
        <v>0</v>
      </c>
      <c r="K406" s="322" t="s">
        <v>313</v>
      </c>
      <c r="L406" s="440"/>
      <c r="M406" s="492"/>
      <c r="N406" s="114"/>
    </row>
    <row r="407" spans="1:16" s="112" customFormat="1" ht="15" customHeight="1" thickBot="1" x14ac:dyDescent="0.25">
      <c r="A407" s="319"/>
      <c r="B407" s="334"/>
      <c r="C407" s="1529" t="s">
        <v>4695</v>
      </c>
      <c r="D407" s="331" t="s">
        <v>529</v>
      </c>
      <c r="E407" s="505" t="s">
        <v>142</v>
      </c>
      <c r="F407" s="1521"/>
      <c r="G407" s="1516" t="s">
        <v>117</v>
      </c>
      <c r="H407" s="1486">
        <v>0.128</v>
      </c>
      <c r="I407" s="349" t="s">
        <v>119</v>
      </c>
      <c r="J407" s="1487">
        <f>ROUND(F407*H407,0)</f>
        <v>0</v>
      </c>
      <c r="K407" s="322" t="s">
        <v>312</v>
      </c>
      <c r="L407" s="440"/>
      <c r="M407" s="492"/>
      <c r="N407" s="114"/>
    </row>
    <row r="408" spans="1:16" s="112" customFormat="1" ht="9" customHeight="1" thickTop="1" x14ac:dyDescent="0.2">
      <c r="A408" s="319"/>
      <c r="B408" s="319"/>
      <c r="C408" s="319"/>
      <c r="D408" s="319"/>
      <c r="E408" s="319"/>
      <c r="F408" s="1503"/>
      <c r="G408" s="319"/>
      <c r="H408" s="440"/>
      <c r="I408" s="319"/>
      <c r="J408" s="1498"/>
      <c r="K408" s="319"/>
      <c r="L408" s="319"/>
      <c r="M408" s="322"/>
      <c r="P408" s="106"/>
    </row>
    <row r="409" spans="1:16" ht="15.75" customHeight="1" x14ac:dyDescent="0.2">
      <c r="A409" s="318"/>
      <c r="B409" s="319" t="s">
        <v>503</v>
      </c>
      <c r="C409" s="315"/>
      <c r="D409" s="315"/>
      <c r="E409" s="315"/>
      <c r="F409" s="453"/>
      <c r="G409" s="315"/>
      <c r="H409" s="426"/>
      <c r="I409" s="315"/>
      <c r="J409" s="453"/>
      <c r="K409" s="315"/>
      <c r="L409" s="315"/>
      <c r="M409" s="322"/>
    </row>
    <row r="410" spans="1:16" ht="3" customHeight="1" thickBot="1" x14ac:dyDescent="0.25">
      <c r="A410" s="320"/>
      <c r="B410" s="315"/>
      <c r="C410" s="315"/>
      <c r="D410" s="315"/>
      <c r="E410" s="315"/>
      <c r="F410" s="453"/>
      <c r="G410" s="315"/>
      <c r="H410" s="426"/>
      <c r="I410" s="315"/>
      <c r="J410" s="453"/>
      <c r="K410" s="315"/>
      <c r="L410" s="315"/>
      <c r="M410" s="322"/>
      <c r="P410" s="112"/>
    </row>
    <row r="411" spans="1:16" s="112" customFormat="1" ht="15" customHeight="1" thickTop="1" x14ac:dyDescent="0.2">
      <c r="A411" s="319"/>
      <c r="B411" s="329">
        <f>B406+1</f>
        <v>18</v>
      </c>
      <c r="C411" s="1524" t="s">
        <v>121</v>
      </c>
      <c r="D411" s="331" t="s">
        <v>533</v>
      </c>
      <c r="E411" s="505" t="s">
        <v>143</v>
      </c>
      <c r="F411" s="1530"/>
      <c r="G411" s="1516" t="s">
        <v>117</v>
      </c>
      <c r="H411" s="1486">
        <v>0.27700000000000002</v>
      </c>
      <c r="I411" s="349" t="s">
        <v>119</v>
      </c>
      <c r="J411" s="1487">
        <f t="shared" ref="J411:J426" si="15">ROUND(F411*H411,0)</f>
        <v>0</v>
      </c>
      <c r="K411" s="322" t="s">
        <v>311</v>
      </c>
      <c r="L411" s="440"/>
      <c r="M411" s="491"/>
      <c r="N411" s="114"/>
    </row>
    <row r="412" spans="1:16" s="112" customFormat="1" ht="15" customHeight="1" x14ac:dyDescent="0.2">
      <c r="A412" s="319"/>
      <c r="B412" s="334"/>
      <c r="C412" s="1528" t="s">
        <v>166</v>
      </c>
      <c r="D412" s="331" t="s">
        <v>529</v>
      </c>
      <c r="E412" s="505" t="s">
        <v>142</v>
      </c>
      <c r="F412" s="1517"/>
      <c r="G412" s="1516" t="s">
        <v>117</v>
      </c>
      <c r="H412" s="1486">
        <v>0.19600000000000001</v>
      </c>
      <c r="I412" s="349" t="s">
        <v>119</v>
      </c>
      <c r="J412" s="1487">
        <f t="shared" si="15"/>
        <v>0</v>
      </c>
      <c r="K412" s="322" t="s">
        <v>310</v>
      </c>
      <c r="L412" s="440"/>
      <c r="M412" s="491"/>
      <c r="N412" s="114"/>
    </row>
    <row r="413" spans="1:16" s="112" customFormat="1" ht="15" customHeight="1" x14ac:dyDescent="0.2">
      <c r="A413" s="319"/>
      <c r="B413" s="329">
        <f>B411+1</f>
        <v>19</v>
      </c>
      <c r="C413" s="1524" t="s">
        <v>121</v>
      </c>
      <c r="D413" s="331" t="s">
        <v>533</v>
      </c>
      <c r="E413" s="505" t="s">
        <v>143</v>
      </c>
      <c r="F413" s="1517"/>
      <c r="G413" s="1516" t="s">
        <v>117</v>
      </c>
      <c r="H413" s="1486">
        <v>0.185</v>
      </c>
      <c r="I413" s="349" t="s">
        <v>119</v>
      </c>
      <c r="J413" s="1487">
        <f t="shared" si="15"/>
        <v>0</v>
      </c>
      <c r="K413" s="322" t="s">
        <v>309</v>
      </c>
      <c r="L413" s="440"/>
      <c r="M413" s="492"/>
      <c r="N413" s="114"/>
    </row>
    <row r="414" spans="1:16" s="112" customFormat="1" ht="15" customHeight="1" x14ac:dyDescent="0.2">
      <c r="A414" s="319"/>
      <c r="B414" s="334"/>
      <c r="C414" s="1528" t="s">
        <v>4695</v>
      </c>
      <c r="D414" s="331" t="s">
        <v>529</v>
      </c>
      <c r="E414" s="505" t="s">
        <v>142</v>
      </c>
      <c r="F414" s="1517"/>
      <c r="G414" s="1516" t="s">
        <v>117</v>
      </c>
      <c r="H414" s="1486">
        <v>0.13100000000000001</v>
      </c>
      <c r="I414" s="349" t="s">
        <v>119</v>
      </c>
      <c r="J414" s="1489">
        <f t="shared" si="15"/>
        <v>0</v>
      </c>
      <c r="K414" s="322" t="s">
        <v>308</v>
      </c>
      <c r="L414" s="440"/>
      <c r="M414" s="492"/>
      <c r="N414" s="114"/>
    </row>
    <row r="415" spans="1:16" s="112" customFormat="1" ht="15" customHeight="1" x14ac:dyDescent="0.2">
      <c r="A415" s="319"/>
      <c r="B415" s="329">
        <f>B413+1</f>
        <v>20</v>
      </c>
      <c r="C415" s="1524" t="s">
        <v>120</v>
      </c>
      <c r="D415" s="331" t="s">
        <v>533</v>
      </c>
      <c r="E415" s="505" t="s">
        <v>143</v>
      </c>
      <c r="F415" s="1517"/>
      <c r="G415" s="1516" t="s">
        <v>117</v>
      </c>
      <c r="H415" s="1486">
        <v>0.28699999999999998</v>
      </c>
      <c r="I415" s="349" t="s">
        <v>119</v>
      </c>
      <c r="J415" s="1487">
        <f t="shared" si="15"/>
        <v>0</v>
      </c>
      <c r="K415" s="322" t="s">
        <v>307</v>
      </c>
      <c r="L415" s="440"/>
      <c r="M415" s="491"/>
      <c r="N415" s="114"/>
    </row>
    <row r="416" spans="1:16" s="112" customFormat="1" ht="15" customHeight="1" x14ac:dyDescent="0.2">
      <c r="A416" s="319"/>
      <c r="B416" s="334"/>
      <c r="C416" s="1528" t="s">
        <v>166</v>
      </c>
      <c r="D416" s="331" t="s">
        <v>529</v>
      </c>
      <c r="E416" s="505" t="s">
        <v>142</v>
      </c>
      <c r="F416" s="1517"/>
      <c r="G416" s="1516" t="s">
        <v>117</v>
      </c>
      <c r="H416" s="1486">
        <v>0.25800000000000001</v>
      </c>
      <c r="I416" s="349" t="s">
        <v>119</v>
      </c>
      <c r="J416" s="1487">
        <f t="shared" si="15"/>
        <v>0</v>
      </c>
      <c r="K416" s="322" t="s">
        <v>306</v>
      </c>
      <c r="L416" s="440"/>
      <c r="M416" s="491"/>
      <c r="N416" s="114"/>
    </row>
    <row r="417" spans="1:16" s="112" customFormat="1" ht="15" customHeight="1" x14ac:dyDescent="0.2">
      <c r="A417" s="319"/>
      <c r="B417" s="329">
        <f>B415+1</f>
        <v>21</v>
      </c>
      <c r="C417" s="1524" t="s">
        <v>120</v>
      </c>
      <c r="D417" s="331" t="s">
        <v>533</v>
      </c>
      <c r="E417" s="505" t="s">
        <v>143</v>
      </c>
      <c r="F417" s="1517"/>
      <c r="G417" s="1516" t="s">
        <v>117</v>
      </c>
      <c r="H417" s="1486">
        <v>0.191</v>
      </c>
      <c r="I417" s="349" t="s">
        <v>119</v>
      </c>
      <c r="J417" s="1487">
        <f t="shared" si="15"/>
        <v>0</v>
      </c>
      <c r="K417" s="322" t="s">
        <v>305</v>
      </c>
      <c r="L417" s="440"/>
      <c r="M417" s="492"/>
      <c r="N417" s="114"/>
    </row>
    <row r="418" spans="1:16" s="112" customFormat="1" ht="15" customHeight="1" x14ac:dyDescent="0.2">
      <c r="A418" s="319"/>
      <c r="B418" s="334"/>
      <c r="C418" s="1528" t="s">
        <v>4695</v>
      </c>
      <c r="D418" s="331" t="s">
        <v>529</v>
      </c>
      <c r="E418" s="505" t="s">
        <v>142</v>
      </c>
      <c r="F418" s="1517"/>
      <c r="G418" s="1516" t="s">
        <v>117</v>
      </c>
      <c r="H418" s="1486">
        <v>0.17199999999999999</v>
      </c>
      <c r="I418" s="349" t="s">
        <v>119</v>
      </c>
      <c r="J418" s="1489">
        <f t="shared" si="15"/>
        <v>0</v>
      </c>
      <c r="K418" s="322" t="s">
        <v>6738</v>
      </c>
      <c r="L418" s="440"/>
      <c r="M418" s="492"/>
      <c r="N418" s="114"/>
    </row>
    <row r="419" spans="1:16" s="112" customFormat="1" ht="15" customHeight="1" x14ac:dyDescent="0.2">
      <c r="A419" s="319"/>
      <c r="B419" s="329">
        <f>B417+1</f>
        <v>22</v>
      </c>
      <c r="C419" s="1524" t="s">
        <v>475</v>
      </c>
      <c r="D419" s="331" t="s">
        <v>533</v>
      </c>
      <c r="E419" s="505" t="s">
        <v>143</v>
      </c>
      <c r="F419" s="1517"/>
      <c r="G419" s="1516" t="s">
        <v>117</v>
      </c>
      <c r="H419" s="1486">
        <v>0.31</v>
      </c>
      <c r="I419" s="349" t="s">
        <v>119</v>
      </c>
      <c r="J419" s="1487">
        <f t="shared" si="15"/>
        <v>0</v>
      </c>
      <c r="K419" s="322" t="s">
        <v>6739</v>
      </c>
      <c r="L419" s="440"/>
      <c r="M419" s="491"/>
      <c r="N419" s="114"/>
    </row>
    <row r="420" spans="1:16" s="112" customFormat="1" ht="15" customHeight="1" x14ac:dyDescent="0.2">
      <c r="A420" s="319"/>
      <c r="B420" s="334"/>
      <c r="C420" s="1528" t="s">
        <v>166</v>
      </c>
      <c r="D420" s="331" t="s">
        <v>529</v>
      </c>
      <c r="E420" s="505" t="s">
        <v>142</v>
      </c>
      <c r="F420" s="1517"/>
      <c r="G420" s="1516" t="s">
        <v>117</v>
      </c>
      <c r="H420" s="1486">
        <v>0.28599999999999998</v>
      </c>
      <c r="I420" s="349" t="s">
        <v>119</v>
      </c>
      <c r="J420" s="1487">
        <f t="shared" si="15"/>
        <v>0</v>
      </c>
      <c r="K420" s="322" t="s">
        <v>6740</v>
      </c>
      <c r="L420" s="440"/>
      <c r="M420" s="491"/>
      <c r="N420" s="114"/>
    </row>
    <row r="421" spans="1:16" s="112" customFormat="1" ht="15" customHeight="1" x14ac:dyDescent="0.2">
      <c r="A421" s="319"/>
      <c r="B421" s="329">
        <f>B419+1</f>
        <v>23</v>
      </c>
      <c r="C421" s="1524" t="s">
        <v>475</v>
      </c>
      <c r="D421" s="331" t="s">
        <v>533</v>
      </c>
      <c r="E421" s="505" t="s">
        <v>143</v>
      </c>
      <c r="F421" s="1517"/>
      <c r="G421" s="1516" t="s">
        <v>117</v>
      </c>
      <c r="H421" s="1486">
        <v>0.20699999999999999</v>
      </c>
      <c r="I421" s="349" t="s">
        <v>119</v>
      </c>
      <c r="J421" s="1487">
        <f t="shared" si="15"/>
        <v>0</v>
      </c>
      <c r="K421" s="322" t="s">
        <v>6741</v>
      </c>
      <c r="L421" s="440"/>
      <c r="M421" s="492"/>
      <c r="N421" s="114"/>
    </row>
    <row r="422" spans="1:16" s="112" customFormat="1" ht="15" customHeight="1" x14ac:dyDescent="0.2">
      <c r="A422" s="319"/>
      <c r="B422" s="334"/>
      <c r="C422" s="1528" t="s">
        <v>4695</v>
      </c>
      <c r="D422" s="331" t="s">
        <v>529</v>
      </c>
      <c r="E422" s="505" t="s">
        <v>142</v>
      </c>
      <c r="F422" s="1517"/>
      <c r="G422" s="1516" t="s">
        <v>117</v>
      </c>
      <c r="H422" s="1486">
        <v>0.191</v>
      </c>
      <c r="I422" s="349" t="s">
        <v>119</v>
      </c>
      <c r="J422" s="1489">
        <f t="shared" si="15"/>
        <v>0</v>
      </c>
      <c r="K422" s="322" t="s">
        <v>6742</v>
      </c>
      <c r="L422" s="440"/>
      <c r="M422" s="492"/>
      <c r="N422" s="114"/>
    </row>
    <row r="423" spans="1:16" s="112" customFormat="1" ht="15" customHeight="1" x14ac:dyDescent="0.2">
      <c r="A423" s="319"/>
      <c r="B423" s="329">
        <f>B421+1</f>
        <v>24</v>
      </c>
      <c r="C423" s="1524" t="s">
        <v>512</v>
      </c>
      <c r="D423" s="331" t="s">
        <v>533</v>
      </c>
      <c r="E423" s="505" t="s">
        <v>143</v>
      </c>
      <c r="F423" s="1517"/>
      <c r="G423" s="1516" t="s">
        <v>117</v>
      </c>
      <c r="H423" s="1486">
        <v>0.32500000000000001</v>
      </c>
      <c r="I423" s="349" t="s">
        <v>119</v>
      </c>
      <c r="J423" s="1487">
        <f t="shared" si="15"/>
        <v>0</v>
      </c>
      <c r="K423" s="322" t="s">
        <v>6743</v>
      </c>
      <c r="L423" s="440"/>
      <c r="M423" s="491"/>
      <c r="N423" s="114"/>
    </row>
    <row r="424" spans="1:16" s="112" customFormat="1" ht="14.25" customHeight="1" x14ac:dyDescent="0.2">
      <c r="A424" s="319"/>
      <c r="B424" s="334"/>
      <c r="C424" s="1528" t="s">
        <v>166</v>
      </c>
      <c r="D424" s="331" t="s">
        <v>529</v>
      </c>
      <c r="E424" s="505" t="s">
        <v>142</v>
      </c>
      <c r="F424" s="1517"/>
      <c r="G424" s="1516" t="s">
        <v>117</v>
      </c>
      <c r="H424" s="1486">
        <v>0.30499999999999999</v>
      </c>
      <c r="I424" s="349" t="s">
        <v>119</v>
      </c>
      <c r="J424" s="1487">
        <f t="shared" si="15"/>
        <v>0</v>
      </c>
      <c r="K424" s="322" t="s">
        <v>6744</v>
      </c>
      <c r="L424" s="440"/>
      <c r="M424" s="491"/>
      <c r="N424" s="114"/>
    </row>
    <row r="425" spans="1:16" s="112" customFormat="1" ht="15" customHeight="1" x14ac:dyDescent="0.2">
      <c r="A425" s="319"/>
      <c r="B425" s="329">
        <f>B423+1</f>
        <v>25</v>
      </c>
      <c r="C425" s="330" t="s">
        <v>512</v>
      </c>
      <c r="D425" s="331" t="s">
        <v>533</v>
      </c>
      <c r="E425" s="505" t="s">
        <v>143</v>
      </c>
      <c r="F425" s="1517"/>
      <c r="G425" s="1516" t="s">
        <v>117</v>
      </c>
      <c r="H425" s="1486">
        <v>0.217</v>
      </c>
      <c r="I425" s="349" t="s">
        <v>119</v>
      </c>
      <c r="J425" s="1487">
        <f t="shared" si="15"/>
        <v>0</v>
      </c>
      <c r="K425" s="322" t="s">
        <v>6745</v>
      </c>
      <c r="L425" s="440"/>
      <c r="M425" s="492"/>
      <c r="N425" s="114"/>
    </row>
    <row r="426" spans="1:16" s="112" customFormat="1" ht="15" customHeight="1" thickBot="1" x14ac:dyDescent="0.25">
      <c r="A426" s="319"/>
      <c r="B426" s="334"/>
      <c r="C426" s="1529" t="s">
        <v>655</v>
      </c>
      <c r="D426" s="331" t="s">
        <v>529</v>
      </c>
      <c r="E426" s="505" t="s">
        <v>142</v>
      </c>
      <c r="F426" s="1521"/>
      <c r="G426" s="1516" t="s">
        <v>117</v>
      </c>
      <c r="H426" s="1486">
        <v>0.20300000000000001</v>
      </c>
      <c r="I426" s="349" t="s">
        <v>119</v>
      </c>
      <c r="J426" s="1489">
        <f t="shared" si="15"/>
        <v>0</v>
      </c>
      <c r="K426" s="322" t="s">
        <v>6746</v>
      </c>
      <c r="L426" s="440"/>
      <c r="M426" s="492"/>
      <c r="N426" s="114"/>
    </row>
    <row r="427" spans="1:16" s="112" customFormat="1" ht="15" customHeight="1" thickTop="1" thickBot="1" x14ac:dyDescent="0.25">
      <c r="A427" s="319"/>
      <c r="B427" s="1711" t="s">
        <v>118</v>
      </c>
      <c r="C427" s="1712"/>
      <c r="D427" s="1713"/>
      <c r="E427" s="1714"/>
      <c r="F427" s="1511"/>
      <c r="G427" s="1200"/>
      <c r="H427" s="1201"/>
      <c r="I427" s="1484"/>
      <c r="J427" s="1491">
        <f>SUM(J376:J407,J411:J426)</f>
        <v>0</v>
      </c>
      <c r="K427" s="322" t="s">
        <v>4696</v>
      </c>
      <c r="L427" s="376" t="s">
        <v>117</v>
      </c>
      <c r="M427" s="319"/>
    </row>
    <row r="428" spans="1:16" s="112" customFormat="1" ht="4.5" customHeight="1" x14ac:dyDescent="0.2">
      <c r="A428" s="319"/>
      <c r="B428" s="319"/>
      <c r="C428" s="319"/>
      <c r="D428" s="319"/>
      <c r="E428" s="319"/>
      <c r="F428" s="1503"/>
      <c r="G428" s="319"/>
      <c r="H428" s="440"/>
      <c r="I428" s="319"/>
      <c r="J428" s="1498"/>
      <c r="K428" s="319"/>
      <c r="L428" s="319"/>
      <c r="M428" s="319"/>
    </row>
    <row r="429" spans="1:16" s="112" customFormat="1" ht="4.5" customHeight="1" x14ac:dyDescent="0.2">
      <c r="A429" s="319"/>
      <c r="B429" s="319"/>
      <c r="C429" s="319"/>
      <c r="D429" s="319"/>
      <c r="E429" s="319"/>
      <c r="F429" s="1503"/>
      <c r="G429" s="319"/>
      <c r="H429" s="440"/>
      <c r="I429" s="319"/>
      <c r="J429" s="1498"/>
      <c r="K429" s="319"/>
      <c r="L429" s="319"/>
      <c r="M429" s="319"/>
      <c r="P429" s="106"/>
    </row>
    <row r="430" spans="1:16" ht="18.75" customHeight="1" x14ac:dyDescent="0.2">
      <c r="A430" s="318"/>
      <c r="B430" s="319" t="s">
        <v>165</v>
      </c>
      <c r="C430" s="315"/>
      <c r="D430" s="315"/>
      <c r="E430" s="315"/>
      <c r="F430" s="453"/>
      <c r="G430" s="315"/>
      <c r="H430" s="426"/>
      <c r="I430" s="315"/>
      <c r="J430" s="453"/>
      <c r="K430" s="315"/>
      <c r="L430" s="315"/>
      <c r="M430" s="315"/>
    </row>
    <row r="431" spans="1:16" ht="7.5" customHeight="1" x14ac:dyDescent="0.2">
      <c r="A431" s="320"/>
      <c r="B431" s="315"/>
      <c r="C431" s="315"/>
      <c r="D431" s="315"/>
      <c r="E431" s="315"/>
      <c r="F431" s="453"/>
      <c r="G431" s="315"/>
      <c r="H431" s="426"/>
      <c r="I431" s="315"/>
      <c r="J431" s="453"/>
      <c r="K431" s="315"/>
      <c r="L431" s="315"/>
      <c r="M431" s="315"/>
    </row>
    <row r="432" spans="1:16" ht="18.75" customHeight="1" x14ac:dyDescent="0.2">
      <c r="A432" s="320"/>
      <c r="B432" s="1681" t="s">
        <v>164</v>
      </c>
      <c r="C432" s="1682"/>
      <c r="D432" s="1681" t="s">
        <v>139</v>
      </c>
      <c r="E432" s="1682"/>
      <c r="F432" s="455" t="s">
        <v>138</v>
      </c>
      <c r="G432" s="321"/>
      <c r="H432" s="456" t="s">
        <v>137</v>
      </c>
      <c r="I432" s="321"/>
      <c r="J432" s="455" t="s">
        <v>89</v>
      </c>
      <c r="K432" s="322"/>
      <c r="L432" s="315"/>
      <c r="M432" s="315"/>
    </row>
    <row r="433" spans="1:16" ht="15" customHeight="1" thickBot="1" x14ac:dyDescent="0.25">
      <c r="A433" s="320"/>
      <c r="B433" s="323"/>
      <c r="C433" s="324"/>
      <c r="D433" s="325"/>
      <c r="E433" s="326"/>
      <c r="F433" s="1523" t="s">
        <v>788</v>
      </c>
      <c r="G433" s="327"/>
      <c r="H433" s="434"/>
      <c r="I433" s="327"/>
      <c r="J433" s="457" t="s">
        <v>136</v>
      </c>
      <c r="K433" s="322"/>
      <c r="L433" s="315"/>
      <c r="M433" s="315"/>
      <c r="P433" s="112"/>
    </row>
    <row r="434" spans="1:16" s="112" customFormat="1" ht="15" customHeight="1" thickTop="1" x14ac:dyDescent="0.2">
      <c r="A434" s="319"/>
      <c r="B434" s="329">
        <v>1</v>
      </c>
      <c r="C434" s="330" t="s">
        <v>131</v>
      </c>
      <c r="D434" s="1713"/>
      <c r="E434" s="1715"/>
      <c r="F434" s="1530"/>
      <c r="G434" s="1516" t="s">
        <v>117</v>
      </c>
      <c r="H434" s="1486">
        <v>7.6999999999999999E-2</v>
      </c>
      <c r="I434" s="349" t="s">
        <v>119</v>
      </c>
      <c r="J434" s="1487">
        <f t="shared" ref="J434:J452" si="16">ROUND(F434*H434,0)</f>
        <v>0</v>
      </c>
      <c r="K434" s="322" t="s">
        <v>134</v>
      </c>
      <c r="L434" s="440"/>
      <c r="M434" s="492"/>
      <c r="N434" s="114"/>
    </row>
    <row r="435" spans="1:16" s="112" customFormat="1" ht="15" customHeight="1" x14ac:dyDescent="0.2">
      <c r="A435" s="319"/>
      <c r="B435" s="329">
        <v>2</v>
      </c>
      <c r="C435" s="330" t="s">
        <v>129</v>
      </c>
      <c r="D435" s="1713"/>
      <c r="E435" s="1715"/>
      <c r="F435" s="1517"/>
      <c r="G435" s="1516" t="s">
        <v>117</v>
      </c>
      <c r="H435" s="1486">
        <v>8.8999999999999996E-2</v>
      </c>
      <c r="I435" s="349" t="s">
        <v>119</v>
      </c>
      <c r="J435" s="1487">
        <f t="shared" si="16"/>
        <v>0</v>
      </c>
      <c r="K435" s="322" t="s">
        <v>132</v>
      </c>
      <c r="L435" s="440"/>
      <c r="M435" s="492"/>
      <c r="N435" s="114"/>
    </row>
    <row r="436" spans="1:16" s="112" customFormat="1" ht="15" customHeight="1" x14ac:dyDescent="0.2">
      <c r="A436" s="319"/>
      <c r="B436" s="329">
        <v>3</v>
      </c>
      <c r="C436" s="330" t="s">
        <v>128</v>
      </c>
      <c r="D436" s="1713"/>
      <c r="E436" s="1715"/>
      <c r="F436" s="1517"/>
      <c r="G436" s="1516" t="s">
        <v>117</v>
      </c>
      <c r="H436" s="1486">
        <v>9.6000000000000002E-2</v>
      </c>
      <c r="I436" s="349" t="s">
        <v>119</v>
      </c>
      <c r="J436" s="1487">
        <f t="shared" si="16"/>
        <v>0</v>
      </c>
      <c r="K436" s="322" t="s">
        <v>130</v>
      </c>
      <c r="L436" s="440"/>
      <c r="M436" s="492"/>
      <c r="N436" s="114"/>
    </row>
    <row r="437" spans="1:16" s="112" customFormat="1" ht="15" customHeight="1" x14ac:dyDescent="0.2">
      <c r="A437" s="319"/>
      <c r="B437" s="329">
        <v>4</v>
      </c>
      <c r="C437" s="330" t="s">
        <v>127</v>
      </c>
      <c r="D437" s="1713"/>
      <c r="E437" s="1715"/>
      <c r="F437" s="1517"/>
      <c r="G437" s="1516" t="s">
        <v>117</v>
      </c>
      <c r="H437" s="1486">
        <v>0.108</v>
      </c>
      <c r="I437" s="349" t="s">
        <v>119</v>
      </c>
      <c r="J437" s="1487">
        <f t="shared" si="16"/>
        <v>0</v>
      </c>
      <c r="K437" s="322" t="s">
        <v>538</v>
      </c>
      <c r="L437" s="440"/>
      <c r="M437" s="492"/>
      <c r="N437" s="114"/>
    </row>
    <row r="438" spans="1:16" s="112" customFormat="1" ht="15" customHeight="1" x14ac:dyDescent="0.2">
      <c r="A438" s="319"/>
      <c r="B438" s="329">
        <v>5</v>
      </c>
      <c r="C438" s="330" t="s">
        <v>126</v>
      </c>
      <c r="D438" s="1713"/>
      <c r="E438" s="1715"/>
      <c r="F438" s="1517"/>
      <c r="G438" s="1516" t="s">
        <v>117</v>
      </c>
      <c r="H438" s="1490">
        <v>0.12</v>
      </c>
      <c r="I438" s="349" t="s">
        <v>119</v>
      </c>
      <c r="J438" s="1487">
        <f t="shared" si="16"/>
        <v>0</v>
      </c>
      <c r="K438" s="322" t="s">
        <v>537</v>
      </c>
      <c r="L438" s="440"/>
      <c r="M438" s="492"/>
      <c r="N438" s="114"/>
    </row>
    <row r="439" spans="1:16" s="112" customFormat="1" ht="15" customHeight="1" x14ac:dyDescent="0.2">
      <c r="A439" s="319"/>
      <c r="B439" s="329">
        <v>6</v>
      </c>
      <c r="C439" s="330" t="s">
        <v>125</v>
      </c>
      <c r="D439" s="1713"/>
      <c r="E439" s="1715"/>
      <c r="F439" s="1517"/>
      <c r="G439" s="1516" t="s">
        <v>117</v>
      </c>
      <c r="H439" s="1490">
        <v>0.14399999999999999</v>
      </c>
      <c r="I439" s="349" t="s">
        <v>119</v>
      </c>
      <c r="J439" s="1487">
        <f t="shared" si="16"/>
        <v>0</v>
      </c>
      <c r="K439" s="322" t="s">
        <v>536</v>
      </c>
      <c r="L439" s="440"/>
      <c r="M439" s="492"/>
      <c r="N439" s="114"/>
    </row>
    <row r="440" spans="1:16" s="112" customFormat="1" ht="15" customHeight="1" x14ac:dyDescent="0.2">
      <c r="A440" s="319"/>
      <c r="B440" s="1488">
        <v>7</v>
      </c>
      <c r="C440" s="332" t="s">
        <v>124</v>
      </c>
      <c r="D440" s="1713"/>
      <c r="E440" s="1715"/>
      <c r="F440" s="1517"/>
      <c r="G440" s="1516" t="s">
        <v>117</v>
      </c>
      <c r="H440" s="1490">
        <v>0.128</v>
      </c>
      <c r="I440" s="349" t="s">
        <v>119</v>
      </c>
      <c r="J440" s="1487">
        <f t="shared" si="16"/>
        <v>0</v>
      </c>
      <c r="K440" s="322" t="s">
        <v>535</v>
      </c>
      <c r="L440" s="440"/>
      <c r="M440" s="492"/>
      <c r="N440" s="114"/>
    </row>
    <row r="441" spans="1:16" s="112" customFormat="1" ht="15" customHeight="1" x14ac:dyDescent="0.2">
      <c r="A441" s="319"/>
      <c r="B441" s="329">
        <v>8</v>
      </c>
      <c r="C441" s="330" t="s">
        <v>123</v>
      </c>
      <c r="D441" s="331" t="s">
        <v>533</v>
      </c>
      <c r="E441" s="1518" t="s">
        <v>143</v>
      </c>
      <c r="F441" s="1517"/>
      <c r="G441" s="1516" t="s">
        <v>117</v>
      </c>
      <c r="H441" s="1490">
        <v>0.16400000000000001</v>
      </c>
      <c r="I441" s="349" t="s">
        <v>119</v>
      </c>
      <c r="J441" s="1487">
        <f t="shared" si="16"/>
        <v>0</v>
      </c>
      <c r="K441" s="322" t="s">
        <v>534</v>
      </c>
      <c r="L441" s="440"/>
      <c r="M441" s="492"/>
      <c r="N441" s="114"/>
    </row>
    <row r="442" spans="1:16" s="112" customFormat="1" ht="15" customHeight="1" x14ac:dyDescent="0.2">
      <c r="A442" s="319"/>
      <c r="B442" s="334"/>
      <c r="C442" s="326"/>
      <c r="D442" s="331" t="s">
        <v>529</v>
      </c>
      <c r="E442" s="1518" t="s">
        <v>142</v>
      </c>
      <c r="F442" s="1517"/>
      <c r="G442" s="1516" t="s">
        <v>117</v>
      </c>
      <c r="H442" s="1490">
        <v>0.126</v>
      </c>
      <c r="I442" s="349" t="s">
        <v>119</v>
      </c>
      <c r="J442" s="1487">
        <f t="shared" si="16"/>
        <v>0</v>
      </c>
      <c r="K442" s="322" t="s">
        <v>530</v>
      </c>
      <c r="L442" s="440"/>
      <c r="M442" s="492"/>
      <c r="N442" s="114"/>
    </row>
    <row r="443" spans="1:16" s="112" customFormat="1" ht="15" customHeight="1" x14ac:dyDescent="0.2">
      <c r="A443" s="319"/>
      <c r="B443" s="329">
        <v>9</v>
      </c>
      <c r="C443" s="330" t="s">
        <v>122</v>
      </c>
      <c r="D443" s="331" t="s">
        <v>533</v>
      </c>
      <c r="E443" s="1518" t="s">
        <v>143</v>
      </c>
      <c r="F443" s="1517"/>
      <c r="G443" s="1516" t="s">
        <v>117</v>
      </c>
      <c r="H443" s="1490">
        <v>0.17399999999999999</v>
      </c>
      <c r="I443" s="349" t="s">
        <v>119</v>
      </c>
      <c r="J443" s="1487">
        <f t="shared" si="16"/>
        <v>0</v>
      </c>
      <c r="K443" s="322" t="s">
        <v>528</v>
      </c>
      <c r="L443" s="440"/>
      <c r="M443" s="492"/>
      <c r="N443" s="114"/>
    </row>
    <row r="444" spans="1:16" s="112" customFormat="1" ht="15" customHeight="1" x14ac:dyDescent="0.2">
      <c r="A444" s="319"/>
      <c r="B444" s="334"/>
      <c r="C444" s="326"/>
      <c r="D444" s="331" t="s">
        <v>529</v>
      </c>
      <c r="E444" s="1518" t="s">
        <v>142</v>
      </c>
      <c r="F444" s="1517"/>
      <c r="G444" s="1516" t="s">
        <v>117</v>
      </c>
      <c r="H444" s="1490">
        <v>0.128</v>
      </c>
      <c r="I444" s="349" t="s">
        <v>119</v>
      </c>
      <c r="J444" s="1489">
        <f t="shared" si="16"/>
        <v>0</v>
      </c>
      <c r="K444" s="322" t="s">
        <v>554</v>
      </c>
      <c r="L444" s="440"/>
      <c r="M444" s="492"/>
      <c r="N444" s="114"/>
    </row>
    <row r="445" spans="1:16" s="112" customFormat="1" ht="15" customHeight="1" x14ac:dyDescent="0.2">
      <c r="A445" s="319"/>
      <c r="B445" s="329">
        <v>10</v>
      </c>
      <c r="C445" s="330" t="s">
        <v>121</v>
      </c>
      <c r="D445" s="331" t="s">
        <v>533</v>
      </c>
      <c r="E445" s="1518" t="s">
        <v>143</v>
      </c>
      <c r="F445" s="1517"/>
      <c r="G445" s="1516" t="s">
        <v>117</v>
      </c>
      <c r="H445" s="1490">
        <v>0.185</v>
      </c>
      <c r="I445" s="349" t="s">
        <v>119</v>
      </c>
      <c r="J445" s="1487">
        <f>ROUND(F445*H445,0)</f>
        <v>0</v>
      </c>
      <c r="K445" s="322" t="s">
        <v>553</v>
      </c>
      <c r="L445" s="440"/>
      <c r="M445" s="492"/>
      <c r="N445" s="114"/>
    </row>
    <row r="446" spans="1:16" s="112" customFormat="1" ht="15" customHeight="1" x14ac:dyDescent="0.2">
      <c r="A446" s="319"/>
      <c r="B446" s="334"/>
      <c r="C446" s="326"/>
      <c r="D446" s="331" t="s">
        <v>529</v>
      </c>
      <c r="E446" s="1518" t="s">
        <v>142</v>
      </c>
      <c r="F446" s="1517"/>
      <c r="G446" s="1516" t="s">
        <v>117</v>
      </c>
      <c r="H446" s="1490">
        <v>0.13100000000000001</v>
      </c>
      <c r="I446" s="349" t="s">
        <v>119</v>
      </c>
      <c r="J446" s="1489">
        <f t="shared" si="16"/>
        <v>0</v>
      </c>
      <c r="K446" s="322" t="s">
        <v>552</v>
      </c>
      <c r="L446" s="440"/>
      <c r="M446" s="492"/>
      <c r="N446" s="114"/>
    </row>
    <row r="447" spans="1:16" s="112" customFormat="1" ht="15" customHeight="1" x14ac:dyDescent="0.2">
      <c r="A447" s="319"/>
      <c r="B447" s="329">
        <v>11</v>
      </c>
      <c r="C447" s="330" t="s">
        <v>120</v>
      </c>
      <c r="D447" s="331" t="s">
        <v>533</v>
      </c>
      <c r="E447" s="1518" t="s">
        <v>143</v>
      </c>
      <c r="F447" s="1517"/>
      <c r="G447" s="1516" t="s">
        <v>117</v>
      </c>
      <c r="H447" s="1490">
        <v>0.191</v>
      </c>
      <c r="I447" s="349" t="s">
        <v>119</v>
      </c>
      <c r="J447" s="1487">
        <f t="shared" si="16"/>
        <v>0</v>
      </c>
      <c r="K447" s="322" t="s">
        <v>569</v>
      </c>
      <c r="L447" s="440"/>
      <c r="M447" s="492"/>
      <c r="N447" s="114"/>
    </row>
    <row r="448" spans="1:16" s="112" customFormat="1" ht="15" customHeight="1" x14ac:dyDescent="0.2">
      <c r="A448" s="319"/>
      <c r="B448" s="334"/>
      <c r="C448" s="326"/>
      <c r="D448" s="331" t="s">
        <v>529</v>
      </c>
      <c r="E448" s="1518" t="s">
        <v>142</v>
      </c>
      <c r="F448" s="1517"/>
      <c r="G448" s="1516" t="s">
        <v>117</v>
      </c>
      <c r="H448" s="1268">
        <v>0.17199999999999999</v>
      </c>
      <c r="I448" s="349" t="s">
        <v>119</v>
      </c>
      <c r="J448" s="1489">
        <f t="shared" si="16"/>
        <v>0</v>
      </c>
      <c r="K448" s="322" t="s">
        <v>568</v>
      </c>
      <c r="L448" s="440"/>
      <c r="M448" s="492"/>
      <c r="N448" s="114"/>
    </row>
    <row r="449" spans="1:16" s="112" customFormat="1" ht="15" customHeight="1" x14ac:dyDescent="0.2">
      <c r="A449" s="319"/>
      <c r="B449" s="329">
        <v>12</v>
      </c>
      <c r="C449" s="330" t="s">
        <v>475</v>
      </c>
      <c r="D449" s="331" t="s">
        <v>533</v>
      </c>
      <c r="E449" s="1518" t="s">
        <v>143</v>
      </c>
      <c r="F449" s="1517"/>
      <c r="G449" s="1516" t="s">
        <v>117</v>
      </c>
      <c r="H449" s="1490">
        <v>0.20699999999999999</v>
      </c>
      <c r="I449" s="349" t="s">
        <v>119</v>
      </c>
      <c r="J449" s="1487">
        <f t="shared" si="16"/>
        <v>0</v>
      </c>
      <c r="K449" s="322" t="s">
        <v>567</v>
      </c>
      <c r="L449" s="440"/>
      <c r="M449" s="492"/>
      <c r="N449" s="114"/>
    </row>
    <row r="450" spans="1:16" s="112" customFormat="1" ht="15" customHeight="1" x14ac:dyDescent="0.2">
      <c r="A450" s="319"/>
      <c r="B450" s="334"/>
      <c r="C450" s="326"/>
      <c r="D450" s="331" t="s">
        <v>529</v>
      </c>
      <c r="E450" s="1518" t="s">
        <v>142</v>
      </c>
      <c r="F450" s="1517"/>
      <c r="G450" s="1516" t="s">
        <v>117</v>
      </c>
      <c r="H450" s="1268">
        <v>0.191</v>
      </c>
      <c r="I450" s="349" t="s">
        <v>119</v>
      </c>
      <c r="J450" s="1489">
        <f t="shared" si="16"/>
        <v>0</v>
      </c>
      <c r="K450" s="322" t="s">
        <v>566</v>
      </c>
      <c r="L450" s="440"/>
      <c r="M450" s="492"/>
      <c r="N450" s="114"/>
    </row>
    <row r="451" spans="1:16" s="112" customFormat="1" ht="15.75" customHeight="1" x14ac:dyDescent="0.2">
      <c r="A451" s="319"/>
      <c r="B451" s="329">
        <v>13</v>
      </c>
      <c r="C451" s="330" t="s">
        <v>512</v>
      </c>
      <c r="D451" s="331" t="s">
        <v>533</v>
      </c>
      <c r="E451" s="1518" t="s">
        <v>143</v>
      </c>
      <c r="F451" s="1517"/>
      <c r="G451" s="1516" t="s">
        <v>117</v>
      </c>
      <c r="H451" s="1268">
        <v>0.217</v>
      </c>
      <c r="I451" s="349" t="s">
        <v>119</v>
      </c>
      <c r="J451" s="1487">
        <f t="shared" si="16"/>
        <v>0</v>
      </c>
      <c r="K451" s="322" t="s">
        <v>565</v>
      </c>
      <c r="L451" s="440"/>
      <c r="M451" s="492"/>
      <c r="N451" s="114"/>
    </row>
    <row r="452" spans="1:16" s="112" customFormat="1" ht="15" customHeight="1" thickBot="1" x14ac:dyDescent="0.25">
      <c r="A452" s="319"/>
      <c r="B452" s="334"/>
      <c r="C452" s="326"/>
      <c r="D452" s="331" t="s">
        <v>529</v>
      </c>
      <c r="E452" s="1518" t="s">
        <v>142</v>
      </c>
      <c r="F452" s="1521"/>
      <c r="G452" s="1516" t="s">
        <v>117</v>
      </c>
      <c r="H452" s="1268">
        <v>0.20300000000000001</v>
      </c>
      <c r="I452" s="349" t="s">
        <v>119</v>
      </c>
      <c r="J452" s="1489">
        <f t="shared" si="16"/>
        <v>0</v>
      </c>
      <c r="K452" s="322" t="s">
        <v>564</v>
      </c>
      <c r="L452" s="440"/>
      <c r="M452" s="492"/>
      <c r="N452" s="114"/>
    </row>
    <row r="453" spans="1:16" s="112" customFormat="1" ht="15" customHeight="1" thickTop="1" thickBot="1" x14ac:dyDescent="0.25">
      <c r="A453" s="319"/>
      <c r="B453" s="1711" t="s">
        <v>118</v>
      </c>
      <c r="C453" s="1712"/>
      <c r="D453" s="1713"/>
      <c r="E453" s="1714"/>
      <c r="F453" s="1522"/>
      <c r="G453" s="1200"/>
      <c r="H453" s="1201"/>
      <c r="I453" s="1484"/>
      <c r="J453" s="1491">
        <f>SUM(J434:J452)</f>
        <v>0</v>
      </c>
      <c r="K453" s="322" t="s">
        <v>972</v>
      </c>
      <c r="L453" s="376" t="s">
        <v>117</v>
      </c>
      <c r="M453" s="319"/>
    </row>
    <row r="454" spans="1:16" s="112" customFormat="1" ht="18.75" customHeight="1" x14ac:dyDescent="0.2">
      <c r="A454" s="319"/>
      <c r="B454" s="319"/>
      <c r="C454" s="319"/>
      <c r="D454" s="319"/>
      <c r="E454" s="319"/>
      <c r="F454" s="1503"/>
      <c r="G454" s="319"/>
      <c r="H454" s="440"/>
      <c r="I454" s="319"/>
      <c r="J454" s="1498"/>
      <c r="K454" s="319"/>
      <c r="L454" s="319"/>
      <c r="M454" s="319"/>
      <c r="P454" s="106"/>
    </row>
    <row r="455" spans="1:16" ht="18.75" customHeight="1" x14ac:dyDescent="0.2">
      <c r="A455" s="318"/>
      <c r="B455" s="319" t="s">
        <v>5221</v>
      </c>
      <c r="C455" s="315"/>
      <c r="D455" s="315"/>
      <c r="E455" s="315"/>
      <c r="F455" s="453"/>
      <c r="G455" s="315"/>
      <c r="H455" s="426"/>
      <c r="I455" s="315"/>
      <c r="J455" s="453"/>
      <c r="K455" s="315"/>
      <c r="L455" s="315"/>
      <c r="M455" s="315"/>
    </row>
    <row r="456" spans="1:16" ht="18.75" customHeight="1" x14ac:dyDescent="0.2">
      <c r="A456" s="318"/>
      <c r="B456" s="319" t="s">
        <v>5511</v>
      </c>
      <c r="C456" s="315"/>
      <c r="D456" s="315"/>
      <c r="E456" s="315"/>
      <c r="F456" s="453"/>
      <c r="G456" s="315"/>
      <c r="H456" s="426"/>
      <c r="I456" s="315"/>
      <c r="J456" s="453"/>
      <c r="K456" s="315"/>
      <c r="L456" s="315"/>
      <c r="M456" s="315"/>
    </row>
    <row r="457" spans="1:16" ht="7.5" customHeight="1" x14ac:dyDescent="0.2">
      <c r="A457" s="320"/>
      <c r="B457" s="315"/>
      <c r="C457" s="315"/>
      <c r="D457" s="315"/>
      <c r="E457" s="315"/>
      <c r="F457" s="453"/>
      <c r="G457" s="315"/>
      <c r="H457" s="426"/>
      <c r="I457" s="315"/>
      <c r="J457" s="453"/>
      <c r="K457" s="315"/>
      <c r="L457" s="315"/>
      <c r="M457" s="315"/>
    </row>
    <row r="458" spans="1:16" ht="18.75" customHeight="1" x14ac:dyDescent="0.2">
      <c r="A458" s="320"/>
      <c r="B458" s="1681" t="s">
        <v>163</v>
      </c>
      <c r="C458" s="1682"/>
      <c r="D458" s="1681" t="s">
        <v>139</v>
      </c>
      <c r="E458" s="1682"/>
      <c r="F458" s="455" t="s">
        <v>138</v>
      </c>
      <c r="G458" s="321"/>
      <c r="H458" s="456" t="s">
        <v>137</v>
      </c>
      <c r="I458" s="321"/>
      <c r="J458" s="455" t="s">
        <v>89</v>
      </c>
      <c r="K458" s="322"/>
      <c r="L458" s="315"/>
      <c r="M458" s="315"/>
    </row>
    <row r="459" spans="1:16" ht="15" customHeight="1" x14ac:dyDescent="0.2">
      <c r="A459" s="320"/>
      <c r="B459" s="323"/>
      <c r="C459" s="324"/>
      <c r="D459" s="325"/>
      <c r="E459" s="326"/>
      <c r="F459" s="1504"/>
      <c r="G459" s="327"/>
      <c r="H459" s="434"/>
      <c r="I459" s="327"/>
      <c r="J459" s="457" t="s">
        <v>136</v>
      </c>
      <c r="K459" s="322"/>
      <c r="L459" s="315"/>
      <c r="M459" s="315"/>
      <c r="P459" s="112"/>
    </row>
    <row r="460" spans="1:16" s="112" customFormat="1" ht="15" customHeight="1" x14ac:dyDescent="0.2">
      <c r="A460" s="319"/>
      <c r="B460" s="329">
        <v>1</v>
      </c>
      <c r="C460" s="330" t="s">
        <v>125</v>
      </c>
      <c r="D460" s="1713"/>
      <c r="E460" s="1714"/>
      <c r="F460" s="1485">
        <f>+基礎データ貼付用シート!E268</f>
        <v>0</v>
      </c>
      <c r="G460" s="349" t="s">
        <v>117</v>
      </c>
      <c r="H460" s="1486">
        <v>5.2999999999999999E-2</v>
      </c>
      <c r="I460" s="349" t="s">
        <v>119</v>
      </c>
      <c r="J460" s="1487">
        <f>ROUND(F460*H460,0)</f>
        <v>0</v>
      </c>
      <c r="K460" s="322" t="s">
        <v>273</v>
      </c>
      <c r="L460" s="319"/>
      <c r="M460" s="319" t="s">
        <v>6700</v>
      </c>
      <c r="N460" s="114"/>
    </row>
    <row r="461" spans="1:16" s="112" customFormat="1" ht="15" customHeight="1" x14ac:dyDescent="0.2">
      <c r="A461" s="319"/>
      <c r="B461" s="329">
        <f>B460+1</f>
        <v>2</v>
      </c>
      <c r="C461" s="332" t="s">
        <v>124</v>
      </c>
      <c r="D461" s="1713"/>
      <c r="E461" s="1714"/>
      <c r="F461" s="1485">
        <f>+基礎データ貼付用シート!E269</f>
        <v>0</v>
      </c>
      <c r="G461" s="349" t="s">
        <v>117</v>
      </c>
      <c r="H461" s="1486">
        <v>0.10299999999999999</v>
      </c>
      <c r="I461" s="349" t="s">
        <v>119</v>
      </c>
      <c r="J461" s="1487">
        <f t="shared" ref="J461:J493" si="17">ROUND(F461*H461,0)</f>
        <v>0</v>
      </c>
      <c r="K461" s="322" t="s">
        <v>272</v>
      </c>
      <c r="L461" s="319"/>
      <c r="M461" s="319"/>
      <c r="N461" s="114"/>
    </row>
    <row r="462" spans="1:16" s="112" customFormat="1" ht="15" customHeight="1" x14ac:dyDescent="0.2">
      <c r="A462" s="319"/>
      <c r="B462" s="329">
        <f>B461+1</f>
        <v>3</v>
      </c>
      <c r="C462" s="330" t="s">
        <v>123</v>
      </c>
      <c r="D462" s="331" t="s">
        <v>533</v>
      </c>
      <c r="E462" s="505" t="s">
        <v>143</v>
      </c>
      <c r="F462" s="1194" t="b">
        <f>IF(総括表!$B$4=総括表!$Q$4,基礎データ貼付用シート!E270)</f>
        <v>0</v>
      </c>
      <c r="G462" s="349" t="s">
        <v>117</v>
      </c>
      <c r="H462" s="1486">
        <v>0.253</v>
      </c>
      <c r="I462" s="349" t="s">
        <v>119</v>
      </c>
      <c r="J462" s="1487">
        <f t="shared" si="17"/>
        <v>0</v>
      </c>
      <c r="K462" s="322" t="s">
        <v>271</v>
      </c>
      <c r="L462" s="319"/>
      <c r="M462" s="319"/>
      <c r="N462" s="114"/>
    </row>
    <row r="463" spans="1:16" s="112" customFormat="1" ht="15" customHeight="1" x14ac:dyDescent="0.2">
      <c r="A463" s="319"/>
      <c r="B463" s="334"/>
      <c r="C463" s="326"/>
      <c r="D463" s="331" t="s">
        <v>529</v>
      </c>
      <c r="E463" s="505" t="s">
        <v>142</v>
      </c>
      <c r="F463" s="1194" t="b">
        <f>IF(総括表!$B$4=総括表!$Q$5,基礎データ貼付用シート!E270)</f>
        <v>0</v>
      </c>
      <c r="G463" s="349" t="s">
        <v>117</v>
      </c>
      <c r="H463" s="1486">
        <v>9.6000000000000002E-2</v>
      </c>
      <c r="I463" s="349" t="s">
        <v>119</v>
      </c>
      <c r="J463" s="1487">
        <f t="shared" si="17"/>
        <v>0</v>
      </c>
      <c r="K463" s="322" t="s">
        <v>270</v>
      </c>
      <c r="L463" s="319"/>
      <c r="M463" s="319"/>
      <c r="N463" s="114"/>
    </row>
    <row r="464" spans="1:16" s="112" customFormat="1" ht="15" customHeight="1" x14ac:dyDescent="0.2">
      <c r="A464" s="319"/>
      <c r="B464" s="329">
        <f>B462+1</f>
        <v>4</v>
      </c>
      <c r="C464" s="330" t="s">
        <v>122</v>
      </c>
      <c r="D464" s="331" t="s">
        <v>533</v>
      </c>
      <c r="E464" s="505" t="s">
        <v>143</v>
      </c>
      <c r="F464" s="1194" t="b">
        <f>IF(総括表!$B$4=総括表!$Q$4,基礎データ貼付用シート!E271)</f>
        <v>0</v>
      </c>
      <c r="G464" s="349" t="s">
        <v>117</v>
      </c>
      <c r="H464" s="1486">
        <v>0.33300000000000002</v>
      </c>
      <c r="I464" s="349" t="s">
        <v>119</v>
      </c>
      <c r="J464" s="1487">
        <f t="shared" si="17"/>
        <v>0</v>
      </c>
      <c r="K464" s="322" t="s">
        <v>268</v>
      </c>
      <c r="L464" s="319"/>
      <c r="M464" s="319"/>
      <c r="N464" s="114"/>
    </row>
    <row r="465" spans="1:14" s="112" customFormat="1" ht="15" customHeight="1" x14ac:dyDescent="0.2">
      <c r="A465" s="319"/>
      <c r="B465" s="334"/>
      <c r="C465" s="326"/>
      <c r="D465" s="331" t="s">
        <v>529</v>
      </c>
      <c r="E465" s="505" t="s">
        <v>142</v>
      </c>
      <c r="F465" s="1194" t="b">
        <f>IF(総括表!$B$4=総括表!$Q$5,基礎データ貼付用シート!E271)</f>
        <v>0</v>
      </c>
      <c r="G465" s="349" t="s">
        <v>117</v>
      </c>
      <c r="H465" s="1486">
        <v>8.5999999999999993E-2</v>
      </c>
      <c r="I465" s="349" t="s">
        <v>119</v>
      </c>
      <c r="J465" s="1489">
        <f t="shared" si="17"/>
        <v>0</v>
      </c>
      <c r="K465" s="322" t="s">
        <v>267</v>
      </c>
      <c r="L465" s="319"/>
      <c r="M465" s="319"/>
      <c r="N465" s="114"/>
    </row>
    <row r="466" spans="1:14" s="112" customFormat="1" ht="15" customHeight="1" x14ac:dyDescent="0.2">
      <c r="A466" s="319"/>
      <c r="B466" s="329">
        <f>B464+1</f>
        <v>5</v>
      </c>
      <c r="C466" s="330" t="s">
        <v>121</v>
      </c>
      <c r="D466" s="331" t="s">
        <v>533</v>
      </c>
      <c r="E466" s="505" t="s">
        <v>143</v>
      </c>
      <c r="F466" s="1194" t="b">
        <f>IF(総括表!$B$4=総括表!$Q$4,基礎データ貼付用シート!E272)</f>
        <v>0</v>
      </c>
      <c r="G466" s="349" t="s">
        <v>117</v>
      </c>
      <c r="H466" s="1486">
        <v>0.37</v>
      </c>
      <c r="I466" s="349" t="s">
        <v>119</v>
      </c>
      <c r="J466" s="1487">
        <f t="shared" si="17"/>
        <v>0</v>
      </c>
      <c r="K466" s="322" t="s">
        <v>269</v>
      </c>
      <c r="L466" s="319"/>
      <c r="M466" s="319"/>
      <c r="N466" s="114"/>
    </row>
    <row r="467" spans="1:14" s="112" customFormat="1" ht="15" customHeight="1" x14ac:dyDescent="0.2">
      <c r="A467" s="319"/>
      <c r="B467" s="334"/>
      <c r="C467" s="326"/>
      <c r="D467" s="331" t="s">
        <v>529</v>
      </c>
      <c r="E467" s="505" t="s">
        <v>142</v>
      </c>
      <c r="F467" s="1194" t="b">
        <f>IF(総括表!$B$4=総括表!$Q$5,基礎データ貼付用シート!E272)</f>
        <v>0</v>
      </c>
      <c r="G467" s="349" t="s">
        <v>117</v>
      </c>
      <c r="H467" s="1486">
        <v>0.108</v>
      </c>
      <c r="I467" s="349" t="s">
        <v>119</v>
      </c>
      <c r="J467" s="1489">
        <f t="shared" si="17"/>
        <v>0</v>
      </c>
      <c r="K467" s="322" t="s">
        <v>266</v>
      </c>
      <c r="L467" s="319"/>
      <c r="M467" s="319"/>
      <c r="N467" s="114"/>
    </row>
    <row r="468" spans="1:14" s="112" customFormat="1" ht="15" customHeight="1" x14ac:dyDescent="0.2">
      <c r="A468" s="319"/>
      <c r="B468" s="329">
        <f>B466+1</f>
        <v>6</v>
      </c>
      <c r="C468" s="330" t="s">
        <v>120</v>
      </c>
      <c r="D468" s="331" t="s">
        <v>533</v>
      </c>
      <c r="E468" s="505" t="s">
        <v>143</v>
      </c>
      <c r="F468" s="1194" t="b">
        <f>IF(総括表!$B$4=総括表!$Q$4,基礎データ貼付用シート!E273)</f>
        <v>0</v>
      </c>
      <c r="G468" s="349" t="s">
        <v>117</v>
      </c>
      <c r="H468" s="1486">
        <v>0.38500000000000001</v>
      </c>
      <c r="I468" s="349" t="s">
        <v>119</v>
      </c>
      <c r="J468" s="1487">
        <f t="shared" si="17"/>
        <v>0</v>
      </c>
      <c r="K468" s="322" t="s">
        <v>265</v>
      </c>
      <c r="L468" s="319"/>
      <c r="M468" s="319"/>
      <c r="N468" s="114"/>
    </row>
    <row r="469" spans="1:14" s="112" customFormat="1" ht="15" customHeight="1" x14ac:dyDescent="0.2">
      <c r="A469" s="319"/>
      <c r="B469" s="334"/>
      <c r="C469" s="326"/>
      <c r="D469" s="331" t="s">
        <v>529</v>
      </c>
      <c r="E469" s="505" t="s">
        <v>142</v>
      </c>
      <c r="F469" s="1194" t="b">
        <f>IF(総括表!$B$4=総括表!$Q$5,基礎データ貼付用シート!E273)</f>
        <v>0</v>
      </c>
      <c r="G469" s="349" t="s">
        <v>117</v>
      </c>
      <c r="H469" s="1486">
        <v>0.29399999999999998</v>
      </c>
      <c r="I469" s="349" t="s">
        <v>119</v>
      </c>
      <c r="J469" s="1489">
        <f t="shared" si="17"/>
        <v>0</v>
      </c>
      <c r="K469" s="322" t="s">
        <v>264</v>
      </c>
      <c r="L469" s="319"/>
      <c r="M469" s="319"/>
      <c r="N469" s="114"/>
    </row>
    <row r="470" spans="1:14" s="112" customFormat="1" ht="15" customHeight="1" x14ac:dyDescent="0.2">
      <c r="A470" s="319"/>
      <c r="B470" s="329">
        <f>B468+1</f>
        <v>7</v>
      </c>
      <c r="C470" s="330" t="s">
        <v>475</v>
      </c>
      <c r="D470" s="331" t="s">
        <v>533</v>
      </c>
      <c r="E470" s="505" t="s">
        <v>143</v>
      </c>
      <c r="F470" s="1194" t="b">
        <f>IF(総括表!$B$4=総括表!$Q$4,基礎データ貼付用シート!E274)</f>
        <v>0</v>
      </c>
      <c r="G470" s="349" t="s">
        <v>117</v>
      </c>
      <c r="H470" s="1486">
        <v>0.41899999999999998</v>
      </c>
      <c r="I470" s="349" t="s">
        <v>119</v>
      </c>
      <c r="J470" s="1487">
        <f t="shared" si="17"/>
        <v>0</v>
      </c>
      <c r="K470" s="322" t="s">
        <v>263</v>
      </c>
      <c r="L470" s="319"/>
      <c r="M470" s="319"/>
      <c r="N470" s="114"/>
    </row>
    <row r="471" spans="1:14" s="112" customFormat="1" ht="15" customHeight="1" x14ac:dyDescent="0.2">
      <c r="A471" s="319"/>
      <c r="B471" s="334"/>
      <c r="C471" s="326"/>
      <c r="D471" s="331" t="s">
        <v>529</v>
      </c>
      <c r="E471" s="505" t="s">
        <v>142</v>
      </c>
      <c r="F471" s="1194" t="b">
        <f>IF(総括表!$B$4=総括表!$Q$5,基礎データ貼付用シート!E274)</f>
        <v>0</v>
      </c>
      <c r="G471" s="349" t="s">
        <v>117</v>
      </c>
      <c r="H471" s="1486">
        <v>0.34200000000000003</v>
      </c>
      <c r="I471" s="349" t="s">
        <v>119</v>
      </c>
      <c r="J471" s="1489">
        <f t="shared" si="17"/>
        <v>0</v>
      </c>
      <c r="K471" s="322" t="s">
        <v>262</v>
      </c>
      <c r="L471" s="319"/>
      <c r="M471" s="319"/>
      <c r="N471" s="114"/>
    </row>
    <row r="472" spans="1:14" s="112" customFormat="1" ht="15" customHeight="1" x14ac:dyDescent="0.2">
      <c r="A472" s="319"/>
      <c r="B472" s="329">
        <f>B470+1</f>
        <v>8</v>
      </c>
      <c r="C472" s="330" t="s">
        <v>512</v>
      </c>
      <c r="D472" s="331" t="s">
        <v>533</v>
      </c>
      <c r="E472" s="505" t="s">
        <v>143</v>
      </c>
      <c r="F472" s="1194" t="b">
        <f>IF(総括表!$B$4=総括表!$Q$4,基礎データ貼付用シート!E275)</f>
        <v>0</v>
      </c>
      <c r="G472" s="349" t="s">
        <v>117</v>
      </c>
      <c r="H472" s="1486">
        <v>0.45500000000000002</v>
      </c>
      <c r="I472" s="349" t="s">
        <v>119</v>
      </c>
      <c r="J472" s="1487">
        <f t="shared" si="17"/>
        <v>0</v>
      </c>
      <c r="K472" s="322" t="s">
        <v>261</v>
      </c>
      <c r="L472" s="319"/>
      <c r="M472" s="319"/>
      <c r="N472" s="114"/>
    </row>
    <row r="473" spans="1:14" s="112" customFormat="1" ht="15" customHeight="1" x14ac:dyDescent="0.2">
      <c r="A473" s="319"/>
      <c r="B473" s="334"/>
      <c r="C473" s="326"/>
      <c r="D473" s="331" t="s">
        <v>529</v>
      </c>
      <c r="E473" s="505" t="s">
        <v>142</v>
      </c>
      <c r="F473" s="1194" t="b">
        <f>IF(総括表!$B$4=総括表!$Q$5,基礎データ貼付用シート!E275)</f>
        <v>0</v>
      </c>
      <c r="G473" s="349" t="s">
        <v>117</v>
      </c>
      <c r="H473" s="1486">
        <v>0.38800000000000001</v>
      </c>
      <c r="I473" s="349" t="s">
        <v>119</v>
      </c>
      <c r="J473" s="1489">
        <f t="shared" si="17"/>
        <v>0</v>
      </c>
      <c r="K473" s="322" t="s">
        <v>260</v>
      </c>
      <c r="L473" s="319"/>
      <c r="M473" s="319"/>
      <c r="N473" s="114"/>
    </row>
    <row r="474" spans="1:14" s="112" customFormat="1" ht="15" customHeight="1" x14ac:dyDescent="0.2">
      <c r="A474" s="319"/>
      <c r="B474" s="329">
        <f>B472+1</f>
        <v>9</v>
      </c>
      <c r="C474" s="330" t="s">
        <v>619</v>
      </c>
      <c r="D474" s="331" t="s">
        <v>533</v>
      </c>
      <c r="E474" s="505" t="s">
        <v>143</v>
      </c>
      <c r="F474" s="1194" t="b">
        <f>IF(総括表!$B$4=総括表!$Q$4,基礎データ貼付用シート!E276)</f>
        <v>0</v>
      </c>
      <c r="G474" s="349" t="s">
        <v>117</v>
      </c>
      <c r="H474" s="1486">
        <v>0.501</v>
      </c>
      <c r="I474" s="349" t="s">
        <v>119</v>
      </c>
      <c r="J474" s="1487">
        <f t="shared" si="17"/>
        <v>0</v>
      </c>
      <c r="K474" s="322" t="s">
        <v>259</v>
      </c>
      <c r="L474" s="319"/>
      <c r="M474" s="319"/>
      <c r="N474" s="114"/>
    </row>
    <row r="475" spans="1:14" s="112" customFormat="1" ht="15" customHeight="1" x14ac:dyDescent="0.2">
      <c r="A475" s="319"/>
      <c r="B475" s="334"/>
      <c r="C475" s="326"/>
      <c r="D475" s="331" t="s">
        <v>529</v>
      </c>
      <c r="E475" s="505" t="s">
        <v>142</v>
      </c>
      <c r="F475" s="1194" t="b">
        <f>IF(総括表!$B$4=総括表!$Q$5,基礎データ貼付用シート!E276)</f>
        <v>0</v>
      </c>
      <c r="G475" s="349" t="s">
        <v>117</v>
      </c>
      <c r="H475" s="1486">
        <v>0.43099999999999999</v>
      </c>
      <c r="I475" s="349" t="s">
        <v>119</v>
      </c>
      <c r="J475" s="1489">
        <f t="shared" si="17"/>
        <v>0</v>
      </c>
      <c r="K475" s="322" t="s">
        <v>258</v>
      </c>
      <c r="L475" s="319"/>
      <c r="M475" s="319"/>
      <c r="N475" s="114"/>
    </row>
    <row r="476" spans="1:14" s="112" customFormat="1" ht="15" customHeight="1" x14ac:dyDescent="0.2">
      <c r="A476" s="319"/>
      <c r="B476" s="329">
        <f>B474+1</f>
        <v>10</v>
      </c>
      <c r="C476" s="330" t="s">
        <v>710</v>
      </c>
      <c r="D476" s="331" t="s">
        <v>533</v>
      </c>
      <c r="E476" s="505" t="s">
        <v>143</v>
      </c>
      <c r="F476" s="1194" t="b">
        <f>IF(総括表!$B$4=総括表!$Q$4,基礎データ貼付用シート!E277)</f>
        <v>0</v>
      </c>
      <c r="G476" s="349" t="s">
        <v>117</v>
      </c>
      <c r="H476" s="1486">
        <v>0.54100000000000004</v>
      </c>
      <c r="I476" s="349" t="s">
        <v>119</v>
      </c>
      <c r="J476" s="1487">
        <f t="shared" si="17"/>
        <v>0</v>
      </c>
      <c r="K476" s="322" t="s">
        <v>257</v>
      </c>
      <c r="L476" s="319"/>
      <c r="M476" s="319"/>
      <c r="N476" s="114"/>
    </row>
    <row r="477" spans="1:14" s="112" customFormat="1" ht="15" customHeight="1" x14ac:dyDescent="0.2">
      <c r="A477" s="319"/>
      <c r="B477" s="334"/>
      <c r="C477" s="326"/>
      <c r="D477" s="331" t="s">
        <v>529</v>
      </c>
      <c r="E477" s="505" t="s">
        <v>142</v>
      </c>
      <c r="F477" s="1194" t="b">
        <f>IF(総括表!$B$4=総括表!$Q$5,基礎データ貼付用シート!E277)</f>
        <v>0</v>
      </c>
      <c r="G477" s="349" t="s">
        <v>117</v>
      </c>
      <c r="H477" s="1486">
        <v>0.47599999999999998</v>
      </c>
      <c r="I477" s="349" t="s">
        <v>119</v>
      </c>
      <c r="J477" s="1489">
        <f t="shared" si="17"/>
        <v>0</v>
      </c>
      <c r="K477" s="322" t="s">
        <v>256</v>
      </c>
      <c r="L477" s="319"/>
      <c r="M477" s="319"/>
      <c r="N477" s="114"/>
    </row>
    <row r="478" spans="1:14" s="112" customFormat="1" ht="15" customHeight="1" x14ac:dyDescent="0.2">
      <c r="A478" s="319"/>
      <c r="B478" s="329">
        <f>B476+1</f>
        <v>11</v>
      </c>
      <c r="C478" s="330" t="s">
        <v>741</v>
      </c>
      <c r="D478" s="331" t="s">
        <v>533</v>
      </c>
      <c r="E478" s="505" t="s">
        <v>143</v>
      </c>
      <c r="F478" s="1194" t="b">
        <f>IF(総括表!$B$4=総括表!$Q$4,基礎データ貼付用シート!E278)</f>
        <v>0</v>
      </c>
      <c r="G478" s="349" t="s">
        <v>117</v>
      </c>
      <c r="H478" s="1486">
        <v>0.57799999999999996</v>
      </c>
      <c r="I478" s="349" t="s">
        <v>119</v>
      </c>
      <c r="J478" s="1489">
        <f t="shared" si="17"/>
        <v>0</v>
      </c>
      <c r="K478" s="322" t="s">
        <v>255</v>
      </c>
      <c r="L478" s="319"/>
      <c r="M478" s="319"/>
      <c r="N478" s="114"/>
    </row>
    <row r="479" spans="1:14" s="112" customFormat="1" ht="15" customHeight="1" x14ac:dyDescent="0.2">
      <c r="A479" s="319"/>
      <c r="B479" s="334"/>
      <c r="C479" s="326"/>
      <c r="D479" s="331" t="s">
        <v>529</v>
      </c>
      <c r="E479" s="505" t="s">
        <v>142</v>
      </c>
      <c r="F479" s="1194" t="b">
        <f>IF(総括表!$B$4=総括表!$Q$5,基礎データ貼付用シート!E278)</f>
        <v>0</v>
      </c>
      <c r="G479" s="349" t="s">
        <v>117</v>
      </c>
      <c r="H479" s="1486">
        <v>0.52300000000000002</v>
      </c>
      <c r="I479" s="349" t="s">
        <v>119</v>
      </c>
      <c r="J479" s="1489">
        <f t="shared" si="17"/>
        <v>0</v>
      </c>
      <c r="K479" s="322" t="s">
        <v>254</v>
      </c>
      <c r="L479" s="319"/>
      <c r="M479" s="319"/>
      <c r="N479" s="114"/>
    </row>
    <row r="480" spans="1:14" s="112" customFormat="1" ht="15" customHeight="1" x14ac:dyDescent="0.2">
      <c r="A480" s="319"/>
      <c r="B480" s="329">
        <f>B478+1</f>
        <v>12</v>
      </c>
      <c r="C480" s="330" t="s">
        <v>808</v>
      </c>
      <c r="D480" s="331" t="s">
        <v>533</v>
      </c>
      <c r="E480" s="505" t="s">
        <v>143</v>
      </c>
      <c r="F480" s="1194" t="b">
        <f>IF(総括表!$B$4=総括表!$Q$4,基礎データ貼付用シート!E279)</f>
        <v>0</v>
      </c>
      <c r="G480" s="349" t="s">
        <v>117</v>
      </c>
      <c r="H480" s="1486">
        <v>0.61499999999999999</v>
      </c>
      <c r="I480" s="349" t="s">
        <v>119</v>
      </c>
      <c r="J480" s="1489">
        <f t="shared" si="17"/>
        <v>0</v>
      </c>
      <c r="K480" s="322" t="s">
        <v>253</v>
      </c>
      <c r="L480" s="319"/>
      <c r="M480" s="319"/>
      <c r="N480" s="114"/>
    </row>
    <row r="481" spans="1:14" s="112" customFormat="1" ht="15" customHeight="1" x14ac:dyDescent="0.2">
      <c r="A481" s="319"/>
      <c r="B481" s="334"/>
      <c r="C481" s="326"/>
      <c r="D481" s="331" t="s">
        <v>529</v>
      </c>
      <c r="E481" s="505" t="s">
        <v>142</v>
      </c>
      <c r="F481" s="1194" t="b">
        <f>IF(総括表!$B$4=総括表!$Q$5,基礎データ貼付用シート!E279)</f>
        <v>0</v>
      </c>
      <c r="G481" s="349" t="s">
        <v>117</v>
      </c>
      <c r="H481" s="1486">
        <v>0.56899999999999995</v>
      </c>
      <c r="I481" s="349" t="s">
        <v>119</v>
      </c>
      <c r="J481" s="1489">
        <f t="shared" si="17"/>
        <v>0</v>
      </c>
      <c r="K481" s="322" t="s">
        <v>252</v>
      </c>
      <c r="L481" s="319"/>
      <c r="M481" s="319"/>
      <c r="N481" s="114"/>
    </row>
    <row r="482" spans="1:14" s="112" customFormat="1" ht="15" customHeight="1" x14ac:dyDescent="0.2">
      <c r="A482" s="319"/>
      <c r="B482" s="329">
        <f>B480+1</f>
        <v>13</v>
      </c>
      <c r="C482" s="330" t="s">
        <v>884</v>
      </c>
      <c r="D482" s="331" t="s">
        <v>533</v>
      </c>
      <c r="E482" s="505" t="s">
        <v>143</v>
      </c>
      <c r="F482" s="1194" t="b">
        <f>IF(総括表!$B$4=総括表!$Q$4,基礎データ貼付用シート!E280)</f>
        <v>0</v>
      </c>
      <c r="G482" s="349" t="s">
        <v>117</v>
      </c>
      <c r="H482" s="1486">
        <v>0.65</v>
      </c>
      <c r="I482" s="349" t="s">
        <v>119</v>
      </c>
      <c r="J482" s="1489">
        <f t="shared" si="17"/>
        <v>0</v>
      </c>
      <c r="K482" s="322" t="s">
        <v>321</v>
      </c>
      <c r="L482" s="319"/>
      <c r="M482" s="319"/>
      <c r="N482" s="114"/>
    </row>
    <row r="483" spans="1:14" s="112" customFormat="1" ht="15" customHeight="1" x14ac:dyDescent="0.2">
      <c r="A483" s="319"/>
      <c r="B483" s="334"/>
      <c r="C483" s="326"/>
      <c r="D483" s="331" t="s">
        <v>529</v>
      </c>
      <c r="E483" s="505" t="s">
        <v>142</v>
      </c>
      <c r="F483" s="1194" t="b">
        <f>IF(総括表!$B$4=総括表!$Q$5,基礎データ貼付用シート!E280)</f>
        <v>0</v>
      </c>
      <c r="G483" s="349" t="s">
        <v>117</v>
      </c>
      <c r="H483" s="1486">
        <v>0.61299999999999999</v>
      </c>
      <c r="I483" s="349" t="s">
        <v>119</v>
      </c>
      <c r="J483" s="1489">
        <f t="shared" si="17"/>
        <v>0</v>
      </c>
      <c r="K483" s="322" t="s">
        <v>320</v>
      </c>
      <c r="L483" s="319"/>
      <c r="M483" s="319"/>
      <c r="N483" s="114"/>
    </row>
    <row r="484" spans="1:14" s="112" customFormat="1" ht="15" customHeight="1" x14ac:dyDescent="0.2">
      <c r="A484" s="319"/>
      <c r="B484" s="329">
        <f>B482+1</f>
        <v>14</v>
      </c>
      <c r="C484" s="330" t="s">
        <v>915</v>
      </c>
      <c r="D484" s="331" t="s">
        <v>533</v>
      </c>
      <c r="E484" s="505" t="s">
        <v>143</v>
      </c>
      <c r="F484" s="1194" t="b">
        <f>IF(総括表!$B$4=総括表!$Q$4,基礎データ貼付用シート!E281)</f>
        <v>0</v>
      </c>
      <c r="G484" s="349" t="s">
        <v>117</v>
      </c>
      <c r="H484" s="1486">
        <v>0.68799999999999994</v>
      </c>
      <c r="I484" s="349" t="s">
        <v>119</v>
      </c>
      <c r="J484" s="1489">
        <f t="shared" si="17"/>
        <v>0</v>
      </c>
      <c r="K484" s="322" t="s">
        <v>319</v>
      </c>
      <c r="L484" s="319"/>
      <c r="M484" s="319"/>
      <c r="N484" s="114"/>
    </row>
    <row r="485" spans="1:14" s="112" customFormat="1" ht="15" customHeight="1" x14ac:dyDescent="0.2">
      <c r="A485" s="319"/>
      <c r="B485" s="334"/>
      <c r="C485" s="326"/>
      <c r="D485" s="331" t="s">
        <v>529</v>
      </c>
      <c r="E485" s="505" t="s">
        <v>142</v>
      </c>
      <c r="F485" s="1194" t="b">
        <f>IF(総括表!$B$4=総括表!$Q$5,基礎データ貼付用シート!E281)</f>
        <v>0</v>
      </c>
      <c r="G485" s="349" t="s">
        <v>117</v>
      </c>
      <c r="H485" s="1486">
        <v>0.66</v>
      </c>
      <c r="I485" s="349" t="s">
        <v>119</v>
      </c>
      <c r="J485" s="1489">
        <f t="shared" si="17"/>
        <v>0</v>
      </c>
      <c r="K485" s="322" t="s">
        <v>318</v>
      </c>
      <c r="L485" s="319"/>
      <c r="M485" s="319"/>
      <c r="N485" s="114"/>
    </row>
    <row r="486" spans="1:14" s="112" customFormat="1" ht="15" customHeight="1" x14ac:dyDescent="0.2">
      <c r="A486" s="319"/>
      <c r="B486" s="329">
        <f>B484+1</f>
        <v>15</v>
      </c>
      <c r="C486" s="330" t="s">
        <v>1067</v>
      </c>
      <c r="D486" s="331" t="s">
        <v>533</v>
      </c>
      <c r="E486" s="505" t="s">
        <v>143</v>
      </c>
      <c r="F486" s="1194" t="b">
        <f>IF(総括表!$B$4=総括表!$Q$4,基礎データ貼付用シート!E282)</f>
        <v>0</v>
      </c>
      <c r="G486" s="349" t="s">
        <v>117</v>
      </c>
      <c r="H486" s="1486">
        <v>0.72599999999999998</v>
      </c>
      <c r="I486" s="349" t="s">
        <v>119</v>
      </c>
      <c r="J486" s="1489">
        <f t="shared" si="17"/>
        <v>0</v>
      </c>
      <c r="K486" s="322" t="s">
        <v>317</v>
      </c>
      <c r="L486" s="319"/>
      <c r="M486" s="319"/>
      <c r="N486" s="114"/>
    </row>
    <row r="487" spans="1:14" s="112" customFormat="1" ht="15" customHeight="1" x14ac:dyDescent="0.2">
      <c r="A487" s="319"/>
      <c r="B487" s="334"/>
      <c r="C487" s="326"/>
      <c r="D487" s="331" t="s">
        <v>529</v>
      </c>
      <c r="E487" s="505" t="s">
        <v>142</v>
      </c>
      <c r="F487" s="1194" t="b">
        <f>IF(総括表!$B$4=総括表!$Q$5,基礎データ貼付用シート!E282)</f>
        <v>0</v>
      </c>
      <c r="G487" s="349" t="s">
        <v>117</v>
      </c>
      <c r="H487" s="1486">
        <v>0.70599999999999996</v>
      </c>
      <c r="I487" s="349" t="s">
        <v>119</v>
      </c>
      <c r="J487" s="1489">
        <f t="shared" si="17"/>
        <v>0</v>
      </c>
      <c r="K487" s="322" t="s">
        <v>316</v>
      </c>
      <c r="L487" s="319"/>
      <c r="M487" s="319"/>
      <c r="N487" s="114"/>
    </row>
    <row r="488" spans="1:14" s="112" customFormat="1" ht="15" customHeight="1" x14ac:dyDescent="0.2">
      <c r="A488" s="319"/>
      <c r="B488" s="329">
        <f>B486+1</f>
        <v>16</v>
      </c>
      <c r="C488" s="330" t="s">
        <v>1259</v>
      </c>
      <c r="D488" s="331" t="s">
        <v>533</v>
      </c>
      <c r="E488" s="505" t="s">
        <v>143</v>
      </c>
      <c r="F488" s="1194" t="b">
        <f>IF(総括表!$B$4=総括表!$Q$4,基礎データ貼付用シート!E283)</f>
        <v>0</v>
      </c>
      <c r="G488" s="349" t="s">
        <v>117</v>
      </c>
      <c r="H488" s="1486">
        <v>0.76300000000000001</v>
      </c>
      <c r="I488" s="349" t="s">
        <v>119</v>
      </c>
      <c r="J488" s="1489">
        <f t="shared" si="17"/>
        <v>0</v>
      </c>
      <c r="K488" s="322" t="s">
        <v>315</v>
      </c>
      <c r="L488" s="319"/>
      <c r="M488" s="319"/>
      <c r="N488" s="114"/>
    </row>
    <row r="489" spans="1:14" s="112" customFormat="1" ht="15" customHeight="1" x14ac:dyDescent="0.2">
      <c r="A489" s="319"/>
      <c r="B489" s="334"/>
      <c r="C489" s="326"/>
      <c r="D489" s="331" t="s">
        <v>529</v>
      </c>
      <c r="E489" s="505" t="s">
        <v>142</v>
      </c>
      <c r="F489" s="1194" t="b">
        <f>IF(総括表!$B$4=総括表!$Q$5,基礎データ貼付用シート!E283)</f>
        <v>0</v>
      </c>
      <c r="G489" s="349" t="s">
        <v>117</v>
      </c>
      <c r="H489" s="1486">
        <v>0.753</v>
      </c>
      <c r="I489" s="349" t="s">
        <v>119</v>
      </c>
      <c r="J489" s="1489">
        <f t="shared" si="17"/>
        <v>0</v>
      </c>
      <c r="K489" s="322" t="s">
        <v>314</v>
      </c>
      <c r="L489" s="319"/>
      <c r="M489" s="319"/>
      <c r="N489" s="114"/>
    </row>
    <row r="490" spans="1:14" s="112" customFormat="1" ht="15" customHeight="1" x14ac:dyDescent="0.2">
      <c r="A490" s="319"/>
      <c r="B490" s="329">
        <f>B488+1</f>
        <v>17</v>
      </c>
      <c r="C490" s="330" t="s">
        <v>5216</v>
      </c>
      <c r="D490" s="331" t="s">
        <v>533</v>
      </c>
      <c r="E490" s="505" t="s">
        <v>143</v>
      </c>
      <c r="F490" s="1194" t="b">
        <f>IF(総括表!$B$4=総括表!$Q$4,基礎データ貼付用シート!E284)</f>
        <v>0</v>
      </c>
      <c r="G490" s="349" t="s">
        <v>117</v>
      </c>
      <c r="H490" s="1486">
        <v>0.8</v>
      </c>
      <c r="I490" s="349" t="s">
        <v>119</v>
      </c>
      <c r="J490" s="1489">
        <f t="shared" si="17"/>
        <v>0</v>
      </c>
      <c r="K490" s="322" t="s">
        <v>313</v>
      </c>
      <c r="L490" s="319"/>
      <c r="M490" s="319"/>
      <c r="N490" s="114"/>
    </row>
    <row r="491" spans="1:14" s="112" customFormat="1" ht="15" customHeight="1" x14ac:dyDescent="0.2">
      <c r="A491" s="319"/>
      <c r="B491" s="334"/>
      <c r="C491" s="326"/>
      <c r="D491" s="331" t="s">
        <v>529</v>
      </c>
      <c r="E491" s="505" t="s">
        <v>142</v>
      </c>
      <c r="F491" s="1194" t="b">
        <f>IF(総括表!$B$4=総括表!$Q$5,基礎データ貼付用シート!E284)</f>
        <v>0</v>
      </c>
      <c r="G491" s="349" t="s">
        <v>117</v>
      </c>
      <c r="H491" s="1486">
        <v>0.8</v>
      </c>
      <c r="I491" s="349" t="s">
        <v>119</v>
      </c>
      <c r="J491" s="1489">
        <f t="shared" si="17"/>
        <v>0</v>
      </c>
      <c r="K491" s="322" t="s">
        <v>312</v>
      </c>
      <c r="L491" s="319"/>
      <c r="M491" s="319"/>
      <c r="N491" s="114"/>
    </row>
    <row r="492" spans="1:14" s="112" customFormat="1" ht="15" customHeight="1" x14ac:dyDescent="0.2">
      <c r="A492" s="319"/>
      <c r="B492" s="329">
        <f>B490+1</f>
        <v>18</v>
      </c>
      <c r="C492" s="330" t="s">
        <v>5612</v>
      </c>
      <c r="D492" s="331" t="s">
        <v>533</v>
      </c>
      <c r="E492" s="505" t="s">
        <v>143</v>
      </c>
      <c r="F492" s="1194" t="b">
        <f>IF(総括表!$B$4=総括表!$Q$4,基礎データ貼付用シート!E285)</f>
        <v>0</v>
      </c>
      <c r="G492" s="349" t="s">
        <v>117</v>
      </c>
      <c r="H492" s="1486">
        <v>0.8</v>
      </c>
      <c r="I492" s="349" t="s">
        <v>119</v>
      </c>
      <c r="J492" s="1489">
        <f t="shared" si="17"/>
        <v>0</v>
      </c>
      <c r="K492" s="322" t="s">
        <v>311</v>
      </c>
      <c r="L492" s="319"/>
      <c r="M492" s="319"/>
      <c r="N492" s="114"/>
    </row>
    <row r="493" spans="1:14" s="112" customFormat="1" ht="15" customHeight="1" x14ac:dyDescent="0.2">
      <c r="A493" s="319"/>
      <c r="B493" s="334"/>
      <c r="C493" s="326"/>
      <c r="D493" s="331" t="s">
        <v>529</v>
      </c>
      <c r="E493" s="505" t="s">
        <v>142</v>
      </c>
      <c r="F493" s="1194" t="b">
        <f>IF(総括表!$B$4=総括表!$Q$5,基礎データ貼付用シート!E285)</f>
        <v>0</v>
      </c>
      <c r="G493" s="349" t="s">
        <v>117</v>
      </c>
      <c r="H493" s="1486">
        <v>0.8</v>
      </c>
      <c r="I493" s="349" t="s">
        <v>119</v>
      </c>
      <c r="J493" s="1489">
        <f t="shared" si="17"/>
        <v>0</v>
      </c>
      <c r="K493" s="322" t="s">
        <v>310</v>
      </c>
      <c r="L493" s="319"/>
      <c r="M493" s="319"/>
      <c r="N493" s="114"/>
    </row>
    <row r="494" spans="1:14" s="112" customFormat="1" ht="15" customHeight="1" x14ac:dyDescent="0.2">
      <c r="A494" s="319"/>
      <c r="B494" s="329">
        <f>B490+1</f>
        <v>18</v>
      </c>
      <c r="C494" s="330" t="s">
        <v>6145</v>
      </c>
      <c r="D494" s="331" t="s">
        <v>533</v>
      </c>
      <c r="E494" s="505" t="s">
        <v>143</v>
      </c>
      <c r="F494" s="1194" t="b">
        <f>IF(総括表!$B$4=総括表!$Q$4,基礎データ貼付用シート!E286)</f>
        <v>0</v>
      </c>
      <c r="G494" s="349" t="s">
        <v>117</v>
      </c>
      <c r="H494" s="1486">
        <v>0.8</v>
      </c>
      <c r="I494" s="349" t="s">
        <v>119</v>
      </c>
      <c r="J494" s="1489">
        <f>ROUND(F494*H494,0)</f>
        <v>0</v>
      </c>
      <c r="K494" s="322" t="s">
        <v>309</v>
      </c>
      <c r="L494" s="319"/>
      <c r="M494" s="319"/>
      <c r="N494" s="114"/>
    </row>
    <row r="495" spans="1:14" s="112" customFormat="1" ht="15" customHeight="1" x14ac:dyDescent="0.2">
      <c r="A495" s="319"/>
      <c r="B495" s="334"/>
      <c r="C495" s="326"/>
      <c r="D495" s="331" t="s">
        <v>529</v>
      </c>
      <c r="E495" s="505" t="s">
        <v>142</v>
      </c>
      <c r="F495" s="1194" t="b">
        <f>IF(総括表!$B$4=総括表!$Q$5,基礎データ貼付用シート!E286)</f>
        <v>0</v>
      </c>
      <c r="G495" s="349" t="s">
        <v>117</v>
      </c>
      <c r="H495" s="1486">
        <v>0.8</v>
      </c>
      <c r="I495" s="349" t="s">
        <v>119</v>
      </c>
      <c r="J495" s="1489">
        <f>ROUND(F495*H495,0)</f>
        <v>0</v>
      </c>
      <c r="K495" s="322" t="s">
        <v>308</v>
      </c>
      <c r="L495" s="319"/>
      <c r="M495" s="319"/>
      <c r="N495" s="114"/>
    </row>
    <row r="496" spans="1:14" s="112" customFormat="1" ht="15" customHeight="1" x14ac:dyDescent="0.2">
      <c r="A496" s="319"/>
      <c r="B496" s="329">
        <f>B492+1</f>
        <v>19</v>
      </c>
      <c r="C496" s="330" t="s">
        <v>6622</v>
      </c>
      <c r="D496" s="331" t="s">
        <v>533</v>
      </c>
      <c r="E496" s="505" t="s">
        <v>143</v>
      </c>
      <c r="F496" s="1194" t="b">
        <f>IF(総括表!$B$4=総括表!$Q$4,基礎データ貼付用シート!E287)</f>
        <v>0</v>
      </c>
      <c r="G496" s="349" t="s">
        <v>117</v>
      </c>
      <c r="H496" s="1486">
        <v>0.8</v>
      </c>
      <c r="I496" s="349" t="s">
        <v>119</v>
      </c>
      <c r="J496" s="1489">
        <f>ROUND(F496*H496,0)</f>
        <v>0</v>
      </c>
      <c r="K496" s="322" t="s">
        <v>307</v>
      </c>
      <c r="L496" s="319"/>
      <c r="M496" s="319"/>
      <c r="N496" s="114"/>
    </row>
    <row r="497" spans="1:16" s="112" customFormat="1" ht="15" customHeight="1" thickBot="1" x14ac:dyDescent="0.25">
      <c r="A497" s="319"/>
      <c r="B497" s="334"/>
      <c r="C497" s="326"/>
      <c r="D497" s="331" t="s">
        <v>529</v>
      </c>
      <c r="E497" s="505" t="s">
        <v>142</v>
      </c>
      <c r="F497" s="1194" t="b">
        <f>IF(総括表!$B$4=総括表!$Q$5,基礎データ貼付用シート!E287)</f>
        <v>0</v>
      </c>
      <c r="G497" s="349" t="s">
        <v>117</v>
      </c>
      <c r="H497" s="1486">
        <v>0.8</v>
      </c>
      <c r="I497" s="349" t="s">
        <v>119</v>
      </c>
      <c r="J497" s="1489">
        <f>ROUND(F497*H497,0)</f>
        <v>0</v>
      </c>
      <c r="K497" s="322" t="s">
        <v>306</v>
      </c>
      <c r="L497" s="319"/>
      <c r="M497" s="319"/>
      <c r="N497" s="114"/>
    </row>
    <row r="498" spans="1:16" s="112" customFormat="1" ht="15" customHeight="1" thickBot="1" x14ac:dyDescent="0.25">
      <c r="A498" s="319"/>
      <c r="B498" s="1711" t="s">
        <v>118</v>
      </c>
      <c r="C498" s="1712"/>
      <c r="D498" s="1713"/>
      <c r="E498" s="1714"/>
      <c r="F498" s="1199"/>
      <c r="G498" s="1200"/>
      <c r="H498" s="1201"/>
      <c r="I498" s="1484"/>
      <c r="J498" s="1491">
        <f>SUM(J460:J497)</f>
        <v>0</v>
      </c>
      <c r="K498" s="322" t="s">
        <v>4702</v>
      </c>
      <c r="L498" s="376" t="s">
        <v>117</v>
      </c>
      <c r="M498" s="319"/>
    </row>
    <row r="499" spans="1:16" s="133" customFormat="1" ht="15" customHeight="1" x14ac:dyDescent="0.2">
      <c r="A499" s="498"/>
      <c r="B499" s="367"/>
      <c r="C499" s="367"/>
      <c r="D499" s="367"/>
      <c r="E499" s="367"/>
      <c r="F499" s="508"/>
      <c r="G499" s="367"/>
      <c r="H499" s="1531"/>
      <c r="I499" s="367"/>
      <c r="J499" s="508"/>
      <c r="K499" s="725"/>
      <c r="L499" s="498"/>
      <c r="M499" s="498"/>
    </row>
    <row r="500" spans="1:16" ht="18.75" customHeight="1" x14ac:dyDescent="0.2">
      <c r="A500" s="318"/>
      <c r="B500" s="319" t="s">
        <v>5222</v>
      </c>
      <c r="C500" s="315"/>
      <c r="D500" s="315"/>
      <c r="E500" s="315"/>
      <c r="F500" s="453"/>
      <c r="G500" s="315"/>
      <c r="H500" s="426"/>
      <c r="I500" s="315"/>
      <c r="J500" s="453"/>
      <c r="K500" s="315"/>
      <c r="L500" s="315"/>
      <c r="M500" s="315"/>
    </row>
    <row r="501" spans="1:16" ht="18.75" customHeight="1" x14ac:dyDescent="0.2">
      <c r="A501" s="318"/>
      <c r="B501" s="319" t="s">
        <v>5223</v>
      </c>
      <c r="C501" s="315"/>
      <c r="D501" s="315"/>
      <c r="E501" s="315"/>
      <c r="F501" s="453"/>
      <c r="G501" s="315"/>
      <c r="H501" s="426"/>
      <c r="I501" s="315"/>
      <c r="J501" s="453"/>
      <c r="K501" s="315"/>
      <c r="L501" s="315"/>
      <c r="M501" s="315"/>
    </row>
    <row r="502" spans="1:16" ht="7.5" customHeight="1" x14ac:dyDescent="0.2">
      <c r="A502" s="320"/>
      <c r="B502" s="315"/>
      <c r="C502" s="315"/>
      <c r="D502" s="315"/>
      <c r="E502" s="315"/>
      <c r="F502" s="453"/>
      <c r="G502" s="315"/>
      <c r="H502" s="426"/>
      <c r="I502" s="315"/>
      <c r="J502" s="453"/>
      <c r="K502" s="315"/>
      <c r="L502" s="315"/>
      <c r="M502" s="315"/>
    </row>
    <row r="503" spans="1:16" ht="18.75" customHeight="1" x14ac:dyDescent="0.2">
      <c r="A503" s="320"/>
      <c r="B503" s="1681" t="s">
        <v>163</v>
      </c>
      <c r="C503" s="1682"/>
      <c r="D503" s="1681" t="s">
        <v>139</v>
      </c>
      <c r="E503" s="1682"/>
      <c r="F503" s="455" t="s">
        <v>138</v>
      </c>
      <c r="G503" s="321"/>
      <c r="H503" s="456" t="s">
        <v>137</v>
      </c>
      <c r="I503" s="321"/>
      <c r="J503" s="455" t="s">
        <v>89</v>
      </c>
      <c r="K503" s="322"/>
      <c r="L503" s="315"/>
      <c r="M503" s="315"/>
    </row>
    <row r="504" spans="1:16" ht="15" customHeight="1" x14ac:dyDescent="0.2">
      <c r="A504" s="320"/>
      <c r="B504" s="323"/>
      <c r="C504" s="324"/>
      <c r="D504" s="325"/>
      <c r="E504" s="326"/>
      <c r="F504" s="1504"/>
      <c r="G504" s="327"/>
      <c r="H504" s="434"/>
      <c r="I504" s="327"/>
      <c r="J504" s="457" t="s">
        <v>136</v>
      </c>
      <c r="K504" s="322"/>
      <c r="L504" s="315"/>
      <c r="M504" s="315"/>
      <c r="P504" s="112"/>
    </row>
    <row r="505" spans="1:16" s="112" customFormat="1" ht="15" customHeight="1" x14ac:dyDescent="0.2">
      <c r="A505" s="319"/>
      <c r="B505" s="329">
        <v>1</v>
      </c>
      <c r="C505" s="330" t="s">
        <v>5216</v>
      </c>
      <c r="D505" s="331" t="s">
        <v>533</v>
      </c>
      <c r="E505" s="505" t="s">
        <v>143</v>
      </c>
      <c r="F505" s="1194" t="b">
        <f>IF(総括表!$B$4=総括表!$Q$4,基礎データ貼付用シート!E288)</f>
        <v>0</v>
      </c>
      <c r="G505" s="349" t="s">
        <v>117</v>
      </c>
      <c r="H505" s="1490">
        <v>0.8</v>
      </c>
      <c r="I505" s="349" t="s">
        <v>119</v>
      </c>
      <c r="J505" s="1489">
        <f t="shared" ref="J505:J512" si="18">ROUND(F505*H505,0)</f>
        <v>0</v>
      </c>
      <c r="K505" s="322" t="s">
        <v>273</v>
      </c>
      <c r="L505" s="319"/>
      <c r="M505" s="319"/>
      <c r="N505" s="114"/>
    </row>
    <row r="506" spans="1:16" s="112" customFormat="1" ht="15" customHeight="1" x14ac:dyDescent="0.2">
      <c r="A506" s="319"/>
      <c r="B506" s="334"/>
      <c r="C506" s="326"/>
      <c r="D506" s="331" t="s">
        <v>529</v>
      </c>
      <c r="E506" s="505" t="s">
        <v>142</v>
      </c>
      <c r="F506" s="1194" t="b">
        <f>IF(総括表!$B$4=総括表!$Q$5,基礎データ貼付用シート!E288)</f>
        <v>0</v>
      </c>
      <c r="G506" s="349" t="s">
        <v>117</v>
      </c>
      <c r="H506" s="1490">
        <v>0.8</v>
      </c>
      <c r="I506" s="349" t="s">
        <v>119</v>
      </c>
      <c r="J506" s="1487">
        <f t="shared" si="18"/>
        <v>0</v>
      </c>
      <c r="K506" s="322" t="s">
        <v>272</v>
      </c>
      <c r="L506" s="319"/>
      <c r="M506" s="319"/>
      <c r="N506" s="114"/>
    </row>
    <row r="507" spans="1:16" s="112" customFormat="1" ht="15" customHeight="1" x14ac:dyDescent="0.2">
      <c r="A507" s="319"/>
      <c r="B507" s="329">
        <f>B505+1</f>
        <v>2</v>
      </c>
      <c r="C507" s="330" t="s">
        <v>5612</v>
      </c>
      <c r="D507" s="331" t="s">
        <v>533</v>
      </c>
      <c r="E507" s="505" t="s">
        <v>143</v>
      </c>
      <c r="F507" s="1194" t="b">
        <f>IF(総括表!$B$4=総括表!$Q$4,基礎データ貼付用シート!E289)</f>
        <v>0</v>
      </c>
      <c r="G507" s="349" t="s">
        <v>117</v>
      </c>
      <c r="H507" s="1490">
        <v>0.8</v>
      </c>
      <c r="I507" s="349" t="s">
        <v>119</v>
      </c>
      <c r="J507" s="1489">
        <f>ROUND(F507*H507,0)</f>
        <v>0</v>
      </c>
      <c r="K507" s="322" t="s">
        <v>271</v>
      </c>
      <c r="L507" s="319"/>
      <c r="M507" s="319"/>
      <c r="N507" s="114"/>
    </row>
    <row r="508" spans="1:16" s="112" customFormat="1" ht="15" customHeight="1" x14ac:dyDescent="0.2">
      <c r="A508" s="319"/>
      <c r="B508" s="334"/>
      <c r="C508" s="326"/>
      <c r="D508" s="331" t="s">
        <v>529</v>
      </c>
      <c r="E508" s="505" t="s">
        <v>142</v>
      </c>
      <c r="F508" s="1194" t="b">
        <f>IF(総括表!$B$4=総括表!$Q$5,基礎データ貼付用シート!E289)</f>
        <v>0</v>
      </c>
      <c r="G508" s="349" t="s">
        <v>117</v>
      </c>
      <c r="H508" s="1490">
        <v>0.8</v>
      </c>
      <c r="I508" s="349" t="s">
        <v>119</v>
      </c>
      <c r="J508" s="1487">
        <f>ROUND(F508*H508,0)</f>
        <v>0</v>
      </c>
      <c r="K508" s="322" t="s">
        <v>270</v>
      </c>
      <c r="L508" s="319"/>
      <c r="M508" s="319"/>
      <c r="N508" s="114"/>
    </row>
    <row r="509" spans="1:16" s="112" customFormat="1" ht="15" customHeight="1" x14ac:dyDescent="0.2">
      <c r="A509" s="319"/>
      <c r="B509" s="329">
        <f>B507+1</f>
        <v>3</v>
      </c>
      <c r="C509" s="330" t="s">
        <v>6145</v>
      </c>
      <c r="D509" s="331" t="s">
        <v>533</v>
      </c>
      <c r="E509" s="505" t="s">
        <v>143</v>
      </c>
      <c r="F509" s="1194" t="b">
        <f>IF(総括表!$B$4=総括表!$Q$4,基礎データ貼付用シート!E290)</f>
        <v>0</v>
      </c>
      <c r="G509" s="349" t="s">
        <v>117</v>
      </c>
      <c r="H509" s="1490">
        <v>0.8</v>
      </c>
      <c r="I509" s="349" t="s">
        <v>119</v>
      </c>
      <c r="J509" s="1489">
        <f t="shared" ref="J509:J510" si="19">ROUND(F509*H509,0)</f>
        <v>0</v>
      </c>
      <c r="K509" s="322" t="s">
        <v>268</v>
      </c>
      <c r="L509" s="319"/>
      <c r="M509" s="319"/>
      <c r="N509" s="114"/>
    </row>
    <row r="510" spans="1:16" s="112" customFormat="1" ht="15" customHeight="1" x14ac:dyDescent="0.2">
      <c r="A510" s="319"/>
      <c r="B510" s="334"/>
      <c r="C510" s="326"/>
      <c r="D510" s="331" t="s">
        <v>529</v>
      </c>
      <c r="E510" s="505" t="s">
        <v>142</v>
      </c>
      <c r="F510" s="1194" t="b">
        <f>IF(総括表!$B$4=総括表!$Q$5,基礎データ貼付用シート!E290)</f>
        <v>0</v>
      </c>
      <c r="G510" s="349" t="s">
        <v>117</v>
      </c>
      <c r="H510" s="1490">
        <v>0.8</v>
      </c>
      <c r="I510" s="349" t="s">
        <v>119</v>
      </c>
      <c r="J510" s="1487">
        <f t="shared" si="19"/>
        <v>0</v>
      </c>
      <c r="K510" s="322" t="s">
        <v>6747</v>
      </c>
      <c r="L510" s="319"/>
      <c r="M510" s="319"/>
      <c r="N510" s="114"/>
    </row>
    <row r="511" spans="1:16" s="112" customFormat="1" ht="15" customHeight="1" x14ac:dyDescent="0.2">
      <c r="A511" s="319"/>
      <c r="B511" s="329">
        <f>B509+1</f>
        <v>4</v>
      </c>
      <c r="C511" s="330" t="s">
        <v>6622</v>
      </c>
      <c r="D511" s="331" t="s">
        <v>533</v>
      </c>
      <c r="E511" s="505" t="s">
        <v>143</v>
      </c>
      <c r="F511" s="1194" t="b">
        <f>IF(総括表!$B$4=総括表!$Q$4,基礎データ貼付用シート!E291)</f>
        <v>0</v>
      </c>
      <c r="G511" s="349" t="s">
        <v>117</v>
      </c>
      <c r="H511" s="1490">
        <v>0.8</v>
      </c>
      <c r="I511" s="349" t="s">
        <v>119</v>
      </c>
      <c r="J511" s="1489">
        <f t="shared" si="18"/>
        <v>0</v>
      </c>
      <c r="K511" s="322" t="s">
        <v>6748</v>
      </c>
      <c r="L511" s="319"/>
      <c r="M511" s="319"/>
      <c r="N511" s="114"/>
    </row>
    <row r="512" spans="1:16" s="112" customFormat="1" ht="15" customHeight="1" thickBot="1" x14ac:dyDescent="0.25">
      <c r="A512" s="319"/>
      <c r="B512" s="334"/>
      <c r="C512" s="326"/>
      <c r="D512" s="331" t="s">
        <v>529</v>
      </c>
      <c r="E512" s="505" t="s">
        <v>142</v>
      </c>
      <c r="F512" s="1194" t="b">
        <f>IF(総括表!$B$4=総括表!$Q$5,基礎データ貼付用シート!E291)</f>
        <v>0</v>
      </c>
      <c r="G512" s="349" t="s">
        <v>117</v>
      </c>
      <c r="H512" s="1490">
        <v>0.8</v>
      </c>
      <c r="I512" s="349" t="s">
        <v>119</v>
      </c>
      <c r="J512" s="1487">
        <f t="shared" si="18"/>
        <v>0</v>
      </c>
      <c r="K512" s="322" t="s">
        <v>6749</v>
      </c>
      <c r="L512" s="319"/>
      <c r="M512" s="319"/>
      <c r="N512" s="114"/>
    </row>
    <row r="513" spans="1:16" s="112" customFormat="1" ht="15" customHeight="1" thickBot="1" x14ac:dyDescent="0.25">
      <c r="A513" s="319"/>
      <c r="B513" s="502" t="s">
        <v>118</v>
      </c>
      <c r="C513" s="503"/>
      <c r="D513" s="504"/>
      <c r="E513" s="505"/>
      <c r="F513" s="1199"/>
      <c r="G513" s="1200"/>
      <c r="H513" s="1201"/>
      <c r="I513" s="1484"/>
      <c r="J513" s="515">
        <f>SUM(J505:J512)</f>
        <v>0</v>
      </c>
      <c r="K513" s="322" t="s">
        <v>1267</v>
      </c>
      <c r="L513" s="376" t="s">
        <v>117</v>
      </c>
      <c r="M513" s="319"/>
    </row>
    <row r="514" spans="1:16" s="112" customFormat="1" ht="15" customHeight="1" x14ac:dyDescent="0.2">
      <c r="A514" s="319"/>
      <c r="B514" s="365"/>
      <c r="C514" s="366"/>
      <c r="D514" s="365"/>
      <c r="E514" s="506"/>
      <c r="F514" s="117"/>
      <c r="G514" s="366"/>
      <c r="H514" s="507"/>
      <c r="I514" s="366"/>
      <c r="J514" s="508"/>
      <c r="K514" s="322"/>
      <c r="L514" s="319"/>
      <c r="M514" s="319"/>
      <c r="N514" s="114"/>
    </row>
    <row r="515" spans="1:16" ht="18.75" customHeight="1" x14ac:dyDescent="0.2">
      <c r="A515" s="318"/>
      <c r="B515" s="319" t="s">
        <v>5224</v>
      </c>
      <c r="C515" s="315"/>
      <c r="D515" s="315"/>
      <c r="E515" s="315"/>
      <c r="F515" s="453"/>
      <c r="G515" s="315"/>
      <c r="H515" s="426"/>
      <c r="I515" s="315"/>
      <c r="J515" s="453"/>
      <c r="K515" s="315"/>
      <c r="L515" s="315"/>
      <c r="M515" s="315"/>
    </row>
    <row r="516" spans="1:16" ht="7.5" customHeight="1" x14ac:dyDescent="0.2">
      <c r="A516" s="320"/>
      <c r="B516" s="315"/>
      <c r="C516" s="315"/>
      <c r="D516" s="315"/>
      <c r="E516" s="315"/>
      <c r="F516" s="453"/>
      <c r="G516" s="315"/>
      <c r="H516" s="426"/>
      <c r="I516" s="315"/>
      <c r="J516" s="453"/>
      <c r="K516" s="315"/>
      <c r="L516" s="315"/>
      <c r="M516" s="315"/>
    </row>
    <row r="517" spans="1:16" ht="18.75" customHeight="1" x14ac:dyDescent="0.2">
      <c r="A517" s="320"/>
      <c r="B517" s="1681" t="s">
        <v>163</v>
      </c>
      <c r="C517" s="1682"/>
      <c r="D517" s="1681" t="s">
        <v>139</v>
      </c>
      <c r="E517" s="1682"/>
      <c r="F517" s="455" t="s">
        <v>138</v>
      </c>
      <c r="G517" s="321"/>
      <c r="H517" s="456" t="s">
        <v>137</v>
      </c>
      <c r="I517" s="321"/>
      <c r="J517" s="455" t="s">
        <v>89</v>
      </c>
      <c r="K517" s="322"/>
      <c r="L517" s="315"/>
      <c r="M517" s="315"/>
    </row>
    <row r="518" spans="1:16" ht="15" customHeight="1" x14ac:dyDescent="0.2">
      <c r="A518" s="320"/>
      <c r="B518" s="323"/>
      <c r="C518" s="324"/>
      <c r="D518" s="325"/>
      <c r="E518" s="326"/>
      <c r="F518" s="1504"/>
      <c r="G518" s="327"/>
      <c r="H518" s="434"/>
      <c r="I518" s="327"/>
      <c r="J518" s="457" t="s">
        <v>136</v>
      </c>
      <c r="K518" s="322"/>
      <c r="L518" s="315"/>
      <c r="M518" s="315"/>
      <c r="P518" s="112"/>
    </row>
    <row r="519" spans="1:16" s="112" customFormat="1" ht="15" customHeight="1" x14ac:dyDescent="0.2">
      <c r="A519" s="319"/>
      <c r="B519" s="329">
        <v>1</v>
      </c>
      <c r="C519" s="330" t="s">
        <v>5216</v>
      </c>
      <c r="D519" s="331" t="s">
        <v>533</v>
      </c>
      <c r="E519" s="505" t="s">
        <v>143</v>
      </c>
      <c r="F519" s="1194" t="b">
        <f>IF(総括表!$B$4=総括表!$Q$4,基礎データ貼付用シート!E292)</f>
        <v>0</v>
      </c>
      <c r="G519" s="349" t="s">
        <v>117</v>
      </c>
      <c r="H519" s="1490">
        <v>0.5</v>
      </c>
      <c r="I519" s="349" t="s">
        <v>119</v>
      </c>
      <c r="J519" s="1489">
        <f t="shared" ref="J519:J526" si="20">ROUND(F519*H519,0)</f>
        <v>0</v>
      </c>
      <c r="K519" s="322" t="s">
        <v>273</v>
      </c>
      <c r="L519" s="319"/>
      <c r="M519" s="319"/>
      <c r="N519" s="114"/>
    </row>
    <row r="520" spans="1:16" s="112" customFormat="1" ht="15" customHeight="1" x14ac:dyDescent="0.2">
      <c r="A520" s="319"/>
      <c r="B520" s="334"/>
      <c r="C520" s="326"/>
      <c r="D520" s="331" t="s">
        <v>529</v>
      </c>
      <c r="E520" s="505" t="s">
        <v>142</v>
      </c>
      <c r="F520" s="1194" t="b">
        <f>IF(総括表!$B$4=総括表!$Q$5,基礎データ貼付用シート!E292)</f>
        <v>0</v>
      </c>
      <c r="G520" s="349" t="s">
        <v>117</v>
      </c>
      <c r="H520" s="1490">
        <v>0.5</v>
      </c>
      <c r="I520" s="349" t="s">
        <v>119</v>
      </c>
      <c r="J520" s="1487">
        <f t="shared" si="20"/>
        <v>0</v>
      </c>
      <c r="K520" s="322" t="s">
        <v>272</v>
      </c>
      <c r="L520" s="319"/>
      <c r="M520" s="319"/>
      <c r="N520" s="114"/>
    </row>
    <row r="521" spans="1:16" s="112" customFormat="1" ht="15" customHeight="1" x14ac:dyDescent="0.2">
      <c r="A521" s="319"/>
      <c r="B521" s="329">
        <f>B519+1</f>
        <v>2</v>
      </c>
      <c r="C521" s="330" t="s">
        <v>5612</v>
      </c>
      <c r="D521" s="331" t="s">
        <v>533</v>
      </c>
      <c r="E521" s="505" t="s">
        <v>143</v>
      </c>
      <c r="F521" s="1194" t="b">
        <f>IF(総括表!$B$4=総括表!$Q$4,基礎データ貼付用シート!E293)</f>
        <v>0</v>
      </c>
      <c r="G521" s="349" t="s">
        <v>117</v>
      </c>
      <c r="H521" s="1490">
        <v>0.5</v>
      </c>
      <c r="I521" s="349" t="s">
        <v>119</v>
      </c>
      <c r="J521" s="1489">
        <f t="shared" si="20"/>
        <v>0</v>
      </c>
      <c r="K521" s="322" t="s">
        <v>271</v>
      </c>
      <c r="L521" s="319"/>
      <c r="M521" s="319"/>
      <c r="N521" s="114"/>
    </row>
    <row r="522" spans="1:16" s="112" customFormat="1" ht="15" customHeight="1" x14ac:dyDescent="0.2">
      <c r="A522" s="319"/>
      <c r="B522" s="334"/>
      <c r="C522" s="326"/>
      <c r="D522" s="331" t="s">
        <v>529</v>
      </c>
      <c r="E522" s="505" t="s">
        <v>142</v>
      </c>
      <c r="F522" s="1194" t="b">
        <f>IF(総括表!$B$4=総括表!$Q$5,基礎データ貼付用シート!E293)</f>
        <v>0</v>
      </c>
      <c r="G522" s="349" t="s">
        <v>117</v>
      </c>
      <c r="H522" s="1490">
        <v>0.5</v>
      </c>
      <c r="I522" s="349" t="s">
        <v>119</v>
      </c>
      <c r="J522" s="1487">
        <f t="shared" si="20"/>
        <v>0</v>
      </c>
      <c r="K522" s="322" t="s">
        <v>270</v>
      </c>
      <c r="L522" s="319"/>
      <c r="M522" s="319"/>
      <c r="N522" s="114"/>
    </row>
    <row r="523" spans="1:16" s="112" customFormat="1" ht="15" customHeight="1" x14ac:dyDescent="0.2">
      <c r="A523" s="319"/>
      <c r="B523" s="329">
        <f>B521+1</f>
        <v>3</v>
      </c>
      <c r="C523" s="330" t="s">
        <v>6145</v>
      </c>
      <c r="D523" s="331" t="s">
        <v>533</v>
      </c>
      <c r="E523" s="505" t="s">
        <v>143</v>
      </c>
      <c r="F523" s="1194" t="b">
        <f>IF(総括表!$B$4=総括表!$Q$4,基礎データ貼付用シート!E294)</f>
        <v>0</v>
      </c>
      <c r="G523" s="349" t="s">
        <v>117</v>
      </c>
      <c r="H523" s="1490">
        <v>0.5</v>
      </c>
      <c r="I523" s="349" t="s">
        <v>119</v>
      </c>
      <c r="J523" s="1489">
        <f t="shared" ref="J523:J524" si="21">ROUND(F523*H523,0)</f>
        <v>0</v>
      </c>
      <c r="K523" s="322" t="s">
        <v>268</v>
      </c>
      <c r="L523" s="319"/>
      <c r="M523" s="319"/>
      <c r="N523" s="114"/>
    </row>
    <row r="524" spans="1:16" s="112" customFormat="1" ht="15" customHeight="1" x14ac:dyDescent="0.2">
      <c r="A524" s="319"/>
      <c r="B524" s="334"/>
      <c r="C524" s="326"/>
      <c r="D524" s="331" t="s">
        <v>529</v>
      </c>
      <c r="E524" s="505" t="s">
        <v>142</v>
      </c>
      <c r="F524" s="1194" t="b">
        <f>IF(総括表!$B$4=総括表!$Q$5,基礎データ貼付用シート!E294)</f>
        <v>0</v>
      </c>
      <c r="G524" s="349" t="s">
        <v>117</v>
      </c>
      <c r="H524" s="1490">
        <v>0.5</v>
      </c>
      <c r="I524" s="349" t="s">
        <v>119</v>
      </c>
      <c r="J524" s="1487">
        <f t="shared" si="21"/>
        <v>0</v>
      </c>
      <c r="K524" s="322" t="s">
        <v>267</v>
      </c>
      <c r="L524" s="319"/>
      <c r="M524" s="319"/>
      <c r="N524" s="114"/>
    </row>
    <row r="525" spans="1:16" s="112" customFormat="1" ht="15" customHeight="1" x14ac:dyDescent="0.2">
      <c r="A525" s="319"/>
      <c r="B525" s="329">
        <f>B523+1</f>
        <v>4</v>
      </c>
      <c r="C525" s="330" t="s">
        <v>6622</v>
      </c>
      <c r="D525" s="331" t="s">
        <v>533</v>
      </c>
      <c r="E525" s="505" t="s">
        <v>143</v>
      </c>
      <c r="F525" s="1194" t="b">
        <f>IF(総括表!$B$4=総括表!$Q$4,基礎データ貼付用シート!E295)</f>
        <v>0</v>
      </c>
      <c r="G525" s="349" t="s">
        <v>117</v>
      </c>
      <c r="H525" s="1490">
        <v>0.5</v>
      </c>
      <c r="I525" s="349" t="s">
        <v>119</v>
      </c>
      <c r="J525" s="1489">
        <f t="shared" si="20"/>
        <v>0</v>
      </c>
      <c r="K525" s="322" t="s">
        <v>269</v>
      </c>
      <c r="L525" s="319"/>
      <c r="M525" s="319"/>
      <c r="N525" s="114"/>
    </row>
    <row r="526" spans="1:16" s="112" customFormat="1" ht="15" customHeight="1" thickBot="1" x14ac:dyDescent="0.25">
      <c r="A526" s="319"/>
      <c r="B526" s="334"/>
      <c r="C526" s="326"/>
      <c r="D526" s="331" t="s">
        <v>529</v>
      </c>
      <c r="E526" s="505" t="s">
        <v>142</v>
      </c>
      <c r="F526" s="1194" t="b">
        <f>IF(総括表!$B$4=総括表!$Q$5,基礎データ貼付用シート!E295)</f>
        <v>0</v>
      </c>
      <c r="G526" s="349" t="s">
        <v>117</v>
      </c>
      <c r="H526" s="1490">
        <v>0.5</v>
      </c>
      <c r="I526" s="349" t="s">
        <v>119</v>
      </c>
      <c r="J526" s="1487">
        <f t="shared" si="20"/>
        <v>0</v>
      </c>
      <c r="K526" s="322" t="s">
        <v>266</v>
      </c>
      <c r="L526" s="319"/>
      <c r="M526" s="319"/>
      <c r="N526" s="114"/>
    </row>
    <row r="527" spans="1:16" s="112" customFormat="1" ht="15" customHeight="1" thickBot="1" x14ac:dyDescent="0.25">
      <c r="A527" s="319"/>
      <c r="B527" s="502" t="s">
        <v>118</v>
      </c>
      <c r="C527" s="503"/>
      <c r="D527" s="504"/>
      <c r="E527" s="505"/>
      <c r="F527" s="1199"/>
      <c r="G527" s="1200"/>
      <c r="H527" s="1201"/>
      <c r="I527" s="1484"/>
      <c r="J527" s="515">
        <f>SUM(J519:J526)</f>
        <v>0</v>
      </c>
      <c r="K527" s="322" t="s">
        <v>4950</v>
      </c>
      <c r="L527" s="376" t="s">
        <v>117</v>
      </c>
      <c r="M527" s="319"/>
    </row>
    <row r="528" spans="1:16" s="112" customFormat="1" ht="15" customHeight="1" thickBot="1" x14ac:dyDescent="0.25">
      <c r="A528" s="319"/>
      <c r="B528" s="365"/>
      <c r="C528" s="366"/>
      <c r="D528" s="365"/>
      <c r="E528" s="506"/>
      <c r="F528" s="117"/>
      <c r="G528" s="366"/>
      <c r="H528" s="507"/>
      <c r="I528" s="366"/>
      <c r="J528" s="508"/>
      <c r="K528" s="322"/>
      <c r="L528" s="319"/>
      <c r="M528" s="319"/>
      <c r="N528" s="114"/>
    </row>
    <row r="529" spans="1:16" s="112" customFormat="1" ht="18.75" customHeight="1" x14ac:dyDescent="0.2">
      <c r="A529" s="319"/>
      <c r="B529" s="322"/>
      <c r="C529" s="322"/>
      <c r="D529" s="322"/>
      <c r="E529" s="322"/>
      <c r="F529" s="509"/>
      <c r="G529" s="369"/>
      <c r="H529" s="1675" t="s">
        <v>5512</v>
      </c>
      <c r="I529" s="1676"/>
      <c r="J529" s="510"/>
      <c r="K529" s="322"/>
      <c r="L529" s="319"/>
      <c r="M529" s="319"/>
      <c r="P529" s="106"/>
    </row>
    <row r="530" spans="1:16" ht="18.75" customHeight="1" thickBot="1" x14ac:dyDescent="0.25">
      <c r="A530" s="315"/>
      <c r="B530" s="315"/>
      <c r="C530" s="315"/>
      <c r="D530" s="315"/>
      <c r="E530" s="315"/>
      <c r="F530" s="453"/>
      <c r="G530" s="315"/>
      <c r="H530" s="1702" t="s">
        <v>162</v>
      </c>
      <c r="I530" s="1703"/>
      <c r="J530" s="516">
        <f>SUMIF(L2:L527,"*",J2:J527)</f>
        <v>0</v>
      </c>
      <c r="K530" s="322" t="s">
        <v>64</v>
      </c>
      <c r="L530" s="315"/>
      <c r="M530" s="315"/>
    </row>
    <row r="531" spans="1:16" ht="18.75" customHeight="1" x14ac:dyDescent="0.2">
      <c r="J531" s="131"/>
    </row>
  </sheetData>
  <sheetProtection autoFilter="0"/>
  <customSheetViews>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2"/>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3"/>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4"/>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5"/>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6"/>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s>
  <mergeCells count="128">
    <mergeCell ref="A1:B1"/>
    <mergeCell ref="C1:E1"/>
    <mergeCell ref="I1:K1"/>
    <mergeCell ref="B5:C5"/>
    <mergeCell ref="D5:E5"/>
    <mergeCell ref="D7:E7"/>
    <mergeCell ref="B52:E53"/>
    <mergeCell ref="B58:C58"/>
    <mergeCell ref="D58:E58"/>
    <mergeCell ref="B76:C76"/>
    <mergeCell ref="D76:E76"/>
    <mergeCell ref="B79:E81"/>
    <mergeCell ref="D8:E8"/>
    <mergeCell ref="D9:E9"/>
    <mergeCell ref="D10:E10"/>
    <mergeCell ref="B47:C47"/>
    <mergeCell ref="D47:E47"/>
    <mergeCell ref="B49:E50"/>
    <mergeCell ref="D92:E92"/>
    <mergeCell ref="B129:C129"/>
    <mergeCell ref="D129:E129"/>
    <mergeCell ref="B131:E134"/>
    <mergeCell ref="B139:C139"/>
    <mergeCell ref="D139:E139"/>
    <mergeCell ref="B86:C86"/>
    <mergeCell ref="D86:E86"/>
    <mergeCell ref="D88:E88"/>
    <mergeCell ref="D89:E89"/>
    <mergeCell ref="D90:E90"/>
    <mergeCell ref="D91:E91"/>
    <mergeCell ref="C160:E163"/>
    <mergeCell ref="C166:E172"/>
    <mergeCell ref="B177:C177"/>
    <mergeCell ref="D177:E177"/>
    <mergeCell ref="D179:E179"/>
    <mergeCell ref="D180:E180"/>
    <mergeCell ref="D141:E141"/>
    <mergeCell ref="D142:E142"/>
    <mergeCell ref="D143:E143"/>
    <mergeCell ref="D144:E144"/>
    <mergeCell ref="D145:E145"/>
    <mergeCell ref="B158:C158"/>
    <mergeCell ref="D158:E158"/>
    <mergeCell ref="B205:C205"/>
    <mergeCell ref="D205:E205"/>
    <mergeCell ref="D207:E207"/>
    <mergeCell ref="D208:E208"/>
    <mergeCell ref="B209:C209"/>
    <mergeCell ref="D209:E209"/>
    <mergeCell ref="D181:E181"/>
    <mergeCell ref="D182:E182"/>
    <mergeCell ref="D183:E183"/>
    <mergeCell ref="B196:C196"/>
    <mergeCell ref="D196:E196"/>
    <mergeCell ref="B198:E200"/>
    <mergeCell ref="B221:C221"/>
    <mergeCell ref="D221:E221"/>
    <mergeCell ref="B225:C225"/>
    <mergeCell ref="D225:E225"/>
    <mergeCell ref="D227:E227"/>
    <mergeCell ref="B230:C230"/>
    <mergeCell ref="D230:E230"/>
    <mergeCell ref="B213:C213"/>
    <mergeCell ref="D213:E213"/>
    <mergeCell ref="D215:E215"/>
    <mergeCell ref="D216:E216"/>
    <mergeCell ref="D217:E217"/>
    <mergeCell ref="D218:E218"/>
    <mergeCell ref="B284:C284"/>
    <mergeCell ref="D284:E284"/>
    <mergeCell ref="D286:E286"/>
    <mergeCell ref="D287:E287"/>
    <mergeCell ref="D288:E288"/>
    <mergeCell ref="D289:E289"/>
    <mergeCell ref="B234:C234"/>
    <mergeCell ref="D234:E234"/>
    <mergeCell ref="B270:C270"/>
    <mergeCell ref="D270:E270"/>
    <mergeCell ref="B272:E274"/>
    <mergeCell ref="B277:E279"/>
    <mergeCell ref="D310:E310"/>
    <mergeCell ref="D311:E311"/>
    <mergeCell ref="B324:C324"/>
    <mergeCell ref="D324:E324"/>
    <mergeCell ref="B329:C329"/>
    <mergeCell ref="D329:E329"/>
    <mergeCell ref="D290:E290"/>
    <mergeCell ref="B303:C303"/>
    <mergeCell ref="D303:E303"/>
    <mergeCell ref="B307:C307"/>
    <mergeCell ref="D307:E307"/>
    <mergeCell ref="D309:E309"/>
    <mergeCell ref="D336:E336"/>
    <mergeCell ref="D337:E337"/>
    <mergeCell ref="B370:C370"/>
    <mergeCell ref="D370:E370"/>
    <mergeCell ref="B374:C374"/>
    <mergeCell ref="D374:E374"/>
    <mergeCell ref="D331:E331"/>
    <mergeCell ref="D332:E332"/>
    <mergeCell ref="D333:E333"/>
    <mergeCell ref="D334:E334"/>
    <mergeCell ref="D335:E335"/>
    <mergeCell ref="D436:E436"/>
    <mergeCell ref="D437:E437"/>
    <mergeCell ref="D438:E438"/>
    <mergeCell ref="D439:E439"/>
    <mergeCell ref="D440:E440"/>
    <mergeCell ref="B453:C453"/>
    <mergeCell ref="D453:E453"/>
    <mergeCell ref="B427:C427"/>
    <mergeCell ref="D427:E427"/>
    <mergeCell ref="B432:C432"/>
    <mergeCell ref="D432:E432"/>
    <mergeCell ref="D434:E434"/>
    <mergeCell ref="D435:E435"/>
    <mergeCell ref="B498:C498"/>
    <mergeCell ref="D498:E498"/>
    <mergeCell ref="H529:I529"/>
    <mergeCell ref="H530:I530"/>
    <mergeCell ref="B458:C458"/>
    <mergeCell ref="D458:E458"/>
    <mergeCell ref="D460:E460"/>
    <mergeCell ref="D461:E461"/>
    <mergeCell ref="B503:C503"/>
    <mergeCell ref="D503:E503"/>
    <mergeCell ref="B517:C517"/>
    <mergeCell ref="D517:E517"/>
  </mergeCells>
  <phoneticPr fontId="3"/>
  <pageMargins left="0.78700000000000003" right="0.78700000000000003" top="0.98399999999999999" bottom="0.98399999999999999" header="0.51200000000000001" footer="0.51200000000000001"/>
  <pageSetup paperSize="9" scale="98" orientation="portrait" r:id="rId9"/>
  <headerFooter alignWithMargins="0"/>
  <rowBreaks count="12" manualBreakCount="12">
    <brk id="48" max="10" man="1"/>
    <brk id="83" max="10" man="1"/>
    <brk id="135" max="10" man="1"/>
    <brk id="174" max="10" man="1"/>
    <brk id="210" max="10" man="1"/>
    <brk id="231" max="10" man="1"/>
    <brk id="304" max="10" man="1"/>
    <brk id="326" max="10" man="1"/>
    <brk id="371" max="10" man="1"/>
    <brk id="408" max="10" man="1"/>
    <brk id="454" max="10" man="1"/>
    <brk id="499"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30</vt:i4>
      </vt:variant>
    </vt:vector>
  </HeadingPairs>
  <TitlesOfParts>
    <vt:vector size="73" baseType="lpstr">
      <vt:lpstr>作業要領</vt:lpstr>
      <vt:lpstr>総括表</vt:lpstr>
      <vt:lpstr>基礎データ貼付用シート</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●附表２（財政力係数）R4年度同意○</vt:lpstr>
      <vt:lpstr>●附表３（財政力指数）○</vt:lpstr>
      <vt:lpstr>●地域振興費・面積</vt:lpstr>
      <vt:lpstr>●附表１（財政力補正係数）○</vt:lpstr>
      <vt:lpstr>●災害復旧費○</vt:lpstr>
      <vt:lpstr>●補正（10以前）○</vt:lpstr>
      <vt:lpstr>●補正（14以降）○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●公園費○!Print_Area</vt:lpstr>
      <vt:lpstr>'●港湾費（漁港）'!Print_Area</vt:lpstr>
      <vt:lpstr>'●港湾費（港湾）'!Print_Area</vt:lpstr>
      <vt:lpstr>●災害復旧費○!Print_Area</vt:lpstr>
      <vt:lpstr>●財源対策債○!Print_Area</vt:lpstr>
      <vt:lpstr>●財政力附表!Print_Area</vt:lpstr>
      <vt:lpstr>●社会福祉費○!Print_Area</vt:lpstr>
      <vt:lpstr>●小学校費○!Print_Area</vt:lpstr>
      <vt:lpstr>●消防費!Print_Area</vt:lpstr>
      <vt:lpstr>○清掃費○!Print_Area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'●農業行政費(2)○'!Print_Area</vt:lpstr>
      <vt:lpstr>'●附表１（財政力補正係数）○'!Print_Area</vt:lpstr>
      <vt:lpstr>'●附表２（財政力係数）R4年度同意○'!Print_Area</vt:lpstr>
      <vt:lpstr>'●附表３（財政力指数）○'!Print_Area</vt:lpstr>
      <vt:lpstr>●保健衛生費○!Print_Area</vt:lpstr>
      <vt:lpstr>●林野水産行政費○!Print_Area</vt:lpstr>
      <vt:lpstr>基礎データ貼付用シート!Print_Area</vt:lpstr>
      <vt:lpstr>作業要領!Print_Area</vt:lpstr>
      <vt:lpstr>総括表!Print_Area</vt:lpstr>
      <vt:lpstr>'●附表２（財政力係数）R4年度同意○'!三枚目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工藤　大輔</cp:lastModifiedBy>
  <cp:lastPrinted>2023-06-13T16:51:45Z</cp:lastPrinted>
  <dcterms:created xsi:type="dcterms:W3CDTF">2006-04-22T12:59:30Z</dcterms:created>
  <dcterms:modified xsi:type="dcterms:W3CDTF">2023-07-20T08:48:25Z</dcterms:modified>
</cp:coreProperties>
</file>