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defaultThemeVersion="124226"/>
  <xr:revisionPtr revIDLastSave="0" documentId="13_ncr:1_{FE925EC0-354E-4395-8651-2903E9C44E58}" xr6:coauthVersionLast="36" xr6:coauthVersionMax="36" xr10:uidLastSave="{00000000-0000-0000-0000-000000000000}"/>
  <bookViews>
    <workbookView xWindow="5360" yWindow="32770" windowWidth="28800" windowHeight="11370" tabRatio="891" xr2:uid="{00000000-000D-0000-FFFF-FFFF00000000}"/>
  </bookViews>
  <sheets>
    <sheet name="記入要領（要確認）" sheetId="132" r:id="rId1"/>
    <sheet name="選択コード" sheetId="11" r:id="rId2"/>
    <sheet name="【総括表】○○県" sheetId="3" r:id="rId3"/>
    <sheet name="【標準（財務諸表）】1" sheetId="8" r:id="rId4"/>
    <sheet name="【標準（財務諸表）】2" sheetId="113" r:id="rId5"/>
    <sheet name="【標準（財務諸表）】3" sheetId="114" r:id="rId6"/>
    <sheet name="【標準（財務諸表）】4" sheetId="115" r:id="rId7"/>
    <sheet name="【標準（財務諸表）】5" sheetId="116" r:id="rId8"/>
    <sheet name="【標準（財務諸表）】6" sheetId="117" r:id="rId9"/>
    <sheet name="【標準（財務諸表）】7" sheetId="118" r:id="rId10"/>
    <sheet name="【標準（財務諸表）】8" sheetId="119" r:id="rId11"/>
    <sheet name="【標準（財務諸表）】9" sheetId="120" r:id="rId12"/>
    <sheet name="【標準（財務諸表）】10" sheetId="121" r:id="rId13"/>
    <sheet name="【標準（財務諸表）】11" sheetId="122" r:id="rId14"/>
    <sheet name="【標準（財務諸表）】12" sheetId="123" r:id="rId15"/>
    <sheet name="【標準（財務諸表）】13" sheetId="124" r:id="rId16"/>
    <sheet name="【標準（財務諸表）】14" sheetId="125" r:id="rId17"/>
    <sheet name="【標準（財務諸表）】15" sheetId="126" r:id="rId18"/>
    <sheet name="【標準（財務諸表）】16" sheetId="127" r:id="rId19"/>
    <sheet name="【標準（財務諸表）】17" sheetId="128" r:id="rId20"/>
    <sheet name="【標準（財務諸表）】18" sheetId="129" r:id="rId21"/>
    <sheet name="【標準（財務諸表）】19" sheetId="130" r:id="rId22"/>
    <sheet name="【標準（財務諸表）】20" sheetId="131" r:id="rId23"/>
  </sheets>
  <definedNames>
    <definedName name="_xlnm.Print_Area" localSheetId="2">【総括表】○○県!$A$1:$K$145</definedName>
    <definedName name="_xlnm.Print_Area" localSheetId="3">'【標準（財務諸表）】1'!$A$1:$CT$37</definedName>
    <definedName name="_xlnm.Print_Area" localSheetId="12">'【標準（財務諸表）】10'!$A$1:$CT$37</definedName>
    <definedName name="_xlnm.Print_Area" localSheetId="13">'【標準（財務諸表）】11'!$A$1:$CS$37</definedName>
    <definedName name="_xlnm.Print_Area" localSheetId="14">'【標準（財務諸表）】12'!$A$1:$CT$37</definedName>
    <definedName name="_xlnm.Print_Area" localSheetId="15">'【標準（財務諸表）】13'!$A$1:$CT$37</definedName>
    <definedName name="_xlnm.Print_Area" localSheetId="16">'【標準（財務諸表）】14'!$A$1:$CT$37</definedName>
    <definedName name="_xlnm.Print_Area" localSheetId="17">'【標準（財務諸表）】15'!$A$1:$CT$37</definedName>
    <definedName name="_xlnm.Print_Area" localSheetId="18">'【標準（財務諸表）】16'!$A$1:$CT$37</definedName>
    <definedName name="_xlnm.Print_Area" localSheetId="19">'【標準（財務諸表）】17'!$A$1:$CT$37</definedName>
    <definedName name="_xlnm.Print_Area" localSheetId="20">'【標準（財務諸表）】18'!$A$1:$CT$37</definedName>
    <definedName name="_xlnm.Print_Area" localSheetId="21">'【標準（財務諸表）】19'!$A$1:$CT$37</definedName>
    <definedName name="_xlnm.Print_Area" localSheetId="4">'【標準（財務諸表）】2'!$A$1:$CT$37</definedName>
    <definedName name="_xlnm.Print_Area" localSheetId="22">'【標準（財務諸表）】20'!$A$1:$CT$37</definedName>
    <definedName name="_xlnm.Print_Area" localSheetId="5">'【標準（財務諸表）】3'!$A$1:$CT$37</definedName>
    <definedName name="_xlnm.Print_Area" localSheetId="6">'【標準（財務諸表）】4'!$A$1:$CT$37</definedName>
    <definedName name="_xlnm.Print_Area" localSheetId="7">'【標準（財務諸表）】5'!$A$1:$CT$37</definedName>
    <definedName name="_xlnm.Print_Area" localSheetId="8">'【標準（財務諸表）】6'!$A$1:$CT$37</definedName>
    <definedName name="_xlnm.Print_Area" localSheetId="9">'【標準（財務諸表）】7'!$A$1:$CT$37</definedName>
    <definedName name="_xlnm.Print_Area" localSheetId="10">'【標準（財務諸表）】8'!$A$1:$CT$37</definedName>
    <definedName name="_xlnm.Print_Area" localSheetId="11">'【標準（財務諸表）】9'!$A$1:$CT$37</definedName>
    <definedName name="_xlnm.Print_Area" localSheetId="0">'記入要領（要確認）'!$A$1:$AO$212</definedName>
    <definedName name="_xlnm.Print_Area" localSheetId="1">選択コード!$A$1:$F$97</definedName>
  </definedNames>
  <calcPr calcId="191029"/>
</workbook>
</file>

<file path=xl/calcChain.xml><?xml version="1.0" encoding="utf-8"?>
<calcChain xmlns="http://schemas.openxmlformats.org/spreadsheetml/2006/main">
  <c r="BI33" i="113" l="1"/>
  <c r="CF32" i="113"/>
  <c r="CC32" i="113"/>
  <c r="CE32" i="113"/>
  <c r="CE35" i="113" s="1"/>
  <c r="BI32" i="113"/>
  <c r="BF32" i="113"/>
  <c r="BH32" i="113" s="1"/>
  <c r="BH35" i="113"/>
  <c r="AN32" i="113"/>
  <c r="AK32" i="113"/>
  <c r="AM32" i="113"/>
  <c r="AM35" i="113" s="1"/>
  <c r="AR31" i="113"/>
  <c r="CE30" i="113"/>
  <c r="CC30" i="113" s="1"/>
  <c r="BM30" i="113"/>
  <c r="BH30" i="113"/>
  <c r="BF30" i="113" s="1"/>
  <c r="AM30" i="113"/>
  <c r="AK30" i="113" s="1"/>
  <c r="BH27" i="113"/>
  <c r="AR27" i="113"/>
  <c r="AM27" i="113"/>
  <c r="BM26" i="113"/>
  <c r="BH26" i="113"/>
  <c r="AR26" i="113"/>
  <c r="AM26" i="113"/>
  <c r="BM25" i="113"/>
  <c r="BH25" i="113"/>
  <c r="AR25" i="113"/>
  <c r="AM25" i="113"/>
  <c r="CJ24" i="113"/>
  <c r="BM24" i="113"/>
  <c r="AR24" i="113"/>
  <c r="AM24" i="113"/>
  <c r="BM23" i="113"/>
  <c r="BH23" i="113"/>
  <c r="AR23" i="113"/>
  <c r="AM23" i="113"/>
  <c r="BM22" i="113"/>
  <c r="BH22" i="113"/>
  <c r="BH24" i="113" s="1"/>
  <c r="AR22" i="113"/>
  <c r="AM22" i="113"/>
  <c r="CJ21" i="113"/>
  <c r="BM21" i="113"/>
  <c r="BH21" i="113"/>
  <c r="AR21" i="113"/>
  <c r="AM21" i="113"/>
  <c r="CJ20" i="113"/>
  <c r="CJ23" i="113" s="1"/>
  <c r="CE20" i="113"/>
  <c r="BM20" i="113"/>
  <c r="BH20" i="113"/>
  <c r="AR20" i="113"/>
  <c r="AM20" i="113"/>
  <c r="CJ19" i="113"/>
  <c r="CE19" i="113"/>
  <c r="BM19" i="113"/>
  <c r="BH19" i="113"/>
  <c r="AR19" i="113"/>
  <c r="AM19" i="113"/>
  <c r="CJ18" i="113"/>
  <c r="CE18" i="113"/>
  <c r="BM18" i="113"/>
  <c r="BH18" i="113"/>
  <c r="AR18" i="113"/>
  <c r="AR29" i="113" s="1"/>
  <c r="AM18" i="113"/>
  <c r="CJ17" i="113"/>
  <c r="CE17" i="113"/>
  <c r="BM17" i="113"/>
  <c r="BH17" i="113"/>
  <c r="AR17" i="113"/>
  <c r="AM17" i="113"/>
  <c r="CJ16" i="113"/>
  <c r="CJ22" i="113" s="1"/>
  <c r="CE16" i="113"/>
  <c r="BM16" i="113"/>
  <c r="BM27" i="113" s="1"/>
  <c r="BH16" i="113"/>
  <c r="AR16" i="113"/>
  <c r="AR28" i="113" s="1"/>
  <c r="AM16" i="113"/>
  <c r="CS15" i="113"/>
  <c r="CP15" i="113"/>
  <c r="CO15" i="113"/>
  <c r="CN15" i="113"/>
  <c r="CM15" i="113"/>
  <c r="CL15" i="113"/>
  <c r="CK15" i="113"/>
  <c r="CQ15" i="113"/>
  <c r="CE15" i="113"/>
  <c r="CA15" i="113"/>
  <c r="BR15" i="113"/>
  <c r="BY15" i="113" s="1"/>
  <c r="BQ15" i="113"/>
  <c r="BP15" i="113"/>
  <c r="BO15" i="113"/>
  <c r="BX15" i="113" s="1"/>
  <c r="BN15" i="113"/>
  <c r="BH15" i="113"/>
  <c r="BD15" i="113"/>
  <c r="BA15" i="113"/>
  <c r="AZ15" i="113"/>
  <c r="AY15" i="113"/>
  <c r="AX15" i="113"/>
  <c r="AW15" i="113"/>
  <c r="AV15" i="113"/>
  <c r="AU15" i="113"/>
  <c r="AT15" i="113"/>
  <c r="AS15" i="113"/>
  <c r="AM15" i="113"/>
  <c r="T24" i="117"/>
  <c r="Y11" i="117" s="1"/>
  <c r="AA11" i="117" s="1"/>
  <c r="T17" i="117"/>
  <c r="U11" i="117" s="1"/>
  <c r="V11" i="117" s="1"/>
  <c r="X11" i="117" s="1"/>
  <c r="S11" i="117"/>
  <c r="F15" i="3" s="1"/>
  <c r="T24" i="118"/>
  <c r="Y11" i="118" s="1"/>
  <c r="AA11" i="118" s="1"/>
  <c r="T17" i="118"/>
  <c r="U11" i="118" s="1"/>
  <c r="V11" i="118" s="1"/>
  <c r="X11" i="118" s="1"/>
  <c r="S11" i="118"/>
  <c r="F16" i="3" s="1"/>
  <c r="T24" i="119"/>
  <c r="Y11" i="119" s="1"/>
  <c r="AA11" i="119" s="1"/>
  <c r="T17" i="119"/>
  <c r="U11" i="119"/>
  <c r="V11" i="119" s="1"/>
  <c r="X11" i="119" s="1"/>
  <c r="S11" i="119"/>
  <c r="F17" i="3" s="1"/>
  <c r="T24" i="120"/>
  <c r="Y11" i="120" s="1"/>
  <c r="AA11" i="120" s="1"/>
  <c r="T17" i="120"/>
  <c r="U11" i="120"/>
  <c r="V11" i="120" s="1"/>
  <c r="X11" i="120" s="1"/>
  <c r="S11" i="120"/>
  <c r="T24" i="121"/>
  <c r="Y11" i="121" s="1"/>
  <c r="AA11" i="121" s="1"/>
  <c r="T17" i="121"/>
  <c r="U11" i="121" s="1"/>
  <c r="V11" i="121" s="1"/>
  <c r="X11" i="121" s="1"/>
  <c r="S11" i="121"/>
  <c r="F19" i="3" s="1"/>
  <c r="T24" i="122"/>
  <c r="Y11" i="122" s="1"/>
  <c r="AA11" i="122" s="1"/>
  <c r="T17" i="122"/>
  <c r="U11" i="122" s="1"/>
  <c r="V11" i="122" s="1"/>
  <c r="X11" i="122" s="1"/>
  <c r="S11" i="122"/>
  <c r="F20" i="3" s="1"/>
  <c r="T24" i="123"/>
  <c r="Y11" i="123"/>
  <c r="AA11" i="123" s="1"/>
  <c r="T17" i="123"/>
  <c r="U11" i="123"/>
  <c r="V11" i="123" s="1"/>
  <c r="X11" i="123" s="1"/>
  <c r="S11" i="123"/>
  <c r="T24" i="124"/>
  <c r="Y11" i="124"/>
  <c r="AA11" i="124" s="1"/>
  <c r="T17" i="124"/>
  <c r="U11" i="124"/>
  <c r="V11" i="124" s="1"/>
  <c r="X11" i="124" s="1"/>
  <c r="S11" i="124"/>
  <c r="F22" i="3" s="1"/>
  <c r="H22" i="3" s="1"/>
  <c r="T24" i="125"/>
  <c r="Y11" i="125" s="1"/>
  <c r="AA11" i="125" s="1"/>
  <c r="T17" i="125"/>
  <c r="U11" i="125" s="1"/>
  <c r="V11" i="125" s="1"/>
  <c r="X11" i="125" s="1"/>
  <c r="S11" i="125"/>
  <c r="F23" i="3" s="1"/>
  <c r="T24" i="126"/>
  <c r="Y11" i="126" s="1"/>
  <c r="AA11" i="126" s="1"/>
  <c r="T17" i="126"/>
  <c r="U11" i="126" s="1"/>
  <c r="V11" i="126"/>
  <c r="X11" i="126" s="1"/>
  <c r="S11" i="126"/>
  <c r="F24" i="3"/>
  <c r="T24" i="127"/>
  <c r="Y11" i="127" s="1"/>
  <c r="AA11" i="127" s="1"/>
  <c r="T17" i="127"/>
  <c r="U11" i="127"/>
  <c r="V11" i="127" s="1"/>
  <c r="X11" i="127" s="1"/>
  <c r="S11" i="127"/>
  <c r="F25" i="3" s="1"/>
  <c r="T24" i="128"/>
  <c r="Y11" i="128" s="1"/>
  <c r="AA11" i="128" s="1"/>
  <c r="T17" i="128"/>
  <c r="U11" i="128"/>
  <c r="V11" i="128" s="1"/>
  <c r="X11" i="128" s="1"/>
  <c r="S11" i="128"/>
  <c r="F26" i="3" s="1"/>
  <c r="T24" i="129"/>
  <c r="Y11" i="129"/>
  <c r="AA11" i="129" s="1"/>
  <c r="T17" i="129"/>
  <c r="U11" i="129"/>
  <c r="V11" i="129" s="1"/>
  <c r="X11" i="129" s="1"/>
  <c r="S11" i="129"/>
  <c r="F27" i="3" s="1"/>
  <c r="T24" i="130"/>
  <c r="Y11" i="130" s="1"/>
  <c r="AA11" i="130" s="1"/>
  <c r="T17" i="130"/>
  <c r="U11" i="130" s="1"/>
  <c r="V11" i="130" s="1"/>
  <c r="X11" i="130" s="1"/>
  <c r="S11" i="130"/>
  <c r="F28" i="3"/>
  <c r="T24" i="131"/>
  <c r="Y11" i="131"/>
  <c r="AA11" i="131" s="1"/>
  <c r="T17" i="131"/>
  <c r="U11" i="131" s="1"/>
  <c r="V11" i="131" s="1"/>
  <c r="X11" i="131"/>
  <c r="S11" i="131"/>
  <c r="F29" i="3" s="1"/>
  <c r="T24" i="116"/>
  <c r="Y11" i="116" s="1"/>
  <c r="AA11" i="116" s="1"/>
  <c r="T17" i="116"/>
  <c r="U11" i="116" s="1"/>
  <c r="V11" i="116"/>
  <c r="X11" i="116" s="1"/>
  <c r="S11" i="116"/>
  <c r="T24" i="115"/>
  <c r="Y11" i="115" s="1"/>
  <c r="AA11" i="115" s="1"/>
  <c r="T17" i="115"/>
  <c r="U11" i="115" s="1"/>
  <c r="V11" i="115" s="1"/>
  <c r="X11" i="115" s="1"/>
  <c r="S11" i="115"/>
  <c r="T24" i="114"/>
  <c r="Y11" i="114" s="1"/>
  <c r="AA11" i="114" s="1"/>
  <c r="T17" i="114"/>
  <c r="U11" i="114" s="1"/>
  <c r="V11" i="114" s="1"/>
  <c r="X11" i="114"/>
  <c r="S11" i="114"/>
  <c r="F12" i="3"/>
  <c r="T24" i="113"/>
  <c r="Y11" i="113" s="1"/>
  <c r="AA11" i="113" s="1"/>
  <c r="T17" i="113"/>
  <c r="U11" i="113"/>
  <c r="V11" i="113" s="1"/>
  <c r="X11" i="113" s="1"/>
  <c r="S11" i="113"/>
  <c r="F11" i="3" s="1"/>
  <c r="T24" i="8"/>
  <c r="Y11" i="8" s="1"/>
  <c r="AA11" i="8" s="1"/>
  <c r="T17" i="8"/>
  <c r="U11" i="8" s="1"/>
  <c r="V11" i="8" s="1"/>
  <c r="X11" i="8" s="1"/>
  <c r="BH26" i="115"/>
  <c r="AM27" i="115"/>
  <c r="BH26" i="114"/>
  <c r="AM27" i="114"/>
  <c r="BH26" i="8"/>
  <c r="BH26" i="116"/>
  <c r="BH26" i="117"/>
  <c r="BH26" i="118"/>
  <c r="BH26" i="119"/>
  <c r="BH26" i="120"/>
  <c r="BH26" i="121"/>
  <c r="BH26" i="122"/>
  <c r="BH26" i="124"/>
  <c r="BH26" i="125"/>
  <c r="BH26" i="126"/>
  <c r="BH26" i="127"/>
  <c r="BH26" i="128"/>
  <c r="BH26" i="129"/>
  <c r="BH26" i="130"/>
  <c r="BH26" i="131"/>
  <c r="BH26" i="123"/>
  <c r="AM27" i="8"/>
  <c r="AM27" i="116"/>
  <c r="AM27" i="117"/>
  <c r="AM27" i="118"/>
  <c r="AM27" i="119"/>
  <c r="AM27" i="120"/>
  <c r="AM27" i="121"/>
  <c r="AM27" i="122"/>
  <c r="AM27" i="124"/>
  <c r="AM27" i="125"/>
  <c r="AM27" i="126"/>
  <c r="AM27" i="127"/>
  <c r="AM27" i="128"/>
  <c r="AM27" i="129"/>
  <c r="AM27" i="130"/>
  <c r="AM27" i="131"/>
  <c r="AM27" i="123"/>
  <c r="BM25" i="114"/>
  <c r="BM25" i="115"/>
  <c r="BM25" i="116"/>
  <c r="BM25" i="117"/>
  <c r="BM25" i="118"/>
  <c r="BM25" i="119"/>
  <c r="BM25" i="120"/>
  <c r="BM25" i="121"/>
  <c r="BM25" i="122"/>
  <c r="BM25" i="123"/>
  <c r="BM25" i="124"/>
  <c r="BM25" i="125"/>
  <c r="BM25" i="126"/>
  <c r="BM25" i="127"/>
  <c r="BM25" i="128"/>
  <c r="BM25" i="129"/>
  <c r="BM25" i="130"/>
  <c r="BM25" i="131"/>
  <c r="BM25" i="8"/>
  <c r="BM24" i="114"/>
  <c r="BM24" i="115"/>
  <c r="BM24" i="116"/>
  <c r="BM24" i="117"/>
  <c r="BM24" i="118"/>
  <c r="BM24" i="119"/>
  <c r="BM24" i="120"/>
  <c r="BM24" i="121"/>
  <c r="BM24" i="122"/>
  <c r="BM24" i="123"/>
  <c r="BM24" i="124"/>
  <c r="BM24" i="125"/>
  <c r="BM24" i="126"/>
  <c r="BM24" i="127"/>
  <c r="BM24" i="128"/>
  <c r="BM24" i="129"/>
  <c r="BM24" i="130"/>
  <c r="BM24" i="131"/>
  <c r="BM24" i="8"/>
  <c r="BM21" i="114"/>
  <c r="BM21" i="115"/>
  <c r="BM21" i="116"/>
  <c r="BM21" i="117"/>
  <c r="BM21" i="118"/>
  <c r="BM21" i="119"/>
  <c r="BM21" i="120"/>
  <c r="BM21" i="121"/>
  <c r="BM21" i="122"/>
  <c r="BM21" i="123"/>
  <c r="BM21" i="124"/>
  <c r="BM21" i="125"/>
  <c r="BM21" i="126"/>
  <c r="BM21" i="127"/>
  <c r="BM21" i="128"/>
  <c r="BM21" i="129"/>
  <c r="BM21" i="130"/>
  <c r="BM21" i="131"/>
  <c r="BM21" i="8"/>
  <c r="BM20" i="114"/>
  <c r="BM20" i="115"/>
  <c r="BM20" i="116"/>
  <c r="BM20" i="117"/>
  <c r="BM20" i="118"/>
  <c r="BM20" i="119"/>
  <c r="BM20" i="120"/>
  <c r="BM20" i="121"/>
  <c r="BM20" i="122"/>
  <c r="BM20" i="123"/>
  <c r="BM28" i="123" s="1"/>
  <c r="BM20" i="124"/>
  <c r="BM20" i="125"/>
  <c r="BM20" i="126"/>
  <c r="BM20" i="127"/>
  <c r="BM20" i="128"/>
  <c r="BM20" i="129"/>
  <c r="BM20" i="130"/>
  <c r="BM20" i="131"/>
  <c r="BM20" i="8"/>
  <c r="BM19" i="114"/>
  <c r="BM19" i="115"/>
  <c r="BM19" i="116"/>
  <c r="BM19" i="117"/>
  <c r="BM19" i="118"/>
  <c r="BM19" i="119"/>
  <c r="BM19" i="120"/>
  <c r="BM19" i="121"/>
  <c r="BM19" i="122"/>
  <c r="BM19" i="123"/>
  <c r="BM19" i="124"/>
  <c r="BM19" i="125"/>
  <c r="BM19" i="126"/>
  <c r="BM19" i="127"/>
  <c r="BM19" i="128"/>
  <c r="BM19" i="129"/>
  <c r="BM19" i="130"/>
  <c r="BM19" i="131"/>
  <c r="BM19" i="8"/>
  <c r="BM18" i="114"/>
  <c r="BM18" i="115"/>
  <c r="BM28" i="115" s="1"/>
  <c r="BM18" i="116"/>
  <c r="BM18" i="117"/>
  <c r="BM18" i="118"/>
  <c r="BM18" i="119"/>
  <c r="BM18" i="120"/>
  <c r="BM18" i="121"/>
  <c r="BM18" i="122"/>
  <c r="BM18" i="123"/>
  <c r="BM18" i="124"/>
  <c r="BM18" i="125"/>
  <c r="BM18" i="126"/>
  <c r="BM18" i="127"/>
  <c r="BM18" i="128"/>
  <c r="BM18" i="129"/>
  <c r="BM18" i="130"/>
  <c r="BM18" i="131"/>
  <c r="BM18" i="8"/>
  <c r="BM17" i="114"/>
  <c r="BM17" i="115"/>
  <c r="BM17" i="116"/>
  <c r="BM28" i="116" s="1"/>
  <c r="BM17" i="117"/>
  <c r="BM28" i="117"/>
  <c r="BM17" i="118"/>
  <c r="BM28" i="118" s="1"/>
  <c r="BM17" i="119"/>
  <c r="BM17" i="120"/>
  <c r="BM17" i="121"/>
  <c r="BM17" i="122"/>
  <c r="BM28" i="122" s="1"/>
  <c r="BM17" i="123"/>
  <c r="BM17" i="124"/>
  <c r="BM28" i="124" s="1"/>
  <c r="BM17" i="125"/>
  <c r="BM17" i="126"/>
  <c r="BM17" i="127"/>
  <c r="BM28" i="127" s="1"/>
  <c r="BM17" i="128"/>
  <c r="BM17" i="129"/>
  <c r="BM17" i="130"/>
  <c r="BM17" i="131"/>
  <c r="BM28" i="131" s="1"/>
  <c r="BM17" i="8"/>
  <c r="AR18" i="114"/>
  <c r="AR18" i="115"/>
  <c r="AR29" i="115" s="1"/>
  <c r="AR18" i="116"/>
  <c r="AR18" i="117"/>
  <c r="AR18" i="118"/>
  <c r="AR18" i="119"/>
  <c r="AR18" i="120"/>
  <c r="AR18" i="121"/>
  <c r="AR18" i="122"/>
  <c r="AR29" i="122" s="1"/>
  <c r="AR18" i="123"/>
  <c r="AR18" i="124"/>
  <c r="AR18" i="125"/>
  <c r="AR18" i="126"/>
  <c r="AR18" i="127"/>
  <c r="AR29" i="127" s="1"/>
  <c r="AR18" i="128"/>
  <c r="AR18" i="129"/>
  <c r="AR29" i="129" s="1"/>
  <c r="AR18" i="130"/>
  <c r="AR18" i="131"/>
  <c r="AR18" i="8"/>
  <c r="AR19" i="114"/>
  <c r="AR19" i="115"/>
  <c r="AR19" i="116"/>
  <c r="AR19" i="117"/>
  <c r="AR19" i="118"/>
  <c r="AR19" i="119"/>
  <c r="AR19" i="120"/>
  <c r="AR19" i="121"/>
  <c r="AR19" i="122"/>
  <c r="AR19" i="123"/>
  <c r="AR19" i="124"/>
  <c r="AR19" i="125"/>
  <c r="AR19" i="126"/>
  <c r="AR19" i="127"/>
  <c r="AR19" i="128"/>
  <c r="AR19" i="129"/>
  <c r="AR19" i="130"/>
  <c r="AR29" i="130" s="1"/>
  <c r="AR19" i="131"/>
  <c r="AR19" i="8"/>
  <c r="AR21" i="114"/>
  <c r="AR21" i="115"/>
  <c r="AR21" i="116"/>
  <c r="AR21" i="117"/>
  <c r="AR29" i="117" s="1"/>
  <c r="AR21" i="118"/>
  <c r="AR21" i="119"/>
  <c r="AR21" i="120"/>
  <c r="AR21" i="121"/>
  <c r="AR21" i="122"/>
  <c r="AR21" i="123"/>
  <c r="AR21" i="124"/>
  <c r="AR21" i="125"/>
  <c r="AR21" i="126"/>
  <c r="AR21" i="127"/>
  <c r="AR21" i="128"/>
  <c r="AR21" i="129"/>
  <c r="AR21" i="130"/>
  <c r="AR21" i="131"/>
  <c r="AR21" i="8"/>
  <c r="AR29" i="8" s="1"/>
  <c r="AR20" i="114"/>
  <c r="AR20" i="115"/>
  <c r="AR20" i="116"/>
  <c r="AR20" i="117"/>
  <c r="AR20" i="118"/>
  <c r="AR20" i="119"/>
  <c r="AR20" i="120"/>
  <c r="AR20" i="121"/>
  <c r="AR20" i="122"/>
  <c r="AR20" i="123"/>
  <c r="AR20" i="124"/>
  <c r="AR20" i="125"/>
  <c r="AR20" i="126"/>
  <c r="AR20" i="127"/>
  <c r="AR20" i="128"/>
  <c r="AR20" i="129"/>
  <c r="AR20" i="130"/>
  <c r="AR20" i="131"/>
  <c r="AR20" i="8"/>
  <c r="AR22" i="114"/>
  <c r="AR22" i="115"/>
  <c r="AR22" i="116"/>
  <c r="AR22" i="117"/>
  <c r="AR22" i="118"/>
  <c r="AR22" i="119"/>
  <c r="AR22" i="120"/>
  <c r="AR22" i="121"/>
  <c r="AR22" i="122"/>
  <c r="AR22" i="123"/>
  <c r="AR22" i="124"/>
  <c r="AR22" i="125"/>
  <c r="AR22" i="126"/>
  <c r="AR22" i="127"/>
  <c r="AR22" i="128"/>
  <c r="AR22" i="129"/>
  <c r="AR22" i="130"/>
  <c r="AR22" i="131"/>
  <c r="AR22" i="8"/>
  <c r="J29" i="3"/>
  <c r="J28" i="3"/>
  <c r="J27" i="3"/>
  <c r="J26" i="3"/>
  <c r="J25" i="3"/>
  <c r="J24" i="3"/>
  <c r="J23" i="3"/>
  <c r="J22" i="3"/>
  <c r="J21" i="3"/>
  <c r="J20" i="3"/>
  <c r="J19" i="3"/>
  <c r="J18" i="3"/>
  <c r="J17" i="3"/>
  <c r="J16" i="3"/>
  <c r="J15" i="3"/>
  <c r="J14" i="3"/>
  <c r="J13" i="3"/>
  <c r="J12" i="3"/>
  <c r="J11" i="3"/>
  <c r="J10" i="3"/>
  <c r="I29" i="3"/>
  <c r="I28" i="3"/>
  <c r="I27" i="3"/>
  <c r="I26" i="3"/>
  <c r="I25" i="3"/>
  <c r="I24" i="3"/>
  <c r="I23" i="3"/>
  <c r="I22" i="3"/>
  <c r="I21" i="3"/>
  <c r="I20" i="3"/>
  <c r="I19" i="3"/>
  <c r="I18" i="3"/>
  <c r="I17" i="3"/>
  <c r="I16" i="3"/>
  <c r="I15" i="3"/>
  <c r="I14" i="3"/>
  <c r="I13" i="3"/>
  <c r="I12" i="3"/>
  <c r="I11" i="3"/>
  <c r="I10" i="3"/>
  <c r="BI33" i="131"/>
  <c r="CF32" i="131"/>
  <c r="CC32" i="131"/>
  <c r="CE32" i="131" s="1"/>
  <c r="CE35" i="131" s="1"/>
  <c r="BI32" i="131"/>
  <c r="BF32" i="131"/>
  <c r="BH32" i="131" s="1"/>
  <c r="BH35" i="131" s="1"/>
  <c r="AN32" i="131"/>
  <c r="AK32" i="131"/>
  <c r="AM32" i="131" s="1"/>
  <c r="AM35" i="131" s="1"/>
  <c r="AR31" i="131"/>
  <c r="CE30" i="131"/>
  <c r="CC30" i="131" s="1"/>
  <c r="BM30" i="131"/>
  <c r="BH30" i="131"/>
  <c r="BF30" i="131" s="1"/>
  <c r="AM30" i="131"/>
  <c r="AK30" i="131" s="1"/>
  <c r="AR27" i="131"/>
  <c r="BM26" i="131"/>
  <c r="BH27" i="131"/>
  <c r="BW15" i="131" s="1"/>
  <c r="AR26" i="131"/>
  <c r="AM26" i="131"/>
  <c r="BH25" i="131"/>
  <c r="AR25" i="131"/>
  <c r="AM25" i="131"/>
  <c r="CJ24" i="131"/>
  <c r="AR24" i="131"/>
  <c r="AM24" i="131"/>
  <c r="BM23" i="131"/>
  <c r="BH23" i="131"/>
  <c r="AR23" i="131"/>
  <c r="AM23" i="131"/>
  <c r="BM22" i="131"/>
  <c r="BM29" i="131"/>
  <c r="BH22" i="131"/>
  <c r="AM22" i="131"/>
  <c r="CJ21" i="131"/>
  <c r="BH21" i="131"/>
  <c r="AM21" i="131"/>
  <c r="CJ20" i="131"/>
  <c r="CE20" i="131"/>
  <c r="BH20" i="131"/>
  <c r="AM20" i="131"/>
  <c r="CJ19" i="131"/>
  <c r="CE19" i="131"/>
  <c r="BH19" i="131"/>
  <c r="AM19" i="131"/>
  <c r="CJ18" i="131"/>
  <c r="CE18" i="131"/>
  <c r="BH18" i="131"/>
  <c r="AM18" i="131"/>
  <c r="CJ17" i="131"/>
  <c r="CJ23" i="131"/>
  <c r="CE17" i="131"/>
  <c r="BH17" i="131"/>
  <c r="BH24" i="131" s="1"/>
  <c r="AR17" i="131"/>
  <c r="AM17" i="131"/>
  <c r="CJ16" i="131"/>
  <c r="CJ22" i="131" s="1"/>
  <c r="CE16" i="131"/>
  <c r="BM16" i="131"/>
  <c r="BM27" i="131"/>
  <c r="BH16" i="131"/>
  <c r="AR16" i="131"/>
  <c r="AR28" i="131"/>
  <c r="AM16" i="131"/>
  <c r="CS15" i="131"/>
  <c r="CP15" i="131"/>
  <c r="CO15" i="131"/>
  <c r="CN15" i="131"/>
  <c r="CM15" i="131"/>
  <c r="CL15" i="131"/>
  <c r="CK15" i="131"/>
  <c r="CQ15" i="131" s="1"/>
  <c r="CE15" i="131"/>
  <c r="CA15" i="131"/>
  <c r="BR15" i="131"/>
  <c r="BY15" i="131"/>
  <c r="BQ15" i="131"/>
  <c r="BP15" i="131"/>
  <c r="BO15" i="131"/>
  <c r="BN15" i="131"/>
  <c r="BH15" i="131"/>
  <c r="BD15" i="131"/>
  <c r="BA15" i="131"/>
  <c r="AZ15" i="131"/>
  <c r="AY15" i="131"/>
  <c r="AX15" i="131"/>
  <c r="AW15" i="131"/>
  <c r="AV15" i="131"/>
  <c r="AU15" i="131"/>
  <c r="AT15" i="131"/>
  <c r="BB15" i="131" s="1"/>
  <c r="AS15" i="131"/>
  <c r="AM15" i="131"/>
  <c r="BI33" i="130"/>
  <c r="CF32" i="130"/>
  <c r="CC32" i="130"/>
  <c r="CE32" i="130" s="1"/>
  <c r="CE35" i="130" s="1"/>
  <c r="BI32" i="130"/>
  <c r="BF32" i="130"/>
  <c r="BH32" i="130" s="1"/>
  <c r="BH35" i="130" s="1"/>
  <c r="AN32" i="130"/>
  <c r="AK32" i="130"/>
  <c r="AM32" i="130" s="1"/>
  <c r="AM35" i="130" s="1"/>
  <c r="AR31" i="130"/>
  <c r="CE30" i="130"/>
  <c r="CC30" i="130" s="1"/>
  <c r="BM30" i="130"/>
  <c r="BH30" i="130"/>
  <c r="BF30" i="130" s="1"/>
  <c r="AM30" i="130"/>
  <c r="AK30" i="130" s="1"/>
  <c r="AR27" i="130"/>
  <c r="BM26" i="130"/>
  <c r="BH27" i="130"/>
  <c r="BT15" i="130"/>
  <c r="AR26" i="130"/>
  <c r="AM26" i="130"/>
  <c r="BH25" i="130"/>
  <c r="AR25" i="130"/>
  <c r="AM25" i="130"/>
  <c r="CJ24" i="130"/>
  <c r="AR24" i="130"/>
  <c r="AM24" i="130"/>
  <c r="BM23" i="130"/>
  <c r="BH23" i="130"/>
  <c r="AR23" i="130"/>
  <c r="AR30" i="130" s="1"/>
  <c r="AM23" i="130"/>
  <c r="BM22" i="130"/>
  <c r="BH22" i="130"/>
  <c r="AM22" i="130"/>
  <c r="CJ21" i="130"/>
  <c r="BH21" i="130"/>
  <c r="AM21" i="130"/>
  <c r="CJ20" i="130"/>
  <c r="CE20" i="130"/>
  <c r="BH20" i="130"/>
  <c r="AM20" i="130"/>
  <c r="CJ19" i="130"/>
  <c r="CE19" i="130"/>
  <c r="BH19" i="130"/>
  <c r="AM19" i="130"/>
  <c r="CJ18" i="130"/>
  <c r="CJ23" i="130" s="1"/>
  <c r="CE18" i="130"/>
  <c r="BH18" i="130"/>
  <c r="AM18" i="130"/>
  <c r="CJ17" i="130"/>
  <c r="CE17" i="130"/>
  <c r="BH17" i="130"/>
  <c r="BH24" i="130" s="1"/>
  <c r="AR17" i="130"/>
  <c r="AM17" i="130"/>
  <c r="CJ16" i="130"/>
  <c r="CJ22" i="130" s="1"/>
  <c r="CE16" i="130"/>
  <c r="BM16" i="130"/>
  <c r="BM27" i="130" s="1"/>
  <c r="BH16" i="130"/>
  <c r="AR16" i="130"/>
  <c r="AR28" i="130" s="1"/>
  <c r="AM16" i="130"/>
  <c r="CS15" i="130"/>
  <c r="CP15" i="130"/>
  <c r="CR15" i="130"/>
  <c r="CO15" i="130"/>
  <c r="CN15" i="130"/>
  <c r="CM15" i="130"/>
  <c r="CL15" i="130"/>
  <c r="CK15" i="130"/>
  <c r="CQ15" i="130" s="1"/>
  <c r="CE15" i="130"/>
  <c r="CA15" i="130"/>
  <c r="BR15" i="130"/>
  <c r="BY15" i="130" s="1"/>
  <c r="BQ15" i="130"/>
  <c r="BP15" i="130"/>
  <c r="BO15" i="130"/>
  <c r="BN15" i="130"/>
  <c r="BX15" i="130" s="1"/>
  <c r="BH15" i="130"/>
  <c r="BD15" i="130"/>
  <c r="BA15" i="130"/>
  <c r="AZ15" i="130"/>
  <c r="AY15" i="130"/>
  <c r="AX15" i="130"/>
  <c r="AW15" i="130"/>
  <c r="BC15" i="130" s="1"/>
  <c r="AV15" i="130"/>
  <c r="AU15" i="130"/>
  <c r="AT15" i="130"/>
  <c r="AS15" i="130"/>
  <c r="BB15" i="130" s="1"/>
  <c r="AM15" i="130"/>
  <c r="BI33" i="129"/>
  <c r="CF32" i="129"/>
  <c r="CC32" i="129"/>
  <c r="CE32" i="129" s="1"/>
  <c r="CE35" i="129" s="1"/>
  <c r="BI32" i="129"/>
  <c r="BF32" i="129"/>
  <c r="BH32" i="129"/>
  <c r="BH35" i="129" s="1"/>
  <c r="AN32" i="129"/>
  <c r="AK32" i="129"/>
  <c r="AM32" i="129" s="1"/>
  <c r="AM35" i="129" s="1"/>
  <c r="AR31" i="129"/>
  <c r="CE30" i="129"/>
  <c r="CC30" i="129"/>
  <c r="BM30" i="129"/>
  <c r="BH30" i="129"/>
  <c r="BF30" i="129" s="1"/>
  <c r="AM30" i="129"/>
  <c r="AK30" i="129" s="1"/>
  <c r="AR27" i="129"/>
  <c r="BM26" i="129"/>
  <c r="BH27" i="129"/>
  <c r="BU15" i="129"/>
  <c r="AR26" i="129"/>
  <c r="AM26" i="129"/>
  <c r="BH25" i="129"/>
  <c r="AR25" i="129"/>
  <c r="AM25" i="129"/>
  <c r="CJ24" i="129"/>
  <c r="AR24" i="129"/>
  <c r="AM24" i="129"/>
  <c r="BM23" i="129"/>
  <c r="BH23" i="129"/>
  <c r="AR23" i="129"/>
  <c r="AM23" i="129"/>
  <c r="BM22" i="129"/>
  <c r="BM29" i="129"/>
  <c r="BH22" i="129"/>
  <c r="AM22" i="129"/>
  <c r="CJ21" i="129"/>
  <c r="BH21" i="129"/>
  <c r="AM21" i="129"/>
  <c r="CJ20" i="129"/>
  <c r="CE20" i="129"/>
  <c r="BH20" i="129"/>
  <c r="AM20" i="129"/>
  <c r="CJ19" i="129"/>
  <c r="CE19" i="129"/>
  <c r="BH19" i="129"/>
  <c r="AM19" i="129"/>
  <c r="CJ18" i="129"/>
  <c r="CJ23" i="129"/>
  <c r="CE18" i="129"/>
  <c r="BH18" i="129"/>
  <c r="AM18" i="129"/>
  <c r="CJ17" i="129"/>
  <c r="CE17" i="129"/>
  <c r="BH17" i="129"/>
  <c r="BH24" i="129" s="1"/>
  <c r="AR17" i="129"/>
  <c r="AM17" i="129"/>
  <c r="CJ16" i="129"/>
  <c r="CJ22" i="129"/>
  <c r="CE16" i="129"/>
  <c r="BM16" i="129"/>
  <c r="BM27" i="129"/>
  <c r="BH16" i="129"/>
  <c r="AR16" i="129"/>
  <c r="AR28" i="129"/>
  <c r="AM16" i="129"/>
  <c r="CS15" i="129"/>
  <c r="CP15" i="129"/>
  <c r="CO15" i="129"/>
  <c r="CN15" i="129"/>
  <c r="CR15" i="129" s="1"/>
  <c r="CM15" i="129"/>
  <c r="CL15" i="129"/>
  <c r="CK15" i="129"/>
  <c r="CQ15" i="129"/>
  <c r="CE15" i="129"/>
  <c r="CA15" i="129"/>
  <c r="BR15" i="129"/>
  <c r="BY15" i="129" s="1"/>
  <c r="BQ15" i="129"/>
  <c r="BP15" i="129"/>
  <c r="BO15" i="129"/>
  <c r="BX15" i="129" s="1"/>
  <c r="BN15" i="129"/>
  <c r="BH15" i="129"/>
  <c r="BD15" i="129"/>
  <c r="BA15" i="129"/>
  <c r="AZ15" i="129"/>
  <c r="AY15" i="129"/>
  <c r="AX15" i="129"/>
  <c r="AW15" i="129"/>
  <c r="AV15" i="129"/>
  <c r="AU15" i="129"/>
  <c r="AT15" i="129"/>
  <c r="BB15" i="129" s="1"/>
  <c r="AS15" i="129"/>
  <c r="AM15" i="129"/>
  <c r="BI33" i="128"/>
  <c r="CF32" i="128"/>
  <c r="CC32" i="128"/>
  <c r="CE32" i="128"/>
  <c r="CE35" i="128" s="1"/>
  <c r="BI32" i="128"/>
  <c r="BF32" i="128"/>
  <c r="BH32" i="128"/>
  <c r="BH35" i="128" s="1"/>
  <c r="AN32" i="128"/>
  <c r="AK32" i="128"/>
  <c r="AM32" i="128"/>
  <c r="AM35" i="128"/>
  <c r="AR31" i="128"/>
  <c r="CE30" i="128"/>
  <c r="CC30" i="128" s="1"/>
  <c r="BM30" i="128"/>
  <c r="BH30" i="128"/>
  <c r="BF30" i="128"/>
  <c r="AM30" i="128"/>
  <c r="AK30" i="128"/>
  <c r="AR27" i="128"/>
  <c r="BM26" i="128"/>
  <c r="BH27" i="128"/>
  <c r="AR26" i="128"/>
  <c r="AM26" i="128"/>
  <c r="BH25" i="128"/>
  <c r="AR25" i="128"/>
  <c r="AM25" i="128"/>
  <c r="CJ24" i="128"/>
  <c r="AR24" i="128"/>
  <c r="AR30" i="128" s="1"/>
  <c r="AM24" i="128"/>
  <c r="BM23" i="128"/>
  <c r="BH23" i="128"/>
  <c r="AR23" i="128"/>
  <c r="AM23" i="128"/>
  <c r="BM22" i="128"/>
  <c r="BH22" i="128"/>
  <c r="AM22" i="128"/>
  <c r="CJ21" i="128"/>
  <c r="BH21" i="128"/>
  <c r="AM21" i="128"/>
  <c r="CJ20" i="128"/>
  <c r="CE20" i="128"/>
  <c r="BH20" i="128"/>
  <c r="AM20" i="128"/>
  <c r="CJ19" i="128"/>
  <c r="CE19" i="128"/>
  <c r="BH19" i="128"/>
  <c r="AM19" i="128"/>
  <c r="CJ18" i="128"/>
  <c r="CE18" i="128"/>
  <c r="BH18" i="128"/>
  <c r="AM18" i="128"/>
  <c r="CJ17" i="128"/>
  <c r="CJ23" i="128"/>
  <c r="CE17" i="128"/>
  <c r="BH17" i="128"/>
  <c r="BH24" i="128" s="1"/>
  <c r="AR17" i="128"/>
  <c r="AM17" i="128"/>
  <c r="CJ16" i="128"/>
  <c r="CJ22" i="128" s="1"/>
  <c r="CE16" i="128"/>
  <c r="BM16" i="128"/>
  <c r="BM27" i="128"/>
  <c r="BH16" i="128"/>
  <c r="AR16" i="128"/>
  <c r="AR28" i="128"/>
  <c r="AM16" i="128"/>
  <c r="CS15" i="128"/>
  <c r="CP15" i="128"/>
  <c r="CO15" i="128"/>
  <c r="CN15" i="128"/>
  <c r="CM15" i="128"/>
  <c r="CL15" i="128"/>
  <c r="CK15" i="128"/>
  <c r="CQ15" i="128" s="1"/>
  <c r="CE15" i="128"/>
  <c r="CA15" i="128"/>
  <c r="BR15" i="128"/>
  <c r="BY15" i="128"/>
  <c r="BQ15" i="128"/>
  <c r="BP15" i="128"/>
  <c r="BO15" i="128"/>
  <c r="BN15" i="128"/>
  <c r="BH15" i="128"/>
  <c r="BD15" i="128"/>
  <c r="BA15" i="128"/>
  <c r="AZ15" i="128"/>
  <c r="AY15" i="128"/>
  <c r="AX15" i="128"/>
  <c r="AW15" i="128"/>
  <c r="AV15" i="128"/>
  <c r="AU15" i="128"/>
  <c r="AT15" i="128"/>
  <c r="AS15" i="128"/>
  <c r="AM15" i="128"/>
  <c r="BI33" i="127"/>
  <c r="CF32" i="127"/>
  <c r="CC32" i="127"/>
  <c r="CE32" i="127" s="1"/>
  <c r="CE35" i="127" s="1"/>
  <c r="BI32" i="127"/>
  <c r="BF32" i="127"/>
  <c r="BH32" i="127" s="1"/>
  <c r="BH35" i="127" s="1"/>
  <c r="AN32" i="127"/>
  <c r="AK32" i="127"/>
  <c r="AM32" i="127" s="1"/>
  <c r="AM35" i="127" s="1"/>
  <c r="AR31" i="127"/>
  <c r="CE30" i="127"/>
  <c r="CC30" i="127" s="1"/>
  <c r="BM30" i="127"/>
  <c r="BH30" i="127"/>
  <c r="BF30" i="127"/>
  <c r="AM30" i="127"/>
  <c r="AK30" i="127" s="1"/>
  <c r="AR27" i="127"/>
  <c r="BM26" i="127"/>
  <c r="BH27" i="127"/>
  <c r="BU15" i="127" s="1"/>
  <c r="AR26" i="127"/>
  <c r="AM26" i="127"/>
  <c r="BH25" i="127"/>
  <c r="AR25" i="127"/>
  <c r="AM25" i="127"/>
  <c r="CJ24" i="127"/>
  <c r="AR24" i="127"/>
  <c r="AM24" i="127"/>
  <c r="BM23" i="127"/>
  <c r="BM29" i="127" s="1"/>
  <c r="BH23" i="127"/>
  <c r="AR23" i="127"/>
  <c r="AR30" i="127" s="1"/>
  <c r="AM23" i="127"/>
  <c r="BM22" i="127"/>
  <c r="BH22" i="127"/>
  <c r="AM22" i="127"/>
  <c r="CJ21" i="127"/>
  <c r="BH21" i="127"/>
  <c r="AM21" i="127"/>
  <c r="CJ20" i="127"/>
  <c r="CE20" i="127"/>
  <c r="BH20" i="127"/>
  <c r="AM20" i="127"/>
  <c r="CJ19" i="127"/>
  <c r="CE19" i="127"/>
  <c r="BH19" i="127"/>
  <c r="AM19" i="127"/>
  <c r="CJ18" i="127"/>
  <c r="CE18" i="127"/>
  <c r="BH18" i="127"/>
  <c r="AM18" i="127"/>
  <c r="CJ17" i="127"/>
  <c r="CJ23" i="127"/>
  <c r="CE17" i="127"/>
  <c r="BH17" i="127"/>
  <c r="BH24" i="127" s="1"/>
  <c r="AR17" i="127"/>
  <c r="AM17" i="127"/>
  <c r="CJ16" i="127"/>
  <c r="CJ22" i="127" s="1"/>
  <c r="CE16" i="127"/>
  <c r="BM16" i="127"/>
  <c r="BM27" i="127" s="1"/>
  <c r="BH16" i="127"/>
  <c r="AR16" i="127"/>
  <c r="AR28" i="127" s="1"/>
  <c r="AM16" i="127"/>
  <c r="CS15" i="127"/>
  <c r="CP15" i="127"/>
  <c r="CO15" i="127"/>
  <c r="CN15" i="127"/>
  <c r="CM15" i="127"/>
  <c r="CL15" i="127"/>
  <c r="CK15" i="127"/>
  <c r="CQ15" i="127" s="1"/>
  <c r="CE15" i="127"/>
  <c r="CA15" i="127"/>
  <c r="BR15" i="127"/>
  <c r="BY15" i="127" s="1"/>
  <c r="BQ15" i="127"/>
  <c r="BP15" i="127"/>
  <c r="BO15" i="127"/>
  <c r="BN15" i="127"/>
  <c r="BH15" i="127"/>
  <c r="BD15" i="127"/>
  <c r="BA15" i="127"/>
  <c r="AZ15" i="127"/>
  <c r="AY15" i="127"/>
  <c r="AX15" i="127"/>
  <c r="AW15" i="127"/>
  <c r="AV15" i="127"/>
  <c r="AU15" i="127"/>
  <c r="AT15" i="127"/>
  <c r="AS15" i="127"/>
  <c r="AM15" i="127"/>
  <c r="BI33" i="126"/>
  <c r="CF32" i="126"/>
  <c r="CC32" i="126"/>
  <c r="CE32" i="126" s="1"/>
  <c r="CE35" i="126" s="1"/>
  <c r="BI32" i="126"/>
  <c r="BF32" i="126"/>
  <c r="BH32" i="126" s="1"/>
  <c r="BH35" i="126" s="1"/>
  <c r="AN32" i="126"/>
  <c r="AK32" i="126"/>
  <c r="AM32" i="126" s="1"/>
  <c r="AM35" i="126" s="1"/>
  <c r="AR31" i="126"/>
  <c r="CE30" i="126"/>
  <c r="CC30" i="126" s="1"/>
  <c r="BM30" i="126"/>
  <c r="BH30" i="126"/>
  <c r="BF30" i="126" s="1"/>
  <c r="AM30" i="126"/>
  <c r="AK30" i="126" s="1"/>
  <c r="AR27" i="126"/>
  <c r="BM26" i="126"/>
  <c r="BM29" i="126" s="1"/>
  <c r="BH27" i="126"/>
  <c r="AR26" i="126"/>
  <c r="AM26" i="126"/>
  <c r="BH25" i="126"/>
  <c r="AR25" i="126"/>
  <c r="AM25" i="126"/>
  <c r="CJ24" i="126"/>
  <c r="AR24" i="126"/>
  <c r="AM24" i="126"/>
  <c r="BM23" i="126"/>
  <c r="BH23" i="126"/>
  <c r="AR23" i="126"/>
  <c r="AR30" i="126" s="1"/>
  <c r="AM23" i="126"/>
  <c r="BM22" i="126"/>
  <c r="BH22" i="126"/>
  <c r="AM22" i="126"/>
  <c r="CJ21" i="126"/>
  <c r="BH21" i="126"/>
  <c r="AM21" i="126"/>
  <c r="CJ20" i="126"/>
  <c r="CE20" i="126"/>
  <c r="BH20" i="126"/>
  <c r="AM20" i="126"/>
  <c r="CJ19" i="126"/>
  <c r="CE19" i="126"/>
  <c r="BH19" i="126"/>
  <c r="AM19" i="126"/>
  <c r="CJ18" i="126"/>
  <c r="CE18" i="126"/>
  <c r="BH18" i="126"/>
  <c r="AM18" i="126"/>
  <c r="CJ17" i="126"/>
  <c r="CE17" i="126"/>
  <c r="BH17" i="126"/>
  <c r="BH24" i="126" s="1"/>
  <c r="AR17" i="126"/>
  <c r="AM17" i="126"/>
  <c r="CJ16" i="126"/>
  <c r="CJ22" i="126" s="1"/>
  <c r="CE16" i="126"/>
  <c r="BM16" i="126"/>
  <c r="BM27" i="126"/>
  <c r="BH16" i="126"/>
  <c r="AR16" i="126"/>
  <c r="AR28" i="126"/>
  <c r="AM16" i="126"/>
  <c r="CS15" i="126"/>
  <c r="CP15" i="126"/>
  <c r="CO15" i="126"/>
  <c r="CN15" i="126"/>
  <c r="CM15" i="126"/>
  <c r="CL15" i="126"/>
  <c r="CR15" i="126" s="1"/>
  <c r="CK15" i="126"/>
  <c r="CQ15" i="126" s="1"/>
  <c r="CE15" i="126"/>
  <c r="CA15" i="126"/>
  <c r="BR15" i="126"/>
  <c r="BY15" i="126" s="1"/>
  <c r="BQ15" i="126"/>
  <c r="BP15" i="126"/>
  <c r="BX15" i="126" s="1"/>
  <c r="BO15" i="126"/>
  <c r="BN15" i="126"/>
  <c r="BH15" i="126"/>
  <c r="BD15" i="126"/>
  <c r="BA15" i="126"/>
  <c r="AZ15" i="126"/>
  <c r="AY15" i="126"/>
  <c r="AX15" i="126"/>
  <c r="AW15" i="126"/>
  <c r="AV15" i="126"/>
  <c r="AU15" i="126"/>
  <c r="AT15" i="126"/>
  <c r="AS15" i="126"/>
  <c r="BB15" i="126" s="1"/>
  <c r="AM15" i="126"/>
  <c r="BI33" i="125"/>
  <c r="CF32" i="125"/>
  <c r="CC32" i="125"/>
  <c r="CE32" i="125"/>
  <c r="CE35" i="125" s="1"/>
  <c r="BI32" i="125"/>
  <c r="BF32" i="125"/>
  <c r="BH32" i="125" s="1"/>
  <c r="BH35" i="125" s="1"/>
  <c r="AN32" i="125"/>
  <c r="AK32" i="125"/>
  <c r="AM32" i="125"/>
  <c r="AM35" i="125" s="1"/>
  <c r="AR31" i="125"/>
  <c r="CE30" i="125"/>
  <c r="CC30" i="125" s="1"/>
  <c r="BM30" i="125"/>
  <c r="BH30" i="125"/>
  <c r="BF30" i="125" s="1"/>
  <c r="AM30" i="125"/>
  <c r="AK30" i="125"/>
  <c r="AR27" i="125"/>
  <c r="BM26" i="125"/>
  <c r="BM29" i="125"/>
  <c r="BH27" i="125"/>
  <c r="BV15" i="125" s="1"/>
  <c r="AR26" i="125"/>
  <c r="AM26" i="125"/>
  <c r="BH25" i="125"/>
  <c r="AR25" i="125"/>
  <c r="AM25" i="125"/>
  <c r="CJ24" i="125"/>
  <c r="AR24" i="125"/>
  <c r="AR30" i="125" s="1"/>
  <c r="AM24" i="125"/>
  <c r="BM23" i="125"/>
  <c r="BH23" i="125"/>
  <c r="AR23" i="125"/>
  <c r="AM23" i="125"/>
  <c r="BM22" i="125"/>
  <c r="BH22" i="125"/>
  <c r="AM22" i="125"/>
  <c r="CJ21" i="125"/>
  <c r="BH21" i="125"/>
  <c r="AM21" i="125"/>
  <c r="CJ20" i="125"/>
  <c r="CE20" i="125"/>
  <c r="BH20" i="125"/>
  <c r="AM20" i="125"/>
  <c r="CJ19" i="125"/>
  <c r="CE19" i="125"/>
  <c r="BH19" i="125"/>
  <c r="AM19" i="125"/>
  <c r="CJ18" i="125"/>
  <c r="CE18" i="125"/>
  <c r="BH18" i="125"/>
  <c r="AM18" i="125"/>
  <c r="CJ17" i="125"/>
  <c r="CJ23" i="125"/>
  <c r="CE17" i="125"/>
  <c r="BH17" i="125"/>
  <c r="BH24" i="125" s="1"/>
  <c r="AR17" i="125"/>
  <c r="AM17" i="125"/>
  <c r="CJ16" i="125"/>
  <c r="CJ22" i="125" s="1"/>
  <c r="CE16" i="125"/>
  <c r="BM16" i="125"/>
  <c r="BM27" i="125"/>
  <c r="BH16" i="125"/>
  <c r="AR16" i="125"/>
  <c r="AR28" i="125"/>
  <c r="AM16" i="125"/>
  <c r="CS15" i="125"/>
  <c r="CP15" i="125"/>
  <c r="CO15" i="125"/>
  <c r="CN15" i="125"/>
  <c r="CM15" i="125"/>
  <c r="CL15" i="125"/>
  <c r="CR15" i="125" s="1"/>
  <c r="CK15" i="125"/>
  <c r="CQ15" i="125" s="1"/>
  <c r="CE15" i="125"/>
  <c r="CA15" i="125"/>
  <c r="BR15" i="125"/>
  <c r="BY15" i="125" s="1"/>
  <c r="BQ15" i="125"/>
  <c r="BP15" i="125"/>
  <c r="BO15" i="125"/>
  <c r="BN15" i="125"/>
  <c r="BH15" i="125"/>
  <c r="BD15" i="125"/>
  <c r="BA15" i="125"/>
  <c r="AZ15" i="125"/>
  <c r="AY15" i="125"/>
  <c r="AX15" i="125"/>
  <c r="AW15" i="125"/>
  <c r="AV15" i="125"/>
  <c r="AU15" i="125"/>
  <c r="AT15" i="125"/>
  <c r="AS15" i="125"/>
  <c r="AM15" i="125"/>
  <c r="BI33" i="124"/>
  <c r="CF32" i="124"/>
  <c r="CC32" i="124"/>
  <c r="CE32" i="124" s="1"/>
  <c r="CE35" i="124"/>
  <c r="BI32" i="124"/>
  <c r="BF32" i="124"/>
  <c r="BH32" i="124" s="1"/>
  <c r="BH35" i="124" s="1"/>
  <c r="AN32" i="124"/>
  <c r="AK32" i="124"/>
  <c r="AM32" i="124" s="1"/>
  <c r="AM35" i="124"/>
  <c r="AR31" i="124"/>
  <c r="CE30" i="124"/>
  <c r="CC30" i="124" s="1"/>
  <c r="BM30" i="124"/>
  <c r="BH30" i="124"/>
  <c r="BF30" i="124" s="1"/>
  <c r="AM30" i="124"/>
  <c r="AK30" i="124" s="1"/>
  <c r="AR27" i="124"/>
  <c r="BM26" i="124"/>
  <c r="BH27" i="124"/>
  <c r="AR26" i="124"/>
  <c r="AM26" i="124"/>
  <c r="BH25" i="124"/>
  <c r="AR25" i="124"/>
  <c r="AM25" i="124"/>
  <c r="CJ24" i="124"/>
  <c r="AR24" i="124"/>
  <c r="AM24" i="124"/>
  <c r="BM23" i="124"/>
  <c r="BH23" i="124"/>
  <c r="AR23" i="124"/>
  <c r="AM23" i="124"/>
  <c r="BM22" i="124"/>
  <c r="BM29" i="124" s="1"/>
  <c r="BH22" i="124"/>
  <c r="AM22" i="124"/>
  <c r="CJ21" i="124"/>
  <c r="BH21" i="124"/>
  <c r="AM21" i="124"/>
  <c r="CJ20" i="124"/>
  <c r="CE20" i="124"/>
  <c r="BH20" i="124"/>
  <c r="AM20" i="124"/>
  <c r="CJ19" i="124"/>
  <c r="CE19" i="124"/>
  <c r="BH19" i="124"/>
  <c r="AM19" i="124"/>
  <c r="CJ18" i="124"/>
  <c r="CJ23" i="124" s="1"/>
  <c r="CE18" i="124"/>
  <c r="BH18" i="124"/>
  <c r="AM18" i="124"/>
  <c r="CJ17" i="124"/>
  <c r="CE17" i="124"/>
  <c r="BH17" i="124"/>
  <c r="BH24" i="124"/>
  <c r="AR17" i="124"/>
  <c r="AM17" i="124"/>
  <c r="CJ16" i="124"/>
  <c r="CJ22" i="124" s="1"/>
  <c r="CE16" i="124"/>
  <c r="BM16" i="124"/>
  <c r="BM27" i="124"/>
  <c r="BH16" i="124"/>
  <c r="AR16" i="124"/>
  <c r="AR28" i="124" s="1"/>
  <c r="AM16" i="124"/>
  <c r="CS15" i="124"/>
  <c r="CP15" i="124"/>
  <c r="CO15" i="124"/>
  <c r="CN15" i="124"/>
  <c r="CM15" i="124"/>
  <c r="CL15" i="124"/>
  <c r="CK15" i="124"/>
  <c r="CQ15" i="124"/>
  <c r="CE15" i="124"/>
  <c r="CA15" i="124"/>
  <c r="BR15" i="124"/>
  <c r="BY15" i="124"/>
  <c r="BQ15" i="124"/>
  <c r="BP15" i="124"/>
  <c r="BO15" i="124"/>
  <c r="BN15" i="124"/>
  <c r="BH15" i="124"/>
  <c r="BD15" i="124"/>
  <c r="BA15" i="124"/>
  <c r="AZ15" i="124"/>
  <c r="AY15" i="124"/>
  <c r="AX15" i="124"/>
  <c r="AW15" i="124"/>
  <c r="AV15" i="124"/>
  <c r="AU15" i="124"/>
  <c r="AT15" i="124"/>
  <c r="AS15" i="124"/>
  <c r="AM15" i="124"/>
  <c r="BI33" i="123"/>
  <c r="CF32" i="123"/>
  <c r="CC32" i="123"/>
  <c r="CE32" i="123" s="1"/>
  <c r="CE35" i="123" s="1"/>
  <c r="BI32" i="123"/>
  <c r="BF32" i="123"/>
  <c r="BH32" i="123"/>
  <c r="BH35" i="123" s="1"/>
  <c r="AN32" i="123"/>
  <c r="AK32" i="123"/>
  <c r="AM32" i="123" s="1"/>
  <c r="AM35" i="123" s="1"/>
  <c r="AR31" i="123"/>
  <c r="CE30" i="123"/>
  <c r="CC30" i="123"/>
  <c r="BM30" i="123"/>
  <c r="BH30" i="123"/>
  <c r="BF30" i="123"/>
  <c r="AM30" i="123"/>
  <c r="AK30" i="123" s="1"/>
  <c r="AR27" i="123"/>
  <c r="BM26" i="123"/>
  <c r="BH27" i="123"/>
  <c r="BU15" i="123"/>
  <c r="BT15" i="123"/>
  <c r="AR26" i="123"/>
  <c r="AM26" i="123"/>
  <c r="BH25" i="123"/>
  <c r="AR25" i="123"/>
  <c r="AM25" i="123"/>
  <c r="CJ24" i="123"/>
  <c r="AR24" i="123"/>
  <c r="AR30" i="123" s="1"/>
  <c r="AM24" i="123"/>
  <c r="BM23" i="123"/>
  <c r="BH23" i="123"/>
  <c r="AR23" i="123"/>
  <c r="AM23" i="123"/>
  <c r="BM22" i="123"/>
  <c r="BH22" i="123"/>
  <c r="BH24" i="123" s="1"/>
  <c r="AM22" i="123"/>
  <c r="CJ21" i="123"/>
  <c r="BH21" i="123"/>
  <c r="AM21" i="123"/>
  <c r="CJ20" i="123"/>
  <c r="CE20" i="123"/>
  <c r="BH20" i="123"/>
  <c r="AM20" i="123"/>
  <c r="CJ19" i="123"/>
  <c r="CE19" i="123"/>
  <c r="BH19" i="123"/>
  <c r="AM19" i="123"/>
  <c r="CJ18" i="123"/>
  <c r="CE18" i="123"/>
  <c r="BH18" i="123"/>
  <c r="AM18" i="123"/>
  <c r="CJ17" i="123"/>
  <c r="CJ23" i="123"/>
  <c r="CE17" i="123"/>
  <c r="BH17" i="123"/>
  <c r="AR17" i="123"/>
  <c r="AM17" i="123"/>
  <c r="CJ16" i="123"/>
  <c r="CJ22" i="123" s="1"/>
  <c r="CE16" i="123"/>
  <c r="BM16" i="123"/>
  <c r="BM27" i="123" s="1"/>
  <c r="BH16" i="123"/>
  <c r="AR16" i="123"/>
  <c r="AM16" i="123"/>
  <c r="CS15" i="123"/>
  <c r="CP15" i="123"/>
  <c r="CO15" i="123"/>
  <c r="CN15" i="123"/>
  <c r="CM15" i="123"/>
  <c r="CL15" i="123"/>
  <c r="CK15" i="123"/>
  <c r="CQ15" i="123"/>
  <c r="CE15" i="123"/>
  <c r="CA15" i="123"/>
  <c r="BR15" i="123"/>
  <c r="BY15" i="123"/>
  <c r="BQ15" i="123"/>
  <c r="BP15" i="123"/>
  <c r="BO15" i="123"/>
  <c r="BN15" i="123"/>
  <c r="BX15" i="123"/>
  <c r="BH15" i="123"/>
  <c r="BD15" i="123"/>
  <c r="BA15" i="123"/>
  <c r="AZ15" i="123"/>
  <c r="AY15" i="123"/>
  <c r="AX15" i="123"/>
  <c r="AW15" i="123"/>
  <c r="AV15" i="123"/>
  <c r="AU15" i="123"/>
  <c r="AT15" i="123"/>
  <c r="AS15" i="123"/>
  <c r="AM15" i="123"/>
  <c r="F21" i="3"/>
  <c r="BI33" i="122"/>
  <c r="CF32" i="122"/>
  <c r="CC32" i="122"/>
  <c r="CE32" i="122"/>
  <c r="CE35" i="122" s="1"/>
  <c r="BI32" i="122"/>
  <c r="BF32" i="122"/>
  <c r="BH32" i="122"/>
  <c r="BH35" i="122"/>
  <c r="AN32" i="122"/>
  <c r="AK32" i="122"/>
  <c r="AM32" i="122"/>
  <c r="AM35" i="122" s="1"/>
  <c r="AR31" i="122"/>
  <c r="CE30" i="122"/>
  <c r="CC30" i="122"/>
  <c r="BM30" i="122"/>
  <c r="BH30" i="122"/>
  <c r="BF30" i="122" s="1"/>
  <c r="AM30" i="122"/>
  <c r="AK30" i="122" s="1"/>
  <c r="AR27" i="122"/>
  <c r="BM26" i="122"/>
  <c r="BH27" i="122"/>
  <c r="AR26" i="122"/>
  <c r="AM26" i="122"/>
  <c r="BH25" i="122"/>
  <c r="AR25" i="122"/>
  <c r="AM25" i="122"/>
  <c r="CJ24" i="122"/>
  <c r="AR24" i="122"/>
  <c r="AM24" i="122"/>
  <c r="BM23" i="122"/>
  <c r="BM29" i="122"/>
  <c r="BH23" i="122"/>
  <c r="AR23" i="122"/>
  <c r="AM23" i="122"/>
  <c r="BM22" i="122"/>
  <c r="BH22" i="122"/>
  <c r="AM22" i="122"/>
  <c r="CJ21" i="122"/>
  <c r="BH21" i="122"/>
  <c r="AM21" i="122"/>
  <c r="CJ20" i="122"/>
  <c r="CE20" i="122"/>
  <c r="BH20" i="122"/>
  <c r="AM20" i="122"/>
  <c r="CJ19" i="122"/>
  <c r="CE19" i="122"/>
  <c r="BH19" i="122"/>
  <c r="AM19" i="122"/>
  <c r="CJ18" i="122"/>
  <c r="CE18" i="122"/>
  <c r="BH18" i="122"/>
  <c r="AM18" i="122"/>
  <c r="CJ17" i="122"/>
  <c r="CJ23" i="122"/>
  <c r="CE17" i="122"/>
  <c r="BH17" i="122"/>
  <c r="BH24" i="122" s="1"/>
  <c r="AR17" i="122"/>
  <c r="AM17" i="122"/>
  <c r="CJ16" i="122"/>
  <c r="CJ22" i="122" s="1"/>
  <c r="CE16" i="122"/>
  <c r="BM16" i="122"/>
  <c r="BM27" i="122" s="1"/>
  <c r="BH16" i="122"/>
  <c r="AR16" i="122"/>
  <c r="AR28" i="122" s="1"/>
  <c r="AM16" i="122"/>
  <c r="CS15" i="122"/>
  <c r="CP15" i="122"/>
  <c r="CO15" i="122"/>
  <c r="CR15" i="122" s="1"/>
  <c r="CN15" i="122"/>
  <c r="CM15" i="122"/>
  <c r="CL15" i="122"/>
  <c r="CK15" i="122"/>
  <c r="CQ15" i="122" s="1"/>
  <c r="CE15" i="122"/>
  <c r="CA15" i="122"/>
  <c r="BR15" i="122"/>
  <c r="BY15" i="122" s="1"/>
  <c r="BQ15" i="122"/>
  <c r="BP15" i="122"/>
  <c r="BO15" i="122"/>
  <c r="BN15" i="122"/>
  <c r="BH15" i="122"/>
  <c r="BD15" i="122"/>
  <c r="BA15" i="122"/>
  <c r="AZ15" i="122"/>
  <c r="AY15" i="122"/>
  <c r="AX15" i="122"/>
  <c r="AW15" i="122"/>
  <c r="AV15" i="122"/>
  <c r="AU15" i="122"/>
  <c r="AT15" i="122"/>
  <c r="AS15" i="122"/>
  <c r="AM15" i="122"/>
  <c r="BI33" i="121"/>
  <c r="CF32" i="121"/>
  <c r="CC32" i="121"/>
  <c r="CE32" i="121"/>
  <c r="CE35" i="121" s="1"/>
  <c r="BI32" i="121"/>
  <c r="BF32" i="121"/>
  <c r="BH32" i="121" s="1"/>
  <c r="BH35" i="121" s="1"/>
  <c r="AN32" i="121"/>
  <c r="AK32" i="121"/>
  <c r="AM32" i="121"/>
  <c r="AM35" i="121" s="1"/>
  <c r="AR31" i="121"/>
  <c r="CE30" i="121"/>
  <c r="CC30" i="121" s="1"/>
  <c r="BM30" i="121"/>
  <c r="BH30" i="121"/>
  <c r="BF30" i="121" s="1"/>
  <c r="AM30" i="121"/>
  <c r="AK30" i="121"/>
  <c r="AR27" i="121"/>
  <c r="BM26" i="121"/>
  <c r="BH27" i="121"/>
  <c r="AR26" i="121"/>
  <c r="AM26" i="121"/>
  <c r="BH25" i="121"/>
  <c r="AR25" i="121"/>
  <c r="AM25" i="121"/>
  <c r="CJ24" i="121"/>
  <c r="AR24" i="121"/>
  <c r="AM24" i="121"/>
  <c r="BM23" i="121"/>
  <c r="BH23" i="121"/>
  <c r="AR23" i="121"/>
  <c r="AM23" i="121"/>
  <c r="BM22" i="121"/>
  <c r="BM29" i="121" s="1"/>
  <c r="BH22" i="121"/>
  <c r="AM22" i="121"/>
  <c r="CJ21" i="121"/>
  <c r="BH21" i="121"/>
  <c r="AM21" i="121"/>
  <c r="CJ20" i="121"/>
  <c r="CE20" i="121"/>
  <c r="BH20" i="121"/>
  <c r="AM20" i="121"/>
  <c r="CJ19" i="121"/>
  <c r="CE19" i="121"/>
  <c r="BH19" i="121"/>
  <c r="AM19" i="121"/>
  <c r="CJ18" i="121"/>
  <c r="CE18" i="121"/>
  <c r="BH18" i="121"/>
  <c r="AM18" i="121"/>
  <c r="CJ17" i="121"/>
  <c r="CE17" i="121"/>
  <c r="BH17" i="121"/>
  <c r="AR17" i="121"/>
  <c r="AM17" i="121"/>
  <c r="CJ16" i="121"/>
  <c r="CJ22" i="121" s="1"/>
  <c r="CE16" i="121"/>
  <c r="BM16" i="121"/>
  <c r="BM27" i="121" s="1"/>
  <c r="BH16" i="121"/>
  <c r="AR16" i="121"/>
  <c r="AR28" i="121"/>
  <c r="AM16" i="121"/>
  <c r="CS15" i="121"/>
  <c r="CP15" i="121"/>
  <c r="CR15" i="121"/>
  <c r="CO15" i="121"/>
  <c r="CN15" i="121"/>
  <c r="CM15" i="121"/>
  <c r="CL15" i="121"/>
  <c r="CK15" i="121"/>
  <c r="CQ15" i="121" s="1"/>
  <c r="CE15" i="121"/>
  <c r="CA15" i="121"/>
  <c r="BR15" i="121"/>
  <c r="BY15" i="121"/>
  <c r="BQ15" i="121"/>
  <c r="BP15" i="121"/>
  <c r="BO15" i="121"/>
  <c r="BN15" i="121"/>
  <c r="BH15" i="121"/>
  <c r="BD15" i="121"/>
  <c r="BA15" i="121"/>
  <c r="AZ15" i="121"/>
  <c r="AY15" i="121"/>
  <c r="AX15" i="121"/>
  <c r="AW15" i="121"/>
  <c r="BC15" i="121" s="1"/>
  <c r="AV15" i="121"/>
  <c r="AU15" i="121"/>
  <c r="AT15" i="121"/>
  <c r="BB15" i="121" s="1"/>
  <c r="AS15" i="121"/>
  <c r="AM15" i="121"/>
  <c r="BI33" i="120"/>
  <c r="CF32" i="120"/>
  <c r="CE35" i="120"/>
  <c r="CC32" i="120"/>
  <c r="CE32" i="120" s="1"/>
  <c r="BI32" i="120"/>
  <c r="BF32" i="120"/>
  <c r="BH32" i="120"/>
  <c r="BH35" i="120"/>
  <c r="AN32" i="120"/>
  <c r="AK32" i="120"/>
  <c r="AM32" i="120"/>
  <c r="AM35" i="120" s="1"/>
  <c r="AR31" i="120"/>
  <c r="CE30" i="120"/>
  <c r="CC30" i="120"/>
  <c r="BM30" i="120"/>
  <c r="BH30" i="120"/>
  <c r="BF30" i="120" s="1"/>
  <c r="AM30" i="120"/>
  <c r="AK30" i="120" s="1"/>
  <c r="AR27" i="120"/>
  <c r="BM26" i="120"/>
  <c r="BH27" i="120"/>
  <c r="BV15" i="120" s="1"/>
  <c r="AR26" i="120"/>
  <c r="AM26" i="120"/>
  <c r="BH25" i="120"/>
  <c r="AR25" i="120"/>
  <c r="AM25" i="120"/>
  <c r="CJ24" i="120"/>
  <c r="AR24" i="120"/>
  <c r="AM24" i="120"/>
  <c r="BM23" i="120"/>
  <c r="BH23" i="120"/>
  <c r="AR23" i="120"/>
  <c r="AM23" i="120"/>
  <c r="BM22" i="120"/>
  <c r="BH22" i="120"/>
  <c r="AM22" i="120"/>
  <c r="CJ21" i="120"/>
  <c r="BH21" i="120"/>
  <c r="AM21" i="120"/>
  <c r="CJ20" i="120"/>
  <c r="CE20" i="120"/>
  <c r="BH20" i="120"/>
  <c r="AM20" i="120"/>
  <c r="CJ19" i="120"/>
  <c r="CE19" i="120"/>
  <c r="BH19" i="120"/>
  <c r="AM19" i="120"/>
  <c r="CJ18" i="120"/>
  <c r="CJ23" i="120" s="1"/>
  <c r="CE18" i="120"/>
  <c r="BH18" i="120"/>
  <c r="AM18" i="120"/>
  <c r="CJ17" i="120"/>
  <c r="CE17" i="120"/>
  <c r="BH17" i="120"/>
  <c r="AR17" i="120"/>
  <c r="AM17" i="120"/>
  <c r="CJ16" i="120"/>
  <c r="CJ22" i="120"/>
  <c r="CE16" i="120"/>
  <c r="BM16" i="120"/>
  <c r="BM27" i="120"/>
  <c r="BH16" i="120"/>
  <c r="AR16" i="120"/>
  <c r="AR28" i="120"/>
  <c r="AM16" i="120"/>
  <c r="CS15" i="120"/>
  <c r="CP15" i="120"/>
  <c r="CO15" i="120"/>
  <c r="CN15" i="120"/>
  <c r="CR15" i="120" s="1"/>
  <c r="CM15" i="120"/>
  <c r="CL15" i="120"/>
  <c r="CK15" i="120"/>
  <c r="CQ15" i="120"/>
  <c r="CE15" i="120"/>
  <c r="CA15" i="120"/>
  <c r="BR15" i="120"/>
  <c r="BY15" i="120" s="1"/>
  <c r="BQ15" i="120"/>
  <c r="BP15" i="120"/>
  <c r="BO15" i="120"/>
  <c r="BN15" i="120"/>
  <c r="BH15" i="120"/>
  <c r="BD15" i="120"/>
  <c r="BA15" i="120"/>
  <c r="AZ15" i="120"/>
  <c r="AY15" i="120"/>
  <c r="AX15" i="120"/>
  <c r="AW15" i="120"/>
  <c r="AV15" i="120"/>
  <c r="AU15" i="120"/>
  <c r="AT15" i="120"/>
  <c r="AS15" i="120"/>
  <c r="AM15" i="120"/>
  <c r="BI33" i="119"/>
  <c r="CF32" i="119"/>
  <c r="CC32" i="119"/>
  <c r="CE32" i="119" s="1"/>
  <c r="CE35" i="119" s="1"/>
  <c r="BI32" i="119"/>
  <c r="BF32" i="119"/>
  <c r="BH32" i="119" s="1"/>
  <c r="BH35" i="119" s="1"/>
  <c r="AN32" i="119"/>
  <c r="AK32" i="119"/>
  <c r="AM32" i="119" s="1"/>
  <c r="AM35" i="119" s="1"/>
  <c r="AR31" i="119"/>
  <c r="CE30" i="119"/>
  <c r="CC30" i="119" s="1"/>
  <c r="BM30" i="119"/>
  <c r="BH30" i="119"/>
  <c r="BF30" i="119" s="1"/>
  <c r="AM30" i="119"/>
  <c r="AK30" i="119" s="1"/>
  <c r="AR27" i="119"/>
  <c r="BM26" i="119"/>
  <c r="BH27" i="119"/>
  <c r="BW15" i="119" s="1"/>
  <c r="AR26" i="119"/>
  <c r="AR30" i="119" s="1"/>
  <c r="AM26" i="119"/>
  <c r="BH25" i="119"/>
  <c r="AR25" i="119"/>
  <c r="AM25" i="119"/>
  <c r="CJ24" i="119"/>
  <c r="AR24" i="119"/>
  <c r="AM24" i="119"/>
  <c r="BM23" i="119"/>
  <c r="BH23" i="119"/>
  <c r="AR23" i="119"/>
  <c r="AM23" i="119"/>
  <c r="BM22" i="119"/>
  <c r="BM29" i="119" s="1"/>
  <c r="BH22" i="119"/>
  <c r="AM22" i="119"/>
  <c r="CJ21" i="119"/>
  <c r="BH21" i="119"/>
  <c r="AM21" i="119"/>
  <c r="CJ20" i="119"/>
  <c r="CE20" i="119"/>
  <c r="BH20" i="119"/>
  <c r="AM20" i="119"/>
  <c r="CJ19" i="119"/>
  <c r="CJ23" i="119" s="1"/>
  <c r="CE19" i="119"/>
  <c r="BH19" i="119"/>
  <c r="AM19" i="119"/>
  <c r="CJ18" i="119"/>
  <c r="CE18" i="119"/>
  <c r="BH18" i="119"/>
  <c r="AM18" i="119"/>
  <c r="CJ17" i="119"/>
  <c r="CE17" i="119"/>
  <c r="BH17" i="119"/>
  <c r="BH24" i="119"/>
  <c r="AR17" i="119"/>
  <c r="AM17" i="119"/>
  <c r="CJ16" i="119"/>
  <c r="CJ22" i="119"/>
  <c r="CE16" i="119"/>
  <c r="BM16" i="119"/>
  <c r="BM27" i="119" s="1"/>
  <c r="BH16" i="119"/>
  <c r="AR16" i="119"/>
  <c r="AR28" i="119" s="1"/>
  <c r="AM16" i="119"/>
  <c r="CS15" i="119"/>
  <c r="CP15" i="119"/>
  <c r="CO15" i="119"/>
  <c r="CN15" i="119"/>
  <c r="CM15" i="119"/>
  <c r="CR15" i="119"/>
  <c r="CL15" i="119"/>
  <c r="CK15" i="119"/>
  <c r="CQ15" i="119"/>
  <c r="CE15" i="119"/>
  <c r="CA15" i="119"/>
  <c r="BR15" i="119"/>
  <c r="BY15" i="119"/>
  <c r="BQ15" i="119"/>
  <c r="BP15" i="119"/>
  <c r="BO15" i="119"/>
  <c r="BX15" i="119"/>
  <c r="BN15" i="119"/>
  <c r="BH15" i="119"/>
  <c r="BD15" i="119"/>
  <c r="BA15" i="119"/>
  <c r="AZ15" i="119"/>
  <c r="AY15" i="119"/>
  <c r="AX15" i="119"/>
  <c r="AW15" i="119"/>
  <c r="BC15" i="119" s="1"/>
  <c r="AV15" i="119"/>
  <c r="AU15" i="119"/>
  <c r="AT15" i="119"/>
  <c r="AS15" i="119"/>
  <c r="BB15" i="119"/>
  <c r="AM15" i="119"/>
  <c r="BI33" i="118"/>
  <c r="CF32" i="118"/>
  <c r="CC32" i="118"/>
  <c r="CE32" i="118" s="1"/>
  <c r="CE35" i="118" s="1"/>
  <c r="BI32" i="118"/>
  <c r="BF32" i="118"/>
  <c r="BH32" i="118" s="1"/>
  <c r="BH35" i="118" s="1"/>
  <c r="AN32" i="118"/>
  <c r="AK32" i="118"/>
  <c r="AM32" i="118" s="1"/>
  <c r="AM35" i="118" s="1"/>
  <c r="AR31" i="118"/>
  <c r="CE30" i="118"/>
  <c r="CC30" i="118" s="1"/>
  <c r="BM30" i="118"/>
  <c r="BH30" i="118"/>
  <c r="BF30" i="118"/>
  <c r="AM30" i="118"/>
  <c r="AK30" i="118" s="1"/>
  <c r="AR27" i="118"/>
  <c r="BM26" i="118"/>
  <c r="BH27" i="118"/>
  <c r="BT15" i="118" s="1"/>
  <c r="AR26" i="118"/>
  <c r="AM26" i="118"/>
  <c r="BH25" i="118"/>
  <c r="AR25" i="118"/>
  <c r="AM25" i="118"/>
  <c r="CJ24" i="118"/>
  <c r="AR24" i="118"/>
  <c r="AR30" i="118" s="1"/>
  <c r="AM24" i="118"/>
  <c r="BM23" i="118"/>
  <c r="BH23" i="118"/>
  <c r="AR23" i="118"/>
  <c r="AM23" i="118"/>
  <c r="BM22" i="118"/>
  <c r="BM29" i="118"/>
  <c r="BH22" i="118"/>
  <c r="AM22" i="118"/>
  <c r="CJ21" i="118"/>
  <c r="BH21" i="118"/>
  <c r="AM21" i="118"/>
  <c r="CJ20" i="118"/>
  <c r="CE20" i="118"/>
  <c r="BH20" i="118"/>
  <c r="AM20" i="118"/>
  <c r="CJ19" i="118"/>
  <c r="CE19" i="118"/>
  <c r="BH19" i="118"/>
  <c r="AM19" i="118"/>
  <c r="CJ18" i="118"/>
  <c r="CE18" i="118"/>
  <c r="BH18" i="118"/>
  <c r="AM18" i="118"/>
  <c r="CJ17" i="118"/>
  <c r="CJ23" i="118" s="1"/>
  <c r="CE17" i="118"/>
  <c r="BH17" i="118"/>
  <c r="BH24" i="118" s="1"/>
  <c r="AR17" i="118"/>
  <c r="AM17" i="118"/>
  <c r="CJ16" i="118"/>
  <c r="CJ22" i="118"/>
  <c r="CE16" i="118"/>
  <c r="BM16" i="118"/>
  <c r="BM27" i="118"/>
  <c r="BH16" i="118"/>
  <c r="AR16" i="118"/>
  <c r="AR28" i="118"/>
  <c r="AM16" i="118"/>
  <c r="CS15" i="118"/>
  <c r="CP15" i="118"/>
  <c r="CO15" i="118"/>
  <c r="CN15" i="118"/>
  <c r="CM15" i="118"/>
  <c r="CL15" i="118"/>
  <c r="CK15" i="118"/>
  <c r="CQ15" i="118"/>
  <c r="CE15" i="118"/>
  <c r="CA15" i="118"/>
  <c r="BR15" i="118"/>
  <c r="BY15" i="118"/>
  <c r="BQ15" i="118"/>
  <c r="BP15" i="118"/>
  <c r="BO15" i="118"/>
  <c r="BX15" i="118"/>
  <c r="BN15" i="118"/>
  <c r="BH15" i="118"/>
  <c r="BD15" i="118"/>
  <c r="BA15" i="118"/>
  <c r="AZ15" i="118"/>
  <c r="AY15" i="118"/>
  <c r="AX15" i="118"/>
  <c r="AW15" i="118"/>
  <c r="AV15" i="118"/>
  <c r="AU15" i="118"/>
  <c r="AT15" i="118"/>
  <c r="BB15" i="118" s="1"/>
  <c r="AS15" i="118"/>
  <c r="AM15" i="118"/>
  <c r="BI33" i="117"/>
  <c r="CF32" i="117"/>
  <c r="CC32" i="117"/>
  <c r="CE32" i="117"/>
  <c r="CE35" i="117" s="1"/>
  <c r="BI32" i="117"/>
  <c r="BF32" i="117"/>
  <c r="BH32" i="117" s="1"/>
  <c r="BH35" i="117"/>
  <c r="AN32" i="117"/>
  <c r="AK32" i="117"/>
  <c r="AM32" i="117"/>
  <c r="AM35" i="117"/>
  <c r="AR31" i="117"/>
  <c r="CE30" i="117"/>
  <c r="CC30" i="117" s="1"/>
  <c r="BM30" i="117"/>
  <c r="BH30" i="117"/>
  <c r="BF30" i="117"/>
  <c r="AM30" i="117"/>
  <c r="AK30" i="117" s="1"/>
  <c r="AR27" i="117"/>
  <c r="BM26" i="117"/>
  <c r="BH27" i="117"/>
  <c r="BW15" i="117" s="1"/>
  <c r="BU15" i="117"/>
  <c r="AR26" i="117"/>
  <c r="AM26" i="117"/>
  <c r="BH25" i="117"/>
  <c r="AR25" i="117"/>
  <c r="AM25" i="117"/>
  <c r="CJ24" i="117"/>
  <c r="AR24" i="117"/>
  <c r="AM24" i="117"/>
  <c r="BM23" i="117"/>
  <c r="BH23" i="117"/>
  <c r="AR23" i="117"/>
  <c r="AR30" i="117" s="1"/>
  <c r="AM23" i="117"/>
  <c r="BM22" i="117"/>
  <c r="BM29" i="117" s="1"/>
  <c r="BH22" i="117"/>
  <c r="AM22" i="117"/>
  <c r="CJ21" i="117"/>
  <c r="BH21" i="117"/>
  <c r="AM21" i="117"/>
  <c r="CJ20" i="117"/>
  <c r="CE20" i="117"/>
  <c r="BH20" i="117"/>
  <c r="AM20" i="117"/>
  <c r="CJ19" i="117"/>
  <c r="CE19" i="117"/>
  <c r="BH19" i="117"/>
  <c r="AM19" i="117"/>
  <c r="CJ18" i="117"/>
  <c r="CJ23" i="117" s="1"/>
  <c r="CE18" i="117"/>
  <c r="BH18" i="117"/>
  <c r="AM18" i="117"/>
  <c r="CJ17" i="117"/>
  <c r="CE17" i="117"/>
  <c r="BH17" i="117"/>
  <c r="AR17" i="117"/>
  <c r="AM17" i="117"/>
  <c r="CJ16" i="117"/>
  <c r="CJ22" i="117" s="1"/>
  <c r="CE16" i="117"/>
  <c r="BM16" i="117"/>
  <c r="BM27" i="117" s="1"/>
  <c r="BH16" i="117"/>
  <c r="AR16" i="117"/>
  <c r="AM16" i="117"/>
  <c r="CS15" i="117"/>
  <c r="CP15" i="117"/>
  <c r="CO15" i="117"/>
  <c r="CN15" i="117"/>
  <c r="CR15" i="117" s="1"/>
  <c r="CM15" i="117"/>
  <c r="CL15" i="117"/>
  <c r="CK15" i="117"/>
  <c r="CQ15" i="117" s="1"/>
  <c r="CE15" i="117"/>
  <c r="CA15" i="117"/>
  <c r="BR15" i="117"/>
  <c r="BY15" i="117" s="1"/>
  <c r="BQ15" i="117"/>
  <c r="BP15" i="117"/>
  <c r="BO15" i="117"/>
  <c r="BN15" i="117"/>
  <c r="BH15" i="117"/>
  <c r="BD15" i="117"/>
  <c r="BA15" i="117"/>
  <c r="AZ15" i="117"/>
  <c r="AY15" i="117"/>
  <c r="AX15" i="117"/>
  <c r="AW15" i="117"/>
  <c r="AV15" i="117"/>
  <c r="AU15" i="117"/>
  <c r="AT15" i="117"/>
  <c r="BB15" i="117" s="1"/>
  <c r="AS15" i="117"/>
  <c r="AM15" i="117"/>
  <c r="BI33" i="116"/>
  <c r="CF32" i="116"/>
  <c r="CC32" i="116"/>
  <c r="CE32" i="116"/>
  <c r="CE35" i="116" s="1"/>
  <c r="BI32" i="116"/>
  <c r="BF32" i="116"/>
  <c r="BH32" i="116" s="1"/>
  <c r="BH35" i="116"/>
  <c r="AN32" i="116"/>
  <c r="AK32" i="116"/>
  <c r="AM32" i="116" s="1"/>
  <c r="AM35" i="116" s="1"/>
  <c r="AR31" i="116"/>
  <c r="CE30" i="116"/>
  <c r="CC30" i="116" s="1"/>
  <c r="BM30" i="116"/>
  <c r="BH30" i="116"/>
  <c r="BF30" i="116"/>
  <c r="AM30" i="116"/>
  <c r="AK30" i="116" s="1"/>
  <c r="AR27" i="116"/>
  <c r="BM26" i="116"/>
  <c r="BH27" i="116"/>
  <c r="AR26" i="116"/>
  <c r="AM26" i="116"/>
  <c r="BH25" i="116"/>
  <c r="AR25" i="116"/>
  <c r="AM25" i="116"/>
  <c r="CJ24" i="116"/>
  <c r="AR24" i="116"/>
  <c r="AM24" i="116"/>
  <c r="BM23" i="116"/>
  <c r="BH23" i="116"/>
  <c r="AR23" i="116"/>
  <c r="AM23" i="116"/>
  <c r="BM22" i="116"/>
  <c r="BH22" i="116"/>
  <c r="BH24" i="116" s="1"/>
  <c r="AM22" i="116"/>
  <c r="CJ21" i="116"/>
  <c r="CJ23" i="116"/>
  <c r="BH21" i="116"/>
  <c r="AM21" i="116"/>
  <c r="CJ20" i="116"/>
  <c r="CE20" i="116"/>
  <c r="BH20" i="116"/>
  <c r="AM20" i="116"/>
  <c r="CJ19" i="116"/>
  <c r="CE19" i="116"/>
  <c r="BH19" i="116"/>
  <c r="AM19" i="116"/>
  <c r="CJ18" i="116"/>
  <c r="CE18" i="116"/>
  <c r="BH18" i="116"/>
  <c r="AM18" i="116"/>
  <c r="CJ17" i="116"/>
  <c r="CE17" i="116"/>
  <c r="BH17" i="116"/>
  <c r="AR17" i="116"/>
  <c r="AM17" i="116"/>
  <c r="CJ16" i="116"/>
  <c r="CJ22" i="116" s="1"/>
  <c r="CE16" i="116"/>
  <c r="BM16" i="116"/>
  <c r="BM27" i="116"/>
  <c r="BH16" i="116"/>
  <c r="AR16" i="116"/>
  <c r="AR28" i="116" s="1"/>
  <c r="AM16" i="116"/>
  <c r="CS15" i="116"/>
  <c r="CP15" i="116"/>
  <c r="CO15" i="116"/>
  <c r="CN15" i="116"/>
  <c r="CR15" i="116" s="1"/>
  <c r="CM15" i="116"/>
  <c r="CL15" i="116"/>
  <c r="CK15" i="116"/>
  <c r="CQ15" i="116" s="1"/>
  <c r="CE15" i="116"/>
  <c r="CA15" i="116"/>
  <c r="BV15" i="116"/>
  <c r="BR15" i="116"/>
  <c r="BY15" i="116"/>
  <c r="BQ15" i="116"/>
  <c r="BP15" i="116"/>
  <c r="BO15" i="116"/>
  <c r="BN15" i="116"/>
  <c r="BX15" i="116" s="1"/>
  <c r="BH15" i="116"/>
  <c r="BD15" i="116"/>
  <c r="BA15" i="116"/>
  <c r="BC15" i="116"/>
  <c r="AZ15" i="116"/>
  <c r="AY15" i="116"/>
  <c r="AX15" i="116"/>
  <c r="AW15" i="116"/>
  <c r="AV15" i="116"/>
  <c r="AU15" i="116"/>
  <c r="AT15" i="116"/>
  <c r="AS15" i="116"/>
  <c r="BB15" i="116" s="1"/>
  <c r="AM15" i="116"/>
  <c r="BI33" i="115"/>
  <c r="CF32" i="115"/>
  <c r="CC32" i="115"/>
  <c r="CE32" i="115"/>
  <c r="CE35" i="115" s="1"/>
  <c r="BI32" i="115"/>
  <c r="BF32" i="115"/>
  <c r="BH32" i="115" s="1"/>
  <c r="BH35" i="115" s="1"/>
  <c r="AN32" i="115"/>
  <c r="AK32" i="115"/>
  <c r="AM32" i="115"/>
  <c r="AM35" i="115" s="1"/>
  <c r="AR31" i="115"/>
  <c r="CE30" i="115"/>
  <c r="CC30" i="115" s="1"/>
  <c r="BM30" i="115"/>
  <c r="BH30" i="115"/>
  <c r="BF30" i="115"/>
  <c r="AM30" i="115"/>
  <c r="AK30" i="115" s="1"/>
  <c r="AR27" i="115"/>
  <c r="BM26" i="115"/>
  <c r="BH27" i="115"/>
  <c r="BT15" i="115" s="1"/>
  <c r="BZ15" i="115" s="1"/>
  <c r="AR26" i="115"/>
  <c r="AM26" i="115"/>
  <c r="BH25" i="115"/>
  <c r="AR25" i="115"/>
  <c r="AR30" i="115" s="1"/>
  <c r="AM25" i="115"/>
  <c r="CJ24" i="115"/>
  <c r="AR24" i="115"/>
  <c r="AM24" i="115"/>
  <c r="BM23" i="115"/>
  <c r="BH23" i="115"/>
  <c r="AR23" i="115"/>
  <c r="AM23" i="115"/>
  <c r="BM22" i="115"/>
  <c r="BH22" i="115"/>
  <c r="AM22" i="115"/>
  <c r="CJ21" i="115"/>
  <c r="BH21" i="115"/>
  <c r="AM21" i="115"/>
  <c r="CJ20" i="115"/>
  <c r="CE20" i="115"/>
  <c r="BH20" i="115"/>
  <c r="AM20" i="115"/>
  <c r="CJ19" i="115"/>
  <c r="CE19" i="115"/>
  <c r="BH19" i="115"/>
  <c r="AM19" i="115"/>
  <c r="CJ18" i="115"/>
  <c r="CE18" i="115"/>
  <c r="BH18" i="115"/>
  <c r="AM18" i="115"/>
  <c r="CJ17" i="115"/>
  <c r="CE17" i="115"/>
  <c r="BH17" i="115"/>
  <c r="AR17" i="115"/>
  <c r="AM17" i="115"/>
  <c r="CJ16" i="115"/>
  <c r="CJ22" i="115" s="1"/>
  <c r="CE16" i="115"/>
  <c r="BM16" i="115"/>
  <c r="BM27" i="115"/>
  <c r="BH16" i="115"/>
  <c r="AR16" i="115"/>
  <c r="AR28" i="115" s="1"/>
  <c r="AM16" i="115"/>
  <c r="CS15" i="115"/>
  <c r="CP15" i="115"/>
  <c r="CO15" i="115"/>
  <c r="CN15" i="115"/>
  <c r="CM15" i="115"/>
  <c r="CR15" i="115" s="1"/>
  <c r="CL15" i="115"/>
  <c r="CK15" i="115"/>
  <c r="CQ15" i="115" s="1"/>
  <c r="CE15" i="115"/>
  <c r="CA15" i="115"/>
  <c r="BS15" i="115"/>
  <c r="BR15" i="115"/>
  <c r="BY15" i="115"/>
  <c r="BQ15" i="115"/>
  <c r="BX15" i="115"/>
  <c r="BP15" i="115"/>
  <c r="BO15" i="115"/>
  <c r="BN15" i="115"/>
  <c r="BH15" i="115"/>
  <c r="BD15" i="115"/>
  <c r="BA15" i="115"/>
  <c r="AZ15" i="115"/>
  <c r="BC15" i="115"/>
  <c r="AY15" i="115"/>
  <c r="AX15" i="115"/>
  <c r="AW15" i="115"/>
  <c r="AV15" i="115"/>
  <c r="AU15" i="115"/>
  <c r="AT15" i="115"/>
  <c r="AS15" i="115"/>
  <c r="BB15" i="115" s="1"/>
  <c r="AM15" i="115"/>
  <c r="F13" i="3"/>
  <c r="BI33" i="114"/>
  <c r="CF32" i="114"/>
  <c r="CC32" i="114"/>
  <c r="CE32" i="114"/>
  <c r="CE35" i="114" s="1"/>
  <c r="BI32" i="114"/>
  <c r="BF32" i="114"/>
  <c r="BH32" i="114" s="1"/>
  <c r="BH35" i="114" s="1"/>
  <c r="AN32" i="114"/>
  <c r="AK32" i="114"/>
  <c r="AM32" i="114" s="1"/>
  <c r="AM35" i="114" s="1"/>
  <c r="AR31" i="114"/>
  <c r="CE30" i="114"/>
  <c r="CC30" i="114" s="1"/>
  <c r="BM30" i="114"/>
  <c r="BH30" i="114"/>
  <c r="BF30" i="114" s="1"/>
  <c r="AM30" i="114"/>
  <c r="AK30" i="114" s="1"/>
  <c r="AR27" i="114"/>
  <c r="BM26" i="114"/>
  <c r="BH27" i="114"/>
  <c r="BW15" i="114" s="1"/>
  <c r="AR26" i="114"/>
  <c r="AM26" i="114"/>
  <c r="BH25" i="114"/>
  <c r="AR25" i="114"/>
  <c r="AM25" i="114"/>
  <c r="CJ24" i="114"/>
  <c r="AR24" i="114"/>
  <c r="AM24" i="114"/>
  <c r="BM23" i="114"/>
  <c r="BH23" i="114"/>
  <c r="AR23" i="114"/>
  <c r="AM23" i="114"/>
  <c r="BM22" i="114"/>
  <c r="BM29" i="114"/>
  <c r="BH22" i="114"/>
  <c r="AM22" i="114"/>
  <c r="CJ21" i="114"/>
  <c r="BH21" i="114"/>
  <c r="AM21" i="114"/>
  <c r="CJ20" i="114"/>
  <c r="CE20" i="114"/>
  <c r="BH20" i="114"/>
  <c r="AM20" i="114"/>
  <c r="CJ19" i="114"/>
  <c r="CE19" i="114"/>
  <c r="BH19" i="114"/>
  <c r="AM19" i="114"/>
  <c r="CJ18" i="114"/>
  <c r="CJ23" i="114" s="1"/>
  <c r="CE18" i="114"/>
  <c r="BH18" i="114"/>
  <c r="AM18" i="114"/>
  <c r="CJ17" i="114"/>
  <c r="CE17" i="114"/>
  <c r="BH17" i="114"/>
  <c r="AR17" i="114"/>
  <c r="AM17" i="114"/>
  <c r="CJ16" i="114"/>
  <c r="CJ22" i="114" s="1"/>
  <c r="CE16" i="114"/>
  <c r="BM16" i="114"/>
  <c r="BM27" i="114" s="1"/>
  <c r="BH16" i="114"/>
  <c r="AR16" i="114"/>
  <c r="AR28" i="114" s="1"/>
  <c r="AM16" i="114"/>
  <c r="CS15" i="114"/>
  <c r="CP15" i="114"/>
  <c r="CO15" i="114"/>
  <c r="CN15" i="114"/>
  <c r="CM15" i="114"/>
  <c r="CL15" i="114"/>
  <c r="CR15" i="114"/>
  <c r="CK15" i="114"/>
  <c r="CQ15" i="114"/>
  <c r="CE15" i="114"/>
  <c r="CA15" i="114"/>
  <c r="BR15" i="114"/>
  <c r="BY15" i="114" s="1"/>
  <c r="BQ15" i="114"/>
  <c r="BP15" i="114"/>
  <c r="BO15" i="114"/>
  <c r="BX15" i="114" s="1"/>
  <c r="BN15" i="114"/>
  <c r="BH15" i="114"/>
  <c r="BD15" i="114"/>
  <c r="BA15" i="114"/>
  <c r="AZ15" i="114"/>
  <c r="AY15" i="114"/>
  <c r="BC15" i="114" s="1"/>
  <c r="AX15" i="114"/>
  <c r="AW15" i="114"/>
  <c r="AV15" i="114"/>
  <c r="AU15" i="114"/>
  <c r="AT15" i="114"/>
  <c r="AS15" i="114"/>
  <c r="AM15" i="114"/>
  <c r="CP15" i="8"/>
  <c r="CO15" i="8"/>
  <c r="CN15" i="8"/>
  <c r="CM15" i="8"/>
  <c r="CL15" i="8"/>
  <c r="CR15" i="8" s="1"/>
  <c r="CJ21" i="8"/>
  <c r="CJ20" i="8"/>
  <c r="CJ19" i="8"/>
  <c r="CJ18" i="8"/>
  <c r="CJ17" i="8"/>
  <c r="BM26" i="8"/>
  <c r="BM23" i="8"/>
  <c r="BM22" i="8"/>
  <c r="BM29" i="8" s="1"/>
  <c r="AR27" i="8"/>
  <c r="AR26" i="8"/>
  <c r="AR25" i="8"/>
  <c r="AR24" i="8"/>
  <c r="AR23" i="8"/>
  <c r="BA15" i="8"/>
  <c r="AZ15" i="8"/>
  <c r="AY15" i="8"/>
  <c r="AX15" i="8"/>
  <c r="BC15" i="8" s="1"/>
  <c r="AW15" i="8"/>
  <c r="K29" i="3"/>
  <c r="K28" i="3"/>
  <c r="K27" i="3"/>
  <c r="K26" i="3"/>
  <c r="K25" i="3"/>
  <c r="K24" i="3"/>
  <c r="K23" i="3"/>
  <c r="K22" i="3"/>
  <c r="K21" i="3"/>
  <c r="K20" i="3"/>
  <c r="K19" i="3"/>
  <c r="K18" i="3"/>
  <c r="K17" i="3"/>
  <c r="K16" i="3"/>
  <c r="K15" i="3"/>
  <c r="K14" i="3"/>
  <c r="K13" i="3"/>
  <c r="K12" i="3"/>
  <c r="K11" i="3"/>
  <c r="K10" i="3"/>
  <c r="D15" i="3"/>
  <c r="F18" i="3"/>
  <c r="H18" i="3" s="1"/>
  <c r="S11" i="8"/>
  <c r="F10" i="3" s="1"/>
  <c r="H10" i="3" s="1"/>
  <c r="B29" i="3"/>
  <c r="B28" i="3"/>
  <c r="B27" i="3"/>
  <c r="B26" i="3"/>
  <c r="B25" i="3"/>
  <c r="B24" i="3"/>
  <c r="B23" i="3"/>
  <c r="B22" i="3"/>
  <c r="B21" i="3"/>
  <c r="B20" i="3"/>
  <c r="B19" i="3"/>
  <c r="B18" i="3"/>
  <c r="B17" i="3"/>
  <c r="B16" i="3"/>
  <c r="B15" i="3"/>
  <c r="B14" i="3"/>
  <c r="B13" i="3"/>
  <c r="B12" i="3"/>
  <c r="B11" i="3"/>
  <c r="G29" i="3"/>
  <c r="G28" i="3"/>
  <c r="G27" i="3"/>
  <c r="G26" i="3"/>
  <c r="G25" i="3"/>
  <c r="G24" i="3"/>
  <c r="H24" i="3" s="1"/>
  <c r="G23" i="3"/>
  <c r="G22" i="3"/>
  <c r="G21" i="3"/>
  <c r="H21" i="3" s="1"/>
  <c r="G20" i="3"/>
  <c r="G19" i="3"/>
  <c r="G18" i="3"/>
  <c r="G17" i="3"/>
  <c r="G16" i="3"/>
  <c r="G15" i="3"/>
  <c r="H15" i="3" s="1"/>
  <c r="G14" i="3"/>
  <c r="G13" i="3"/>
  <c r="G12" i="3"/>
  <c r="G11" i="3"/>
  <c r="F14" i="3"/>
  <c r="E28" i="3"/>
  <c r="E22" i="3"/>
  <c r="E16" i="3"/>
  <c r="D29" i="3"/>
  <c r="D28" i="3"/>
  <c r="D27" i="3"/>
  <c r="D26" i="3"/>
  <c r="D25" i="3"/>
  <c r="D24" i="3"/>
  <c r="D23" i="3"/>
  <c r="D22" i="3"/>
  <c r="D21" i="3"/>
  <c r="D20" i="3"/>
  <c r="D19" i="3"/>
  <c r="D18" i="3"/>
  <c r="D17" i="3"/>
  <c r="D16" i="3"/>
  <c r="D14" i="3"/>
  <c r="D13" i="3"/>
  <c r="D12" i="3"/>
  <c r="D11" i="3"/>
  <c r="C29" i="3"/>
  <c r="C28" i="3"/>
  <c r="C27" i="3"/>
  <c r="C26" i="3"/>
  <c r="C25" i="3"/>
  <c r="C24" i="3"/>
  <c r="C23" i="3"/>
  <c r="C22" i="3"/>
  <c r="C21" i="3"/>
  <c r="C20" i="3"/>
  <c r="C19" i="3"/>
  <c r="C18" i="3"/>
  <c r="C17" i="3"/>
  <c r="C16" i="3"/>
  <c r="C15" i="3"/>
  <c r="C14" i="3"/>
  <c r="C13" i="3"/>
  <c r="C12" i="3"/>
  <c r="C11" i="3"/>
  <c r="E29" i="3"/>
  <c r="E27" i="3"/>
  <c r="E26" i="3"/>
  <c r="E25" i="3"/>
  <c r="E24" i="3"/>
  <c r="E23" i="3"/>
  <c r="E21" i="3"/>
  <c r="E20" i="3"/>
  <c r="E19" i="3"/>
  <c r="E18" i="3"/>
  <c r="E17" i="3"/>
  <c r="E15" i="3"/>
  <c r="E14" i="3"/>
  <c r="E13" i="3"/>
  <c r="E12" i="3"/>
  <c r="E11" i="3"/>
  <c r="E111" i="3"/>
  <c r="G111" i="3"/>
  <c r="E110" i="3"/>
  <c r="G110" i="3" s="1"/>
  <c r="E109" i="3"/>
  <c r="G109" i="3" s="1"/>
  <c r="E108" i="3"/>
  <c r="G108" i="3" s="1"/>
  <c r="E107" i="3"/>
  <c r="G107" i="3" s="1"/>
  <c r="E106" i="3"/>
  <c r="G106" i="3" s="1"/>
  <c r="E105" i="3"/>
  <c r="G105" i="3"/>
  <c r="E104" i="3"/>
  <c r="G104" i="3"/>
  <c r="E103" i="3"/>
  <c r="G103" i="3"/>
  <c r="E102" i="3"/>
  <c r="G102" i="3" s="1"/>
  <c r="E101" i="3"/>
  <c r="G101" i="3" s="1"/>
  <c r="E100" i="3"/>
  <c r="G100" i="3" s="1"/>
  <c r="E99" i="3"/>
  <c r="G99" i="3" s="1"/>
  <c r="E98" i="3"/>
  <c r="G98" i="3" s="1"/>
  <c r="E97" i="3"/>
  <c r="G97" i="3"/>
  <c r="E96" i="3"/>
  <c r="G96" i="3"/>
  <c r="E95" i="3"/>
  <c r="G95" i="3"/>
  <c r="E94" i="3"/>
  <c r="G94" i="3" s="1"/>
  <c r="E93" i="3"/>
  <c r="G93" i="3" s="1"/>
  <c r="E92" i="3"/>
  <c r="G92" i="3" s="1"/>
  <c r="G10" i="3"/>
  <c r="D10" i="3"/>
  <c r="C10" i="3"/>
  <c r="E10" i="3"/>
  <c r="CC32" i="8"/>
  <c r="CE32" i="8" s="1"/>
  <c r="CE35" i="8" s="1"/>
  <c r="BF32" i="8"/>
  <c r="BH32" i="8"/>
  <c r="BH35" i="8" s="1"/>
  <c r="BI32" i="8"/>
  <c r="AN32" i="8"/>
  <c r="BQ15" i="8"/>
  <c r="BP15" i="8"/>
  <c r="BH25" i="8"/>
  <c r="CF32" i="8"/>
  <c r="BI33" i="8"/>
  <c r="C56" i="3"/>
  <c r="B10" i="3"/>
  <c r="B2" i="3"/>
  <c r="C138" i="3"/>
  <c r="C84" i="3"/>
  <c r="CE19" i="8"/>
  <c r="CE18" i="8"/>
  <c r="CE16" i="8"/>
  <c r="CE15" i="8"/>
  <c r="BH23" i="8"/>
  <c r="BH21" i="8"/>
  <c r="BH20" i="8"/>
  <c r="BH18" i="8"/>
  <c r="BH16" i="8"/>
  <c r="BH15" i="8"/>
  <c r="AM23" i="8"/>
  <c r="AM21" i="8"/>
  <c r="AM20" i="8"/>
  <c r="AM18" i="8"/>
  <c r="AM16" i="8"/>
  <c r="AM15" i="8"/>
  <c r="AM22" i="8"/>
  <c r="BH22" i="8"/>
  <c r="AM19" i="8"/>
  <c r="CE20" i="8"/>
  <c r="CE17" i="8"/>
  <c r="BH19" i="8"/>
  <c r="BH17" i="8"/>
  <c r="BH27" i="8"/>
  <c r="BV15" i="8" s="1"/>
  <c r="BU15" i="8"/>
  <c r="CJ16" i="8"/>
  <c r="CJ22" i="8" s="1"/>
  <c r="CK15" i="8"/>
  <c r="CQ15" i="8" s="1"/>
  <c r="BO15" i="8"/>
  <c r="BN15" i="8"/>
  <c r="BR15" i="8"/>
  <c r="BY15" i="8"/>
  <c r="CS15" i="8"/>
  <c r="CJ24" i="8"/>
  <c r="BM16" i="8"/>
  <c r="BM27" i="8" s="1"/>
  <c r="CE30" i="8"/>
  <c r="CC30" i="8" s="1"/>
  <c r="BM30" i="8"/>
  <c r="CA15" i="8"/>
  <c r="BH30" i="8"/>
  <c r="BF30" i="8" s="1"/>
  <c r="AM17" i="8"/>
  <c r="AM26" i="8"/>
  <c r="AS15" i="8"/>
  <c r="BB15" i="8" s="1"/>
  <c r="AM24" i="8"/>
  <c r="AU15" i="8"/>
  <c r="AM25" i="8"/>
  <c r="AT15" i="8"/>
  <c r="AV15" i="8"/>
  <c r="BD15" i="8"/>
  <c r="AR17" i="8"/>
  <c r="AR16" i="8"/>
  <c r="AR31" i="8"/>
  <c r="AM30" i="8"/>
  <c r="AK30" i="8"/>
  <c r="AK32" i="8"/>
  <c r="AM32" i="8"/>
  <c r="AM35" i="8" s="1"/>
  <c r="BS15" i="129"/>
  <c r="BT15" i="129"/>
  <c r="BS15" i="123"/>
  <c r="BS15" i="122"/>
  <c r="BS15" i="121"/>
  <c r="BT15" i="120"/>
  <c r="BU15" i="120"/>
  <c r="BS15" i="120"/>
  <c r="BT15" i="119"/>
  <c r="BU15" i="118"/>
  <c r="BS15" i="118"/>
  <c r="BT15" i="116"/>
  <c r="H20" i="3"/>
  <c r="AR29" i="124"/>
  <c r="BS15" i="114"/>
  <c r="BS15" i="117"/>
  <c r="BZ15" i="117" s="1"/>
  <c r="BB15" i="125"/>
  <c r="CR15" i="131"/>
  <c r="BS15" i="119"/>
  <c r="BU15" i="119"/>
  <c r="BV15" i="119"/>
  <c r="BV15" i="131"/>
  <c r="BU15" i="131"/>
  <c r="BV15" i="123"/>
  <c r="BZ15" i="123" s="1"/>
  <c r="BW15" i="123"/>
  <c r="BS15" i="125"/>
  <c r="BW15" i="125"/>
  <c r="AR29" i="114"/>
  <c r="AR28" i="123"/>
  <c r="BW15" i="126"/>
  <c r="BT15" i="126"/>
  <c r="BX15" i="124"/>
  <c r="BC15" i="124"/>
  <c r="BU15" i="124"/>
  <c r="H11" i="3"/>
  <c r="BS15" i="113"/>
  <c r="BW15" i="124"/>
  <c r="BV15" i="124"/>
  <c r="BW15" i="130"/>
  <c r="BS15" i="130"/>
  <c r="BV15" i="130"/>
  <c r="BX15" i="120"/>
  <c r="BH24" i="121"/>
  <c r="BT15" i="122"/>
  <c r="BW15" i="122"/>
  <c r="BU15" i="122"/>
  <c r="BZ15" i="122" s="1"/>
  <c r="BW15" i="127"/>
  <c r="BV15" i="127"/>
  <c r="CR15" i="128"/>
  <c r="BV15" i="122"/>
  <c r="BT15" i="117"/>
  <c r="BU15" i="130"/>
  <c r="BB15" i="120"/>
  <c r="BB15" i="122"/>
  <c r="BM29" i="123"/>
  <c r="BC15" i="129"/>
  <c r="BS15" i="131"/>
  <c r="BZ15" i="131" s="1"/>
  <c r="BT15" i="131"/>
  <c r="BM28" i="129"/>
  <c r="BT15" i="127"/>
  <c r="BZ15" i="127" s="1"/>
  <c r="BS15" i="127"/>
  <c r="BV15" i="117"/>
  <c r="BW15" i="116"/>
  <c r="AR30" i="121"/>
  <c r="BV15" i="126"/>
  <c r="BS15" i="126"/>
  <c r="BZ15" i="126" s="1"/>
  <c r="BU15" i="126"/>
  <c r="BM29" i="130"/>
  <c r="AR29" i="118"/>
  <c r="AR29" i="121"/>
  <c r="BW15" i="121"/>
  <c r="BT15" i="121"/>
  <c r="BZ15" i="121" s="1"/>
  <c r="BU15" i="125"/>
  <c r="BT15" i="125"/>
  <c r="BU15" i="115"/>
  <c r="BV15" i="115"/>
  <c r="BW15" i="115"/>
  <c r="BT15" i="8"/>
  <c r="BM28" i="8"/>
  <c r="BW15" i="8"/>
  <c r="BC15" i="127"/>
  <c r="BU15" i="128"/>
  <c r="BV15" i="128"/>
  <c r="BZ15" i="128" s="1"/>
  <c r="BS15" i="128"/>
  <c r="BW15" i="128"/>
  <c r="BT15" i="128"/>
  <c r="BH24" i="114"/>
  <c r="H19" i="3"/>
  <c r="BC15" i="113"/>
  <c r="CR15" i="113"/>
  <c r="BM29" i="116"/>
  <c r="CR15" i="124"/>
  <c r="BB15" i="114"/>
  <c r="BV15" i="121"/>
  <c r="BU15" i="121"/>
  <c r="AR30" i="129"/>
  <c r="H17" i="3"/>
  <c r="BV15" i="113"/>
  <c r="BT15" i="113"/>
  <c r="BS15" i="116"/>
  <c r="BZ15" i="116" s="1"/>
  <c r="BU15" i="116"/>
  <c r="BB15" i="113"/>
  <c r="CR15" i="123"/>
  <c r="BX15" i="127"/>
  <c r="BM28" i="130"/>
  <c r="BM28" i="128"/>
  <c r="BC15" i="128"/>
  <c r="BM29" i="128"/>
  <c r="BC15" i="125"/>
  <c r="H12" i="3"/>
  <c r="AR28" i="8"/>
  <c r="BH24" i="115"/>
  <c r="CJ23" i="121"/>
  <c r="AR30" i="122"/>
  <c r="BX15" i="125"/>
  <c r="BB15" i="127"/>
  <c r="AR29" i="126"/>
  <c r="BU15" i="113"/>
  <c r="BZ15" i="113"/>
  <c r="BW15" i="113"/>
  <c r="H29" i="3"/>
  <c r="AR30" i="114"/>
  <c r="AR30" i="124"/>
  <c r="AR29" i="123"/>
  <c r="BM28" i="126"/>
  <c r="BH24" i="8"/>
  <c r="BX15" i="117"/>
  <c r="BX15" i="121"/>
  <c r="BM28" i="121"/>
  <c r="BM28" i="114"/>
  <c r="BV15" i="114"/>
  <c r="BU15" i="114"/>
  <c r="BZ15" i="119"/>
  <c r="BX15" i="131"/>
  <c r="AR29" i="125"/>
  <c r="BM28" i="120"/>
  <c r="H25" i="3"/>
  <c r="BM29" i="113"/>
  <c r="BM29" i="115"/>
  <c r="BT15" i="114"/>
  <c r="BZ15" i="114" s="1"/>
  <c r="BZ15" i="125"/>
  <c r="BX15" i="8"/>
  <c r="AR30" i="8"/>
  <c r="AR30" i="120"/>
  <c r="BT15" i="124"/>
  <c r="BS15" i="124"/>
  <c r="BZ15" i="124" s="1"/>
  <c r="BB15" i="128"/>
  <c r="BW15" i="129"/>
  <c r="BV15" i="129"/>
  <c r="BZ15" i="129" s="1"/>
  <c r="BC15" i="131"/>
  <c r="AR29" i="120"/>
  <c r="BM28" i="119"/>
  <c r="BM28" i="113"/>
  <c r="BS15" i="8"/>
  <c r="BZ15" i="8" s="1"/>
  <c r="BZ15" i="130"/>
  <c r="H14" i="3"/>
  <c r="CJ23" i="8"/>
  <c r="BH24" i="120"/>
  <c r="AR30" i="131"/>
  <c r="AR29" i="131"/>
  <c r="AR29" i="119"/>
  <c r="BM28" i="125"/>
  <c r="G112" i="3" l="1"/>
  <c r="BC15" i="122"/>
  <c r="BB15" i="123"/>
  <c r="BB15" i="124"/>
  <c r="H28" i="3"/>
  <c r="AR29" i="116"/>
  <c r="H26" i="3"/>
  <c r="BV15" i="118"/>
  <c r="BZ15" i="118" s="1"/>
  <c r="BW15" i="118"/>
  <c r="CJ23" i="115"/>
  <c r="AR28" i="117"/>
  <c r="BH24" i="117"/>
  <c r="BC15" i="118"/>
  <c r="BM29" i="120"/>
  <c r="BC15" i="123"/>
  <c r="CR15" i="127"/>
  <c r="H16" i="3"/>
  <c r="H13" i="3"/>
  <c r="H30" i="3" s="1"/>
  <c r="B144" i="3" s="1"/>
  <c r="BC15" i="117"/>
  <c r="CR15" i="118"/>
  <c r="BC15" i="120"/>
  <c r="BC15" i="126"/>
  <c r="H27" i="3"/>
  <c r="AR30" i="116"/>
  <c r="AR29" i="128"/>
  <c r="BX15" i="122"/>
  <c r="CJ23" i="126"/>
  <c r="BX15" i="128"/>
  <c r="H23" i="3"/>
  <c r="AR30" i="113"/>
  <c r="BW15" i="120"/>
  <c r="BZ15" i="1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00000000-0006-0000-0200-000001000000}">
      <text>
        <r>
          <rPr>
            <b/>
            <sz val="10"/>
            <color indexed="81"/>
            <rFont val="ＭＳ Ｐゴシック"/>
            <family val="3"/>
            <charset val="128"/>
          </rPr>
          <t>半角６桁表示とすること</t>
        </r>
      </text>
    </comment>
  </commentList>
</comments>
</file>

<file path=xl/sharedStrings.xml><?xml version="1.0" encoding="utf-8"?>
<sst xmlns="http://schemas.openxmlformats.org/spreadsheetml/2006/main" count="9480" uniqueCount="298">
  <si>
    <t>法人形態</t>
    <rPh sb="0" eb="2">
      <t>ホウジン</t>
    </rPh>
    <rPh sb="2" eb="4">
      <t>ケイタイ</t>
    </rPh>
    <phoneticPr fontId="1"/>
  </si>
  <si>
    <t>法人区分</t>
    <rPh sb="0" eb="2">
      <t>ホウジン</t>
    </rPh>
    <rPh sb="2" eb="4">
      <t>クブン</t>
    </rPh>
    <phoneticPr fontId="1"/>
  </si>
  <si>
    <t>財務諸表の確認状況</t>
    <rPh sb="0" eb="2">
      <t>ザイム</t>
    </rPh>
    <rPh sb="2" eb="4">
      <t>ショヒョウ</t>
    </rPh>
    <rPh sb="5" eb="7">
      <t>カクニン</t>
    </rPh>
    <rPh sb="7" eb="9">
      <t>ジョウキョウ</t>
    </rPh>
    <phoneticPr fontId="1"/>
  </si>
  <si>
    <t>法人の設立状況</t>
    <rPh sb="0" eb="2">
      <t>ホウジン</t>
    </rPh>
    <rPh sb="3" eb="5">
      <t>セツリツ</t>
    </rPh>
    <rPh sb="5" eb="7">
      <t>ジョウキョウ</t>
    </rPh>
    <phoneticPr fontId="1"/>
  </si>
  <si>
    <t>格付の取得状況</t>
    <rPh sb="0" eb="2">
      <t>カクヅ</t>
    </rPh>
    <rPh sb="3" eb="5">
      <t>シュトク</t>
    </rPh>
    <rPh sb="5" eb="7">
      <t>ジョウキョウ</t>
    </rPh>
    <phoneticPr fontId="1"/>
  </si>
  <si>
    <t>適用会計基準</t>
    <rPh sb="0" eb="2">
      <t>テキヨウ</t>
    </rPh>
    <rPh sb="2" eb="4">
      <t>カイケイ</t>
    </rPh>
    <rPh sb="4" eb="6">
      <t>キジュン</t>
    </rPh>
    <phoneticPr fontId="1"/>
  </si>
  <si>
    <t>貸借対照表等</t>
    <rPh sb="0" eb="2">
      <t>タイシャク</t>
    </rPh>
    <rPh sb="2" eb="4">
      <t>タイショウ</t>
    </rPh>
    <rPh sb="4" eb="5">
      <t>ヒョウ</t>
    </rPh>
    <rPh sb="5" eb="6">
      <t>トウ</t>
    </rPh>
    <phoneticPr fontId="1"/>
  </si>
  <si>
    <t>会計年度（決算期）</t>
    <rPh sb="0" eb="2">
      <t>カイケイ</t>
    </rPh>
    <rPh sb="2" eb="4">
      <t>ネンド</t>
    </rPh>
    <rPh sb="5" eb="7">
      <t>ケッサン</t>
    </rPh>
    <rPh sb="7" eb="8">
      <t>キ</t>
    </rPh>
    <phoneticPr fontId="1"/>
  </si>
  <si>
    <t>格付会社</t>
    <rPh sb="0" eb="2">
      <t>カクヅ</t>
    </rPh>
    <rPh sb="2" eb="4">
      <t>カイシャ</t>
    </rPh>
    <phoneticPr fontId="1"/>
  </si>
  <si>
    <t>格付</t>
    <rPh sb="0" eb="2">
      <t>カクヅ</t>
    </rPh>
    <phoneticPr fontId="1"/>
  </si>
  <si>
    <t>財務諸表の作成状況</t>
    <rPh sb="0" eb="2">
      <t>ザイム</t>
    </rPh>
    <rPh sb="2" eb="4">
      <t>ショヒョウ</t>
    </rPh>
    <rPh sb="5" eb="7">
      <t>サクセイ</t>
    </rPh>
    <rPh sb="7" eb="9">
      <t>ジョウキョウ</t>
    </rPh>
    <phoneticPr fontId="1"/>
  </si>
  <si>
    <t>地方公共団体コード</t>
    <rPh sb="0" eb="2">
      <t>チホウ</t>
    </rPh>
    <rPh sb="2" eb="4">
      <t>コウキョウ</t>
    </rPh>
    <rPh sb="4" eb="6">
      <t>ダンタイ</t>
    </rPh>
    <phoneticPr fontId="1"/>
  </si>
  <si>
    <t>地方公共団体名</t>
    <rPh sb="0" eb="2">
      <t>チホウ</t>
    </rPh>
    <rPh sb="2" eb="4">
      <t>コウキョウ</t>
    </rPh>
    <rPh sb="4" eb="7">
      <t>ダンタイメイ</t>
    </rPh>
    <phoneticPr fontId="1"/>
  </si>
  <si>
    <t>担当課（室）名</t>
    <rPh sb="0" eb="2">
      <t>タントウ</t>
    </rPh>
    <rPh sb="2" eb="3">
      <t>カ</t>
    </rPh>
    <rPh sb="4" eb="5">
      <t>シツ</t>
    </rPh>
    <rPh sb="6" eb="7">
      <t>メイ</t>
    </rPh>
    <phoneticPr fontId="1"/>
  </si>
  <si>
    <t>担当者名</t>
    <rPh sb="0" eb="4">
      <t>タントウシャメイ</t>
    </rPh>
    <phoneticPr fontId="1"/>
  </si>
  <si>
    <t>電話（直通）</t>
    <rPh sb="0" eb="2">
      <t>デンワ</t>
    </rPh>
    <rPh sb="3" eb="5">
      <t>チョクツウ</t>
    </rPh>
    <phoneticPr fontId="1"/>
  </si>
  <si>
    <t>E-mail</t>
    <phoneticPr fontId="1"/>
  </si>
  <si>
    <t>○○県</t>
    <rPh sb="2" eb="3">
      <t>ケン</t>
    </rPh>
    <phoneticPr fontId="1"/>
  </si>
  <si>
    <t>経常損益が黒字</t>
    <rPh sb="0" eb="2">
      <t>ケイジョウ</t>
    </rPh>
    <rPh sb="2" eb="4">
      <t>ソンエキ</t>
    </rPh>
    <rPh sb="5" eb="7">
      <t>クロジ</t>
    </rPh>
    <phoneticPr fontId="3"/>
  </si>
  <si>
    <t>経常損益が赤字</t>
    <rPh sb="0" eb="2">
      <t>ケイジョウ</t>
    </rPh>
    <rPh sb="2" eb="4">
      <t>ソンエキ</t>
    </rPh>
    <rPh sb="5" eb="7">
      <t>アカジ</t>
    </rPh>
    <phoneticPr fontId="3"/>
  </si>
  <si>
    <t>資産超過</t>
    <rPh sb="0" eb="2">
      <t>シサン</t>
    </rPh>
    <rPh sb="2" eb="4">
      <t>チョウカ</t>
    </rPh>
    <phoneticPr fontId="3"/>
  </si>
  <si>
    <t>A</t>
    <phoneticPr fontId="3"/>
  </si>
  <si>
    <t>B</t>
    <phoneticPr fontId="3"/>
  </si>
  <si>
    <t>C</t>
    <phoneticPr fontId="3"/>
  </si>
  <si>
    <t>D</t>
    <phoneticPr fontId="3"/>
  </si>
  <si>
    <t>E</t>
    <phoneticPr fontId="3"/>
  </si>
  <si>
    <t>債務超過</t>
    <rPh sb="0" eb="2">
      <t>サイム</t>
    </rPh>
    <rPh sb="2" eb="4">
      <t>チョウカ</t>
    </rPh>
    <phoneticPr fontId="3"/>
  </si>
  <si>
    <t>債務超過額が</t>
    <rPh sb="0" eb="2">
      <t>サイム</t>
    </rPh>
    <rPh sb="2" eb="5">
      <t>チョウカガク</t>
    </rPh>
    <phoneticPr fontId="3"/>
  </si>
  <si>
    <t>○のある行</t>
    <rPh sb="4" eb="5">
      <t>ギョウ</t>
    </rPh>
    <phoneticPr fontId="3"/>
  </si>
  <si>
    <t>債務超過
前要償還
債務償還
可能法人</t>
    <phoneticPr fontId="3"/>
  </si>
  <si>
    <t>経常損益が
黒字</t>
    <rPh sb="0" eb="2">
      <t>ケイジョウ</t>
    </rPh>
    <rPh sb="2" eb="4">
      <t>ソンエキ</t>
    </rPh>
    <rPh sb="6" eb="8">
      <t>クロジ</t>
    </rPh>
    <phoneticPr fontId="3"/>
  </si>
  <si>
    <t xml:space="preserve">
債務超過額が</t>
    <rPh sb="1" eb="3">
      <t>サイム</t>
    </rPh>
    <rPh sb="3" eb="6">
      <t>チョウカガク</t>
    </rPh>
    <phoneticPr fontId="3"/>
  </si>
  <si>
    <t>経常損益（Ａ）</t>
    <rPh sb="0" eb="2">
      <t>ケイジョウ</t>
    </rPh>
    <rPh sb="2" eb="4">
      <t>ソンエキ</t>
    </rPh>
    <phoneticPr fontId="3"/>
  </si>
  <si>
    <t>補助金等（Ｂ）</t>
    <rPh sb="0" eb="3">
      <t>ホジョキン</t>
    </rPh>
    <rPh sb="3" eb="4">
      <t>トウ</t>
    </rPh>
    <phoneticPr fontId="5"/>
  </si>
  <si>
    <t>減価償却費（Ｄ）</t>
    <rPh sb="0" eb="4">
      <t>ゲンカショウキャク</t>
    </rPh>
    <rPh sb="4" eb="5">
      <t>ヒ</t>
    </rPh>
    <phoneticPr fontId="5"/>
  </si>
  <si>
    <t>減価償却前修正後経常損益（Ｅ＝Ｃ＋Ｄ）</t>
    <rPh sb="0" eb="4">
      <t>ゲンカショウキャク</t>
    </rPh>
    <rPh sb="4" eb="5">
      <t>マエ</t>
    </rPh>
    <rPh sb="5" eb="8">
      <t>シュウセイゴ</t>
    </rPh>
    <rPh sb="8" eb="10">
      <t>ケイジョウ</t>
    </rPh>
    <rPh sb="10" eb="12">
      <t>ソンエキ</t>
    </rPh>
    <phoneticPr fontId="5"/>
  </si>
  <si>
    <t>純資産（Ｆ）</t>
    <rPh sb="0" eb="3">
      <t>ジュンシサン</t>
    </rPh>
    <phoneticPr fontId="5"/>
  </si>
  <si>
    <t>修正後純資産（Ｈ＝Ｆ＋Ｇ）</t>
    <rPh sb="0" eb="3">
      <t>シュウセイゴ</t>
    </rPh>
    <rPh sb="3" eb="6">
      <t>ジュンシサン</t>
    </rPh>
    <phoneticPr fontId="5"/>
  </si>
  <si>
    <t>要償還債務額（Ｉ）</t>
    <rPh sb="0" eb="1">
      <t>ヨウ</t>
    </rPh>
    <rPh sb="1" eb="3">
      <t>ショウカン</t>
    </rPh>
    <rPh sb="3" eb="6">
      <t>サイムガク</t>
    </rPh>
    <phoneticPr fontId="3"/>
  </si>
  <si>
    <t>10年後純資産（Ｊ）</t>
    <rPh sb="2" eb="4">
      <t>ネンゴ</t>
    </rPh>
    <rPh sb="4" eb="7">
      <t>ジュンシサン</t>
    </rPh>
    <phoneticPr fontId="5"/>
  </si>
  <si>
    <t>5年後純資産（Ｋ）</t>
    <rPh sb="1" eb="3">
      <t>ネンゴ</t>
    </rPh>
    <rPh sb="3" eb="6">
      <t>ジュンシサン</t>
    </rPh>
    <phoneticPr fontId="5"/>
  </si>
  <si>
    <t>5年後要償還債務残高見込額（Ｌ）</t>
    <rPh sb="1" eb="3">
      <t>ネンゴ</t>
    </rPh>
    <rPh sb="3" eb="4">
      <t>ヨウ</t>
    </rPh>
    <rPh sb="4" eb="6">
      <t>ショウカン</t>
    </rPh>
    <rPh sb="6" eb="8">
      <t>サイム</t>
    </rPh>
    <rPh sb="8" eb="10">
      <t>ザンダカ</t>
    </rPh>
    <rPh sb="10" eb="13">
      <t>ミコミガク</t>
    </rPh>
    <phoneticPr fontId="3"/>
  </si>
  <si>
    <t>判定</t>
    <rPh sb="0" eb="2">
      <t>ハンテイ</t>
    </rPh>
    <phoneticPr fontId="5"/>
  </si>
  <si>
    <t>算入率</t>
    <rPh sb="0" eb="2">
      <t>サンニュウ</t>
    </rPh>
    <rPh sb="2" eb="3">
      <t>リツ</t>
    </rPh>
    <phoneticPr fontId="5"/>
  </si>
  <si>
    <t>一般法人型</t>
    <rPh sb="0" eb="2">
      <t>イッパン</t>
    </rPh>
    <rPh sb="2" eb="4">
      <t>ホウジン</t>
    </rPh>
    <rPh sb="4" eb="5">
      <t>カタ</t>
    </rPh>
    <phoneticPr fontId="5"/>
  </si>
  <si>
    <t>不動産取引型法人</t>
    <rPh sb="0" eb="3">
      <t>フドウサン</t>
    </rPh>
    <rPh sb="3" eb="5">
      <t>トリヒキ</t>
    </rPh>
    <rPh sb="5" eb="6">
      <t>ガタ</t>
    </rPh>
    <rPh sb="6" eb="8">
      <t>ホウジン</t>
    </rPh>
    <phoneticPr fontId="5"/>
  </si>
  <si>
    <t>計</t>
    <rPh sb="0" eb="1">
      <t>ケイ</t>
    </rPh>
    <phoneticPr fontId="5"/>
  </si>
  <si>
    <t>○のある列</t>
    <rPh sb="4" eb="5">
      <t>レツ</t>
    </rPh>
    <phoneticPr fontId="5"/>
  </si>
  <si>
    <t>最終評価</t>
    <rPh sb="0" eb="2">
      <t>サイシュウ</t>
    </rPh>
    <rPh sb="2" eb="4">
      <t>ヒョウカ</t>
    </rPh>
    <phoneticPr fontId="5"/>
  </si>
  <si>
    <t>損益計算書・正味財産増減計算書等</t>
    <rPh sb="0" eb="2">
      <t>ソンエキ</t>
    </rPh>
    <rPh sb="2" eb="5">
      <t>ケイサンショ</t>
    </rPh>
    <rPh sb="6" eb="8">
      <t>ショウミ</t>
    </rPh>
    <rPh sb="8" eb="10">
      <t>ザイサン</t>
    </rPh>
    <rPh sb="10" eb="12">
      <t>ゾウゲン</t>
    </rPh>
    <rPh sb="12" eb="15">
      <t>ケイサンショ</t>
    </rPh>
    <rPh sb="15" eb="16">
      <t>トウ</t>
    </rPh>
    <phoneticPr fontId="1"/>
  </si>
  <si>
    <t>小計①</t>
    <rPh sb="0" eb="2">
      <t>ショウケイ</t>
    </rPh>
    <phoneticPr fontId="1"/>
  </si>
  <si>
    <t>小計②</t>
    <rPh sb="0" eb="2">
      <t>ショウケイ</t>
    </rPh>
    <phoneticPr fontId="1"/>
  </si>
  <si>
    <t>小計③</t>
    <rPh sb="0" eb="2">
      <t>ショウケイ</t>
    </rPh>
    <phoneticPr fontId="1"/>
  </si>
  <si>
    <t>区分</t>
    <rPh sb="0" eb="2">
      <t>クブン</t>
    </rPh>
    <phoneticPr fontId="5"/>
  </si>
  <si>
    <t>（単位：千円）</t>
    <rPh sb="1" eb="3">
      <t>タンイ</t>
    </rPh>
    <rPh sb="4" eb="6">
      <t>センエン</t>
    </rPh>
    <phoneticPr fontId="1"/>
  </si>
  <si>
    <t>１　標準評価方式</t>
    <rPh sb="2" eb="4">
      <t>ヒョウジュン</t>
    </rPh>
    <rPh sb="4" eb="6">
      <t>ヒョウカ</t>
    </rPh>
    <rPh sb="6" eb="8">
      <t>ホウシキ</t>
    </rPh>
    <phoneticPr fontId="1"/>
  </si>
  <si>
    <t>２　個別評価方式</t>
    <rPh sb="2" eb="4">
      <t>コベツ</t>
    </rPh>
    <rPh sb="4" eb="6">
      <t>ヒョウカ</t>
    </rPh>
    <rPh sb="6" eb="8">
      <t>ホウシキ</t>
    </rPh>
    <phoneticPr fontId="1"/>
  </si>
  <si>
    <t>（１）資産債務個別評価方式</t>
    <rPh sb="3" eb="5">
      <t>シサン</t>
    </rPh>
    <rPh sb="5" eb="7">
      <t>サイム</t>
    </rPh>
    <rPh sb="7" eb="9">
      <t>コベツ</t>
    </rPh>
    <rPh sb="9" eb="11">
      <t>ヒョウカ</t>
    </rPh>
    <rPh sb="11" eb="13">
      <t>ホウシキ</t>
    </rPh>
    <phoneticPr fontId="1"/>
  </si>
  <si>
    <t>減価償却前
修正後経常損益
Ｅ
（Ｃ＋Ｄ）</t>
    <rPh sb="0" eb="4">
      <t>ゲンカショウキャク</t>
    </rPh>
    <rPh sb="4" eb="5">
      <t>マエ</t>
    </rPh>
    <rPh sb="6" eb="9">
      <t>シュウセイゴ</t>
    </rPh>
    <rPh sb="9" eb="11">
      <t>ケイジョウ</t>
    </rPh>
    <rPh sb="11" eb="13">
      <t>ソンエキ</t>
    </rPh>
    <phoneticPr fontId="1"/>
  </si>
  <si>
    <t>経常損益
Ａ</t>
    <rPh sb="0" eb="2">
      <t>ケイジョウ</t>
    </rPh>
    <rPh sb="2" eb="4">
      <t>ソンエキ</t>
    </rPh>
    <phoneticPr fontId="1"/>
  </si>
  <si>
    <t>補助金等
Ｂ</t>
    <rPh sb="0" eb="3">
      <t>ホジョキン</t>
    </rPh>
    <rPh sb="3" eb="4">
      <t>トウ</t>
    </rPh>
    <phoneticPr fontId="1"/>
  </si>
  <si>
    <t>修正後経常損益
Ｃ
（Ａ－Ｂ）</t>
    <rPh sb="0" eb="2">
      <t>シュウセイ</t>
    </rPh>
    <rPh sb="2" eb="3">
      <t>ゴ</t>
    </rPh>
    <rPh sb="3" eb="5">
      <t>ケイジョウ</t>
    </rPh>
    <rPh sb="5" eb="7">
      <t>ソンエキ</t>
    </rPh>
    <phoneticPr fontId="1"/>
  </si>
  <si>
    <t>減価償却費
Ｄ</t>
    <rPh sb="0" eb="4">
      <t>ゲンカショウキャク</t>
    </rPh>
    <rPh sb="4" eb="5">
      <t>ヒ</t>
    </rPh>
    <phoneticPr fontId="1"/>
  </si>
  <si>
    <t>修正後純資産
Ｈ
（Ｆ＋Ｇ）</t>
    <rPh sb="0" eb="3">
      <t>シュウセイゴ</t>
    </rPh>
    <rPh sb="3" eb="6">
      <t>ジュンシサン</t>
    </rPh>
    <phoneticPr fontId="1"/>
  </si>
  <si>
    <t>要償還債務額
Ｉ</t>
    <rPh sb="0" eb="1">
      <t>ヨウ</t>
    </rPh>
    <rPh sb="1" eb="3">
      <t>ショウカン</t>
    </rPh>
    <rPh sb="3" eb="6">
      <t>サイムガク</t>
    </rPh>
    <phoneticPr fontId="1"/>
  </si>
  <si>
    <t>依頼格付の取得
有無</t>
    <rPh sb="0" eb="2">
      <t>イライ</t>
    </rPh>
    <rPh sb="2" eb="4">
      <t>カクヅ</t>
    </rPh>
    <rPh sb="5" eb="7">
      <t>シュトク</t>
    </rPh>
    <rPh sb="8" eb="10">
      <t>ウム</t>
    </rPh>
    <phoneticPr fontId="1"/>
  </si>
  <si>
    <t>イ　　財務諸表評価方式</t>
    <rPh sb="3" eb="5">
      <t>ザイム</t>
    </rPh>
    <rPh sb="5" eb="7">
      <t>ショヒョウ</t>
    </rPh>
    <rPh sb="7" eb="9">
      <t>ヒョウカ</t>
    </rPh>
    <rPh sb="9" eb="11">
      <t>ホウシキ</t>
    </rPh>
    <phoneticPr fontId="5"/>
  </si>
  <si>
    <t>（注２）金額については、千円未満四捨五入</t>
    <rPh sb="1" eb="2">
      <t>チュウ</t>
    </rPh>
    <rPh sb="4" eb="6">
      <t>キンガク</t>
    </rPh>
    <rPh sb="12" eb="14">
      <t>センエン</t>
    </rPh>
    <rPh sb="14" eb="16">
      <t>ミマン</t>
    </rPh>
    <rPh sb="16" eb="20">
      <t>シシャゴニュウ</t>
    </rPh>
    <phoneticPr fontId="1"/>
  </si>
  <si>
    <t>（２）経営計画個別評価方式</t>
    <rPh sb="3" eb="5">
      <t>ケイエイ</t>
    </rPh>
    <rPh sb="5" eb="7">
      <t>ケイカク</t>
    </rPh>
    <rPh sb="7" eb="9">
      <t>コベツ</t>
    </rPh>
    <rPh sb="9" eb="11">
      <t>ヒョウカ</t>
    </rPh>
    <rPh sb="11" eb="13">
      <t>ホウシキ</t>
    </rPh>
    <phoneticPr fontId="1"/>
  </si>
  <si>
    <t>小計④</t>
    <rPh sb="0" eb="2">
      <t>ショウケイ</t>
    </rPh>
    <phoneticPr fontId="1"/>
  </si>
  <si>
    <t>小計⑤</t>
    <rPh sb="0" eb="2">
      <t>ショウケイ</t>
    </rPh>
    <phoneticPr fontId="1"/>
  </si>
  <si>
    <t>枝番：</t>
    <rPh sb="0" eb="2">
      <t>エダバン</t>
    </rPh>
    <phoneticPr fontId="5"/>
  </si>
  <si>
    <t>販売用土地の評価</t>
    <rPh sb="0" eb="3">
      <t>ハンバイヨウ</t>
    </rPh>
    <rPh sb="3" eb="5">
      <t>トチ</t>
    </rPh>
    <rPh sb="6" eb="8">
      <t>ヒョウカ</t>
    </rPh>
    <phoneticPr fontId="1"/>
  </si>
  <si>
    <t>未売出土地の評価</t>
    <rPh sb="0" eb="1">
      <t>ミ</t>
    </rPh>
    <rPh sb="1" eb="2">
      <t>ウ</t>
    </rPh>
    <rPh sb="2" eb="3">
      <t>ダ</t>
    </rPh>
    <rPh sb="3" eb="5">
      <t>トチ</t>
    </rPh>
    <rPh sb="6" eb="8">
      <t>ヒョウカ</t>
    </rPh>
    <phoneticPr fontId="1"/>
  </si>
  <si>
    <t>財務状況
（千円）</t>
    <rPh sb="0" eb="2">
      <t>ザイム</t>
    </rPh>
    <rPh sb="2" eb="4">
      <t>ジョウキョウ</t>
    </rPh>
    <rPh sb="6" eb="8">
      <t>センエン</t>
    </rPh>
    <phoneticPr fontId="1"/>
  </si>
  <si>
    <t>10年後要償還債務残高見込額（K）</t>
    <rPh sb="2" eb="4">
      <t>ネンゴ</t>
    </rPh>
    <rPh sb="4" eb="5">
      <t>ヨウ</t>
    </rPh>
    <rPh sb="5" eb="7">
      <t>ショウカン</t>
    </rPh>
    <rPh sb="7" eb="9">
      <t>サイム</t>
    </rPh>
    <rPh sb="9" eb="11">
      <t>ザンダカ</t>
    </rPh>
    <rPh sb="11" eb="14">
      <t>ミコミガク</t>
    </rPh>
    <phoneticPr fontId="3"/>
  </si>
  <si>
    <t>A</t>
    <phoneticPr fontId="3"/>
  </si>
  <si>
    <t>B</t>
    <phoneticPr fontId="3"/>
  </si>
  <si>
    <t>C</t>
    <phoneticPr fontId="3"/>
  </si>
  <si>
    <t>D</t>
    <phoneticPr fontId="3"/>
  </si>
  <si>
    <t>E</t>
    <phoneticPr fontId="3"/>
  </si>
  <si>
    <t>株式会社（資本５億円以上または負債２００億円以上）</t>
    <rPh sb="0" eb="2">
      <t>カブシキ</t>
    </rPh>
    <rPh sb="2" eb="4">
      <t>カイシャ</t>
    </rPh>
    <rPh sb="5" eb="7">
      <t>シホン</t>
    </rPh>
    <rPh sb="8" eb="10">
      <t>オクエン</t>
    </rPh>
    <rPh sb="10" eb="12">
      <t>イジョウ</t>
    </rPh>
    <rPh sb="15" eb="17">
      <t>フサイ</t>
    </rPh>
    <rPh sb="20" eb="22">
      <t>オクエン</t>
    </rPh>
    <rPh sb="22" eb="24">
      <t>イジョウ</t>
    </rPh>
    <phoneticPr fontId="1"/>
  </si>
  <si>
    <t>株式会社（資本５億円未満かつ負債２００億円未満）</t>
    <rPh sb="0" eb="2">
      <t>カブシキ</t>
    </rPh>
    <rPh sb="2" eb="4">
      <t>カイシャ</t>
    </rPh>
    <rPh sb="5" eb="7">
      <t>シホン</t>
    </rPh>
    <rPh sb="8" eb="10">
      <t>オクエン</t>
    </rPh>
    <rPh sb="10" eb="12">
      <t>ミマン</t>
    </rPh>
    <rPh sb="14" eb="16">
      <t>フサイ</t>
    </rPh>
    <rPh sb="19" eb="21">
      <t>オクエン</t>
    </rPh>
    <rPh sb="21" eb="23">
      <t>ミマン</t>
    </rPh>
    <phoneticPr fontId="1"/>
  </si>
  <si>
    <t>特例有限会社（資本５億円以上または負債２００億円以上）</t>
    <rPh sb="0" eb="2">
      <t>トクレイ</t>
    </rPh>
    <rPh sb="2" eb="4">
      <t>ユウゲン</t>
    </rPh>
    <rPh sb="4" eb="6">
      <t>カイシャ</t>
    </rPh>
    <rPh sb="7" eb="9">
      <t>シホン</t>
    </rPh>
    <rPh sb="10" eb="12">
      <t>オクエン</t>
    </rPh>
    <rPh sb="12" eb="14">
      <t>イジョウ</t>
    </rPh>
    <rPh sb="17" eb="19">
      <t>フサイ</t>
    </rPh>
    <rPh sb="22" eb="24">
      <t>オクエン</t>
    </rPh>
    <rPh sb="24" eb="26">
      <t>イジョウ</t>
    </rPh>
    <phoneticPr fontId="1"/>
  </si>
  <si>
    <t>特例有限会社（資本５億円未満かつ負債２００億円未満）</t>
    <rPh sb="0" eb="2">
      <t>トクレイ</t>
    </rPh>
    <rPh sb="2" eb="4">
      <t>ユウゲン</t>
    </rPh>
    <rPh sb="4" eb="6">
      <t>カイシャ</t>
    </rPh>
    <rPh sb="7" eb="9">
      <t>シホン</t>
    </rPh>
    <rPh sb="10" eb="12">
      <t>オクエン</t>
    </rPh>
    <rPh sb="12" eb="14">
      <t>ミマン</t>
    </rPh>
    <rPh sb="16" eb="18">
      <t>フサイ</t>
    </rPh>
    <rPh sb="21" eb="23">
      <t>オクエン</t>
    </rPh>
    <rPh sb="23" eb="25">
      <t>ミマン</t>
    </rPh>
    <phoneticPr fontId="1"/>
  </si>
  <si>
    <t>合資会社</t>
    <rPh sb="0" eb="2">
      <t>ゴウシ</t>
    </rPh>
    <rPh sb="2" eb="4">
      <t>カイシャ</t>
    </rPh>
    <phoneticPr fontId="1"/>
  </si>
  <si>
    <t>合名会社</t>
    <rPh sb="0" eb="2">
      <t>ゴウメイ</t>
    </rPh>
    <rPh sb="2" eb="4">
      <t>カイシャ</t>
    </rPh>
    <phoneticPr fontId="1"/>
  </si>
  <si>
    <t>地方住宅供給公社</t>
    <rPh sb="0" eb="2">
      <t>チホウ</t>
    </rPh>
    <rPh sb="2" eb="4">
      <t>ジュウタク</t>
    </rPh>
    <rPh sb="4" eb="6">
      <t>キョウキュウ</t>
    </rPh>
    <rPh sb="6" eb="8">
      <t>コウシャ</t>
    </rPh>
    <phoneticPr fontId="1"/>
  </si>
  <si>
    <t>社会福祉法人</t>
    <rPh sb="0" eb="2">
      <t>シャカイ</t>
    </rPh>
    <rPh sb="2" eb="4">
      <t>フクシ</t>
    </rPh>
    <rPh sb="4" eb="6">
      <t>ホウジン</t>
    </rPh>
    <phoneticPr fontId="1"/>
  </si>
  <si>
    <t>組合</t>
    <rPh sb="0" eb="2">
      <t>クミアイ</t>
    </rPh>
    <phoneticPr fontId="1"/>
  </si>
  <si>
    <t>法人区分コード</t>
    <rPh sb="0" eb="2">
      <t>ホウジン</t>
    </rPh>
    <rPh sb="2" eb="4">
      <t>クブン</t>
    </rPh>
    <phoneticPr fontId="1"/>
  </si>
  <si>
    <t>一般法人型</t>
    <rPh sb="0" eb="2">
      <t>イッパン</t>
    </rPh>
    <rPh sb="2" eb="4">
      <t>ホウジン</t>
    </rPh>
    <rPh sb="4" eb="5">
      <t>ガタ</t>
    </rPh>
    <phoneticPr fontId="1"/>
  </si>
  <si>
    <t>不動産取引型</t>
    <rPh sb="0" eb="3">
      <t>フドウサン</t>
    </rPh>
    <rPh sb="3" eb="5">
      <t>トリヒキ</t>
    </rPh>
    <rPh sb="5" eb="6">
      <t>ガタ</t>
    </rPh>
    <phoneticPr fontId="1"/>
  </si>
  <si>
    <t>適用会計基準コード</t>
    <rPh sb="0" eb="2">
      <t>テキヨウ</t>
    </rPh>
    <rPh sb="2" eb="4">
      <t>カイケイ</t>
    </rPh>
    <rPh sb="4" eb="6">
      <t>キジュン</t>
    </rPh>
    <phoneticPr fontId="1"/>
  </si>
  <si>
    <t>新公益法人会計基準</t>
    <rPh sb="0" eb="1">
      <t>シン</t>
    </rPh>
    <rPh sb="1" eb="3">
      <t>コウエキ</t>
    </rPh>
    <rPh sb="3" eb="5">
      <t>ホウジン</t>
    </rPh>
    <rPh sb="5" eb="7">
      <t>カイケイ</t>
    </rPh>
    <rPh sb="7" eb="9">
      <t>キジュン</t>
    </rPh>
    <phoneticPr fontId="1"/>
  </si>
  <si>
    <t>旧公益法人会計基準</t>
    <rPh sb="0" eb="1">
      <t>キュウ</t>
    </rPh>
    <rPh sb="1" eb="3">
      <t>コウエキ</t>
    </rPh>
    <rPh sb="3" eb="5">
      <t>ホウジン</t>
    </rPh>
    <rPh sb="5" eb="7">
      <t>カイケイ</t>
    </rPh>
    <rPh sb="7" eb="9">
      <t>キジュン</t>
    </rPh>
    <phoneticPr fontId="1"/>
  </si>
  <si>
    <t>一般に公正妥当と認められる企業会計の基準（金融商品取引法に基づくもの：上場企業）</t>
    <rPh sb="0" eb="2">
      <t>イッパン</t>
    </rPh>
    <rPh sb="3" eb="5">
      <t>コウセイ</t>
    </rPh>
    <rPh sb="5" eb="7">
      <t>ダトウ</t>
    </rPh>
    <rPh sb="8" eb="9">
      <t>ミト</t>
    </rPh>
    <rPh sb="13" eb="15">
      <t>キギョウ</t>
    </rPh>
    <rPh sb="15" eb="17">
      <t>カイケイ</t>
    </rPh>
    <rPh sb="18" eb="20">
      <t>キジュン</t>
    </rPh>
    <rPh sb="21" eb="23">
      <t>キンユウ</t>
    </rPh>
    <rPh sb="23" eb="25">
      <t>ショウヒン</t>
    </rPh>
    <rPh sb="25" eb="28">
      <t>トリヒキホウ</t>
    </rPh>
    <rPh sb="29" eb="30">
      <t>モト</t>
    </rPh>
    <rPh sb="35" eb="37">
      <t>ジョウジョウ</t>
    </rPh>
    <rPh sb="37" eb="39">
      <t>キギョウ</t>
    </rPh>
    <phoneticPr fontId="1"/>
  </si>
  <si>
    <t>一般に公正妥当と認められる企業会計の基準（会社法に基づくもの）</t>
    <rPh sb="0" eb="2">
      <t>イッパン</t>
    </rPh>
    <rPh sb="3" eb="5">
      <t>コウセイ</t>
    </rPh>
    <rPh sb="5" eb="7">
      <t>ダトウ</t>
    </rPh>
    <rPh sb="8" eb="9">
      <t>ミト</t>
    </rPh>
    <rPh sb="13" eb="15">
      <t>キギョウ</t>
    </rPh>
    <rPh sb="15" eb="17">
      <t>カイケイ</t>
    </rPh>
    <rPh sb="18" eb="20">
      <t>キジュン</t>
    </rPh>
    <rPh sb="21" eb="23">
      <t>カイシャ</t>
    </rPh>
    <rPh sb="23" eb="24">
      <t>ホウ</t>
    </rPh>
    <rPh sb="25" eb="26">
      <t>モト</t>
    </rPh>
    <phoneticPr fontId="1"/>
  </si>
  <si>
    <t>中小企業の会計に関する指針</t>
    <rPh sb="0" eb="2">
      <t>チュウショウ</t>
    </rPh>
    <rPh sb="2" eb="4">
      <t>キギョウ</t>
    </rPh>
    <rPh sb="5" eb="7">
      <t>カイケイ</t>
    </rPh>
    <rPh sb="8" eb="9">
      <t>カン</t>
    </rPh>
    <rPh sb="11" eb="13">
      <t>シシン</t>
    </rPh>
    <phoneticPr fontId="1"/>
  </si>
  <si>
    <t>その他（備考欄に具体的内容を記載すること）</t>
    <rPh sb="2" eb="3">
      <t>タ</t>
    </rPh>
    <rPh sb="4" eb="6">
      <t>ビコウ</t>
    </rPh>
    <rPh sb="6" eb="7">
      <t>ラン</t>
    </rPh>
    <rPh sb="8" eb="11">
      <t>グタイテキ</t>
    </rPh>
    <rPh sb="11" eb="13">
      <t>ナイヨウ</t>
    </rPh>
    <rPh sb="14" eb="16">
      <t>キサイ</t>
    </rPh>
    <phoneticPr fontId="1"/>
  </si>
  <si>
    <t>財務諸表の確認状況コード</t>
    <rPh sb="0" eb="2">
      <t>ザイム</t>
    </rPh>
    <rPh sb="2" eb="4">
      <t>ショヒョウ</t>
    </rPh>
    <rPh sb="5" eb="7">
      <t>カクニン</t>
    </rPh>
    <rPh sb="7" eb="9">
      <t>ジョウキョウ</t>
    </rPh>
    <phoneticPr fontId="1"/>
  </si>
  <si>
    <t>監査法人による監査を実施</t>
    <rPh sb="0" eb="2">
      <t>カンサ</t>
    </rPh>
    <rPh sb="2" eb="4">
      <t>ホウジン</t>
    </rPh>
    <rPh sb="7" eb="9">
      <t>カンサ</t>
    </rPh>
    <rPh sb="10" eb="12">
      <t>ジッシ</t>
    </rPh>
    <phoneticPr fontId="1"/>
  </si>
  <si>
    <t>公認会計士による監査を実施</t>
    <rPh sb="0" eb="2">
      <t>コウニン</t>
    </rPh>
    <rPh sb="2" eb="5">
      <t>カイケイシ</t>
    </rPh>
    <rPh sb="8" eb="10">
      <t>カンサ</t>
    </rPh>
    <rPh sb="11" eb="13">
      <t>ジッシ</t>
    </rPh>
    <phoneticPr fontId="1"/>
  </si>
  <si>
    <t>販売価格（当初販売価格）</t>
    <rPh sb="0" eb="2">
      <t>ハンバイ</t>
    </rPh>
    <rPh sb="2" eb="4">
      <t>カカク</t>
    </rPh>
    <rPh sb="5" eb="7">
      <t>トウショ</t>
    </rPh>
    <rPh sb="7" eb="9">
      <t>ハンバイ</t>
    </rPh>
    <rPh sb="9" eb="11">
      <t>カカク</t>
    </rPh>
    <phoneticPr fontId="1"/>
  </si>
  <si>
    <t>販売価格（経済環境に応じ適宜見直しを行った価格）</t>
    <rPh sb="0" eb="2">
      <t>ハンバイ</t>
    </rPh>
    <rPh sb="2" eb="4">
      <t>カカク</t>
    </rPh>
    <rPh sb="5" eb="7">
      <t>ケイザイ</t>
    </rPh>
    <rPh sb="7" eb="9">
      <t>カンキョウ</t>
    </rPh>
    <rPh sb="10" eb="11">
      <t>オウ</t>
    </rPh>
    <rPh sb="12" eb="14">
      <t>テキギ</t>
    </rPh>
    <rPh sb="14" eb="16">
      <t>ミナオ</t>
    </rPh>
    <rPh sb="18" eb="19">
      <t>オコナ</t>
    </rPh>
    <rPh sb="21" eb="23">
      <t>カカク</t>
    </rPh>
    <phoneticPr fontId="1"/>
  </si>
  <si>
    <t>取得価格</t>
    <rPh sb="0" eb="2">
      <t>シュトク</t>
    </rPh>
    <rPh sb="2" eb="4">
      <t>カカク</t>
    </rPh>
    <phoneticPr fontId="1"/>
  </si>
  <si>
    <t>その他（備考欄に具体的評価方法を記載すること）</t>
    <rPh sb="2" eb="3">
      <t>タ</t>
    </rPh>
    <rPh sb="4" eb="6">
      <t>ビコウ</t>
    </rPh>
    <rPh sb="6" eb="7">
      <t>ラン</t>
    </rPh>
    <rPh sb="8" eb="11">
      <t>グタイテキ</t>
    </rPh>
    <rPh sb="11" eb="13">
      <t>ヒョウカ</t>
    </rPh>
    <rPh sb="13" eb="15">
      <t>ホウホウ</t>
    </rPh>
    <rPh sb="16" eb="18">
      <t>キサイ</t>
    </rPh>
    <phoneticPr fontId="1"/>
  </si>
  <si>
    <t>販売用土地を所有せず</t>
    <rPh sb="0" eb="3">
      <t>ハンバイヨウ</t>
    </rPh>
    <rPh sb="3" eb="5">
      <t>トチ</t>
    </rPh>
    <rPh sb="6" eb="8">
      <t>ショユウ</t>
    </rPh>
    <phoneticPr fontId="1"/>
  </si>
  <si>
    <t>販売予定価格（当初販売予定価格）</t>
    <rPh sb="0" eb="2">
      <t>ハンバイ</t>
    </rPh>
    <rPh sb="2" eb="4">
      <t>ヨテイ</t>
    </rPh>
    <rPh sb="4" eb="6">
      <t>カカク</t>
    </rPh>
    <rPh sb="7" eb="9">
      <t>トウショ</t>
    </rPh>
    <rPh sb="9" eb="11">
      <t>ハンバイ</t>
    </rPh>
    <rPh sb="11" eb="13">
      <t>ヨテイ</t>
    </rPh>
    <rPh sb="13" eb="15">
      <t>カカク</t>
    </rPh>
    <phoneticPr fontId="1"/>
  </si>
  <si>
    <t>販売予定価格（経済環境に応じ適宜見直しを行った価格）</t>
    <rPh sb="0" eb="2">
      <t>ハンバイ</t>
    </rPh>
    <rPh sb="2" eb="4">
      <t>ヨテイ</t>
    </rPh>
    <rPh sb="4" eb="6">
      <t>カカク</t>
    </rPh>
    <rPh sb="7" eb="9">
      <t>ケイザイ</t>
    </rPh>
    <rPh sb="9" eb="11">
      <t>カンキョウ</t>
    </rPh>
    <rPh sb="12" eb="13">
      <t>オウ</t>
    </rPh>
    <rPh sb="14" eb="16">
      <t>テキギ</t>
    </rPh>
    <rPh sb="16" eb="18">
      <t>ミナオ</t>
    </rPh>
    <rPh sb="20" eb="21">
      <t>オコナ</t>
    </rPh>
    <rPh sb="23" eb="25">
      <t>カカク</t>
    </rPh>
    <phoneticPr fontId="1"/>
  </si>
  <si>
    <t>未売出土地を所有せず</t>
    <rPh sb="0" eb="1">
      <t>ミ</t>
    </rPh>
    <rPh sb="1" eb="3">
      <t>ウリダ</t>
    </rPh>
    <rPh sb="3" eb="5">
      <t>トチ</t>
    </rPh>
    <rPh sb="6" eb="8">
      <t>ショユウ</t>
    </rPh>
    <phoneticPr fontId="1"/>
  </si>
  <si>
    <t>事業用固定資産を所有せず</t>
    <rPh sb="0" eb="3">
      <t>ジギョウヨウ</t>
    </rPh>
    <rPh sb="3" eb="7">
      <t>コテイシサン</t>
    </rPh>
    <rPh sb="8" eb="10">
      <t>ショユウ</t>
    </rPh>
    <phoneticPr fontId="1"/>
  </si>
  <si>
    <t>会計年度（決算期）コード</t>
    <rPh sb="0" eb="2">
      <t>カイケイ</t>
    </rPh>
    <rPh sb="2" eb="4">
      <t>ネンド</t>
    </rPh>
    <rPh sb="5" eb="8">
      <t>ケッサンキ</t>
    </rPh>
    <phoneticPr fontId="1"/>
  </si>
  <si>
    <t>決算期が１月末</t>
    <rPh sb="0" eb="3">
      <t>ケッサンキ</t>
    </rPh>
    <rPh sb="5" eb="6">
      <t>ガツ</t>
    </rPh>
    <rPh sb="6" eb="7">
      <t>マツ</t>
    </rPh>
    <phoneticPr fontId="1"/>
  </si>
  <si>
    <t>決算期が２月末</t>
    <rPh sb="0" eb="3">
      <t>ケッサンキ</t>
    </rPh>
    <rPh sb="5" eb="6">
      <t>ガツ</t>
    </rPh>
    <rPh sb="6" eb="7">
      <t>マツ</t>
    </rPh>
    <phoneticPr fontId="1"/>
  </si>
  <si>
    <t>決算期が３月末</t>
    <rPh sb="0" eb="3">
      <t>ケッサンキ</t>
    </rPh>
    <rPh sb="5" eb="6">
      <t>ガツ</t>
    </rPh>
    <rPh sb="6" eb="7">
      <t>マツ</t>
    </rPh>
    <phoneticPr fontId="1"/>
  </si>
  <si>
    <t>決算期が４月末</t>
    <rPh sb="0" eb="3">
      <t>ケッサンキ</t>
    </rPh>
    <rPh sb="5" eb="6">
      <t>ガツ</t>
    </rPh>
    <rPh sb="6" eb="7">
      <t>マツ</t>
    </rPh>
    <phoneticPr fontId="1"/>
  </si>
  <si>
    <t>決算期が５月末</t>
    <rPh sb="0" eb="3">
      <t>ケッサンキ</t>
    </rPh>
    <rPh sb="5" eb="6">
      <t>ガツ</t>
    </rPh>
    <rPh sb="6" eb="7">
      <t>マツ</t>
    </rPh>
    <phoneticPr fontId="1"/>
  </si>
  <si>
    <t>決算期が６月末</t>
    <rPh sb="0" eb="3">
      <t>ケッサンキ</t>
    </rPh>
    <rPh sb="5" eb="6">
      <t>ガツ</t>
    </rPh>
    <rPh sb="6" eb="7">
      <t>マツ</t>
    </rPh>
    <phoneticPr fontId="1"/>
  </si>
  <si>
    <t>決算期が７月末</t>
    <rPh sb="0" eb="3">
      <t>ケッサンキ</t>
    </rPh>
    <rPh sb="5" eb="6">
      <t>ガツ</t>
    </rPh>
    <rPh sb="6" eb="7">
      <t>マツ</t>
    </rPh>
    <phoneticPr fontId="1"/>
  </si>
  <si>
    <t>決算期が８月末</t>
    <rPh sb="0" eb="3">
      <t>ケッサンキ</t>
    </rPh>
    <rPh sb="5" eb="6">
      <t>ガツ</t>
    </rPh>
    <rPh sb="6" eb="7">
      <t>マツ</t>
    </rPh>
    <phoneticPr fontId="1"/>
  </si>
  <si>
    <t>決算期が９月末</t>
    <rPh sb="0" eb="3">
      <t>ケッサンキ</t>
    </rPh>
    <rPh sb="5" eb="6">
      <t>ガツ</t>
    </rPh>
    <rPh sb="6" eb="7">
      <t>マツ</t>
    </rPh>
    <phoneticPr fontId="1"/>
  </si>
  <si>
    <t>決算期が１０月末</t>
    <rPh sb="0" eb="3">
      <t>ケッサンキ</t>
    </rPh>
    <rPh sb="6" eb="7">
      <t>ガツ</t>
    </rPh>
    <rPh sb="7" eb="8">
      <t>マツ</t>
    </rPh>
    <phoneticPr fontId="1"/>
  </si>
  <si>
    <t>決算期が１１月末</t>
    <rPh sb="0" eb="3">
      <t>ケッサンキ</t>
    </rPh>
    <rPh sb="6" eb="7">
      <t>ガツ</t>
    </rPh>
    <rPh sb="7" eb="8">
      <t>マツ</t>
    </rPh>
    <phoneticPr fontId="1"/>
  </si>
  <si>
    <t>決算期が１２月末</t>
    <rPh sb="0" eb="3">
      <t>ケッサンキ</t>
    </rPh>
    <rPh sb="6" eb="7">
      <t>ガツ</t>
    </rPh>
    <rPh sb="7" eb="8">
      <t>マツ</t>
    </rPh>
    <phoneticPr fontId="1"/>
  </si>
  <si>
    <t>その他（備考欄に内容を記載すること）</t>
    <rPh sb="2" eb="3">
      <t>タ</t>
    </rPh>
    <rPh sb="4" eb="6">
      <t>ビコウ</t>
    </rPh>
    <rPh sb="6" eb="7">
      <t>ラン</t>
    </rPh>
    <rPh sb="8" eb="10">
      <t>ナイヨウ</t>
    </rPh>
    <rPh sb="11" eb="13">
      <t>キサイ</t>
    </rPh>
    <phoneticPr fontId="1"/>
  </si>
  <si>
    <t>財務会計年度が１年に満たない（備考欄に具体的な会計期間を記載すること）</t>
    <rPh sb="0" eb="2">
      <t>ザイム</t>
    </rPh>
    <rPh sb="2" eb="4">
      <t>カイケイ</t>
    </rPh>
    <rPh sb="4" eb="6">
      <t>ネンド</t>
    </rPh>
    <rPh sb="8" eb="9">
      <t>ネン</t>
    </rPh>
    <rPh sb="10" eb="11">
      <t>ミ</t>
    </rPh>
    <rPh sb="15" eb="17">
      <t>ビコウ</t>
    </rPh>
    <rPh sb="17" eb="18">
      <t>ラン</t>
    </rPh>
    <rPh sb="19" eb="22">
      <t>グタイテキ</t>
    </rPh>
    <rPh sb="23" eb="25">
      <t>カイケイ</t>
    </rPh>
    <rPh sb="25" eb="27">
      <t>キカン</t>
    </rPh>
    <rPh sb="28" eb="30">
      <t>キサイ</t>
    </rPh>
    <phoneticPr fontId="1"/>
  </si>
  <si>
    <t>財務会計年度が１年</t>
    <rPh sb="0" eb="2">
      <t>ザイム</t>
    </rPh>
    <rPh sb="2" eb="4">
      <t>カイケイ</t>
    </rPh>
    <rPh sb="4" eb="6">
      <t>ネンド</t>
    </rPh>
    <rPh sb="8" eb="9">
      <t>ネン</t>
    </rPh>
    <phoneticPr fontId="1"/>
  </si>
  <si>
    <t>法人の設立状況コード</t>
    <rPh sb="0" eb="2">
      <t>ホウジン</t>
    </rPh>
    <rPh sb="3" eb="5">
      <t>セツリツ</t>
    </rPh>
    <rPh sb="5" eb="7">
      <t>ジョウキョウ</t>
    </rPh>
    <phoneticPr fontId="1"/>
  </si>
  <si>
    <t>営業開始準備中</t>
    <rPh sb="0" eb="2">
      <t>エイギョウ</t>
    </rPh>
    <rPh sb="2" eb="4">
      <t>カイシ</t>
    </rPh>
    <rPh sb="4" eb="7">
      <t>ジュンビチュウ</t>
    </rPh>
    <phoneticPr fontId="1"/>
  </si>
  <si>
    <t>営業開始から３年以内</t>
    <rPh sb="0" eb="2">
      <t>エイギョウ</t>
    </rPh>
    <rPh sb="2" eb="4">
      <t>カイシ</t>
    </rPh>
    <rPh sb="7" eb="8">
      <t>ネン</t>
    </rPh>
    <rPh sb="8" eb="10">
      <t>イナイ</t>
    </rPh>
    <phoneticPr fontId="1"/>
  </si>
  <si>
    <t>創業から概ね5年以内に黒字化し、かつ売上高等及び当期利益が事業計画に比して概ね７割以上確保されている</t>
    <rPh sb="0" eb="2">
      <t>ソウギョウ</t>
    </rPh>
    <rPh sb="4" eb="5">
      <t>オオム</t>
    </rPh>
    <rPh sb="7" eb="8">
      <t>ネン</t>
    </rPh>
    <rPh sb="8" eb="10">
      <t>イナイ</t>
    </rPh>
    <rPh sb="11" eb="14">
      <t>クロジカ</t>
    </rPh>
    <rPh sb="18" eb="20">
      <t>ウリアゲ</t>
    </rPh>
    <rPh sb="20" eb="21">
      <t>ダカ</t>
    </rPh>
    <rPh sb="21" eb="22">
      <t>トウ</t>
    </rPh>
    <rPh sb="22" eb="23">
      <t>オヨ</t>
    </rPh>
    <rPh sb="24" eb="26">
      <t>トウキ</t>
    </rPh>
    <rPh sb="26" eb="28">
      <t>リエキ</t>
    </rPh>
    <rPh sb="29" eb="31">
      <t>ジギョウ</t>
    </rPh>
    <rPh sb="31" eb="33">
      <t>ケイカク</t>
    </rPh>
    <rPh sb="34" eb="35">
      <t>ヒ</t>
    </rPh>
    <rPh sb="37" eb="38">
      <t>オオム</t>
    </rPh>
    <rPh sb="40" eb="41">
      <t>ワリ</t>
    </rPh>
    <rPh sb="41" eb="43">
      <t>イジョウ</t>
    </rPh>
    <rPh sb="43" eb="45">
      <t>カクホ</t>
    </rPh>
    <phoneticPr fontId="1"/>
  </si>
  <si>
    <t>１～３に該当せず</t>
    <rPh sb="4" eb="6">
      <t>ガイトウ</t>
    </rPh>
    <phoneticPr fontId="1"/>
  </si>
  <si>
    <t>（会社法法人）減損会計を適用</t>
    <rPh sb="1" eb="3">
      <t>カイシャ</t>
    </rPh>
    <rPh sb="3" eb="4">
      <t>ホウ</t>
    </rPh>
    <rPh sb="4" eb="6">
      <t>ホウジン</t>
    </rPh>
    <rPh sb="7" eb="9">
      <t>ゲンソン</t>
    </rPh>
    <rPh sb="9" eb="11">
      <t>カイケイ</t>
    </rPh>
    <rPh sb="12" eb="14">
      <t>テキヨウ</t>
    </rPh>
    <phoneticPr fontId="1"/>
  </si>
  <si>
    <t>（会社法法人）減損会計を適用せず（事業用固定資産有り）</t>
    <rPh sb="1" eb="3">
      <t>カイシャ</t>
    </rPh>
    <rPh sb="3" eb="4">
      <t>ホウ</t>
    </rPh>
    <rPh sb="4" eb="6">
      <t>ホウジン</t>
    </rPh>
    <rPh sb="7" eb="9">
      <t>ゲンソン</t>
    </rPh>
    <rPh sb="9" eb="11">
      <t>カイケイ</t>
    </rPh>
    <rPh sb="12" eb="14">
      <t>テキヨウ</t>
    </rPh>
    <rPh sb="17" eb="20">
      <t>ジギョウヨウ</t>
    </rPh>
    <rPh sb="20" eb="24">
      <t>コテイシサン</t>
    </rPh>
    <rPh sb="24" eb="25">
      <t>ア</t>
    </rPh>
    <phoneticPr fontId="1"/>
  </si>
  <si>
    <t>（事業用固定資産に対する）減損会計等の適用状況コード</t>
    <rPh sb="1" eb="4">
      <t>ジギョウヨウ</t>
    </rPh>
    <rPh sb="4" eb="8">
      <t>コテイシサン</t>
    </rPh>
    <rPh sb="9" eb="10">
      <t>タイ</t>
    </rPh>
    <rPh sb="13" eb="15">
      <t>ゲンソン</t>
    </rPh>
    <rPh sb="15" eb="17">
      <t>カイケイ</t>
    </rPh>
    <rPh sb="17" eb="18">
      <t>トウ</t>
    </rPh>
    <rPh sb="19" eb="21">
      <t>テキヨウ</t>
    </rPh>
    <rPh sb="21" eb="23">
      <t>ジョウキョウ</t>
    </rPh>
    <phoneticPr fontId="1"/>
  </si>
  <si>
    <t>減損会計等の適用状況</t>
    <rPh sb="0" eb="2">
      <t>ゲンソン</t>
    </rPh>
    <rPh sb="2" eb="4">
      <t>カイケイ</t>
    </rPh>
    <rPh sb="4" eb="5">
      <t>トウ</t>
    </rPh>
    <rPh sb="6" eb="8">
      <t>テキヨウ</t>
    </rPh>
    <rPh sb="8" eb="10">
      <t>ジョウキョウ</t>
    </rPh>
    <phoneticPr fontId="1"/>
  </si>
  <si>
    <t>地方公共団体からの財政的支援の状況コード</t>
    <rPh sb="0" eb="2">
      <t>チホウ</t>
    </rPh>
    <rPh sb="2" eb="4">
      <t>コウキョウ</t>
    </rPh>
    <rPh sb="4" eb="6">
      <t>ダンタイ</t>
    </rPh>
    <rPh sb="9" eb="11">
      <t>ザイセイ</t>
    </rPh>
    <rPh sb="11" eb="12">
      <t>テキ</t>
    </rPh>
    <rPh sb="12" eb="14">
      <t>シエン</t>
    </rPh>
    <rPh sb="15" eb="17">
      <t>ジョウキョウ</t>
    </rPh>
    <phoneticPr fontId="1"/>
  </si>
  <si>
    <t>損失補償及び出資、貸付金を除き、補助金又はこれに類する財政的支援を受けていない</t>
    <rPh sb="0" eb="2">
      <t>ソンシツ</t>
    </rPh>
    <rPh sb="2" eb="4">
      <t>ホショウ</t>
    </rPh>
    <rPh sb="4" eb="5">
      <t>オヨ</t>
    </rPh>
    <rPh sb="6" eb="8">
      <t>シュッシ</t>
    </rPh>
    <rPh sb="9" eb="12">
      <t>カシツケキン</t>
    </rPh>
    <rPh sb="13" eb="14">
      <t>ノゾ</t>
    </rPh>
    <rPh sb="16" eb="19">
      <t>ホジョキン</t>
    </rPh>
    <rPh sb="19" eb="20">
      <t>マタ</t>
    </rPh>
    <rPh sb="24" eb="25">
      <t>ルイ</t>
    </rPh>
    <rPh sb="27" eb="30">
      <t>ザイセイテキ</t>
    </rPh>
    <rPh sb="30" eb="32">
      <t>シエン</t>
    </rPh>
    <rPh sb="33" eb="34">
      <t>ウ</t>
    </rPh>
    <phoneticPr fontId="1"/>
  </si>
  <si>
    <t>損失補償及び出資、貸付金を除き、補助金又はこれに類する財政的支援を受けている</t>
    <rPh sb="0" eb="2">
      <t>ソンシツ</t>
    </rPh>
    <rPh sb="2" eb="4">
      <t>ホショウ</t>
    </rPh>
    <rPh sb="4" eb="5">
      <t>オヨ</t>
    </rPh>
    <rPh sb="6" eb="8">
      <t>シュッシ</t>
    </rPh>
    <rPh sb="9" eb="12">
      <t>カシツケキン</t>
    </rPh>
    <rPh sb="13" eb="14">
      <t>ノゾ</t>
    </rPh>
    <rPh sb="16" eb="19">
      <t>ホジョキン</t>
    </rPh>
    <rPh sb="19" eb="20">
      <t>マタ</t>
    </rPh>
    <rPh sb="24" eb="25">
      <t>ルイ</t>
    </rPh>
    <rPh sb="27" eb="30">
      <t>ザイセイテキ</t>
    </rPh>
    <rPh sb="30" eb="32">
      <t>シエン</t>
    </rPh>
    <rPh sb="33" eb="34">
      <t>ウ</t>
    </rPh>
    <phoneticPr fontId="1"/>
  </si>
  <si>
    <t>株式会社格付投資情報センター</t>
    <rPh sb="0" eb="2">
      <t>カブシキ</t>
    </rPh>
    <rPh sb="2" eb="4">
      <t>カイシャ</t>
    </rPh>
    <rPh sb="4" eb="6">
      <t>カクヅ</t>
    </rPh>
    <rPh sb="6" eb="8">
      <t>トウシ</t>
    </rPh>
    <rPh sb="8" eb="10">
      <t>ジョウホウ</t>
    </rPh>
    <phoneticPr fontId="1"/>
  </si>
  <si>
    <t>株式会社日本格付研究所</t>
    <rPh sb="0" eb="2">
      <t>カブシキ</t>
    </rPh>
    <rPh sb="2" eb="4">
      <t>カイシャ</t>
    </rPh>
    <rPh sb="4" eb="6">
      <t>ニホン</t>
    </rPh>
    <rPh sb="6" eb="8">
      <t>カクヅ</t>
    </rPh>
    <rPh sb="8" eb="11">
      <t>ケンキュウショ</t>
    </rPh>
    <phoneticPr fontId="1"/>
  </si>
  <si>
    <t>スタンダード・アンド・プアーズ・レーティングズ・サービシズ
日本ＳＭＥ格付け</t>
    <rPh sb="30" eb="32">
      <t>ニホン</t>
    </rPh>
    <rPh sb="35" eb="37">
      <t>カクヅ</t>
    </rPh>
    <phoneticPr fontId="1"/>
  </si>
  <si>
    <t>その他</t>
    <rPh sb="2" eb="3">
      <t>タ</t>
    </rPh>
    <phoneticPr fontId="1"/>
  </si>
  <si>
    <t>依頼格付の取得有無コード</t>
    <rPh sb="0" eb="2">
      <t>イライ</t>
    </rPh>
    <rPh sb="2" eb="4">
      <t>カクヅ</t>
    </rPh>
    <rPh sb="5" eb="7">
      <t>シュトク</t>
    </rPh>
    <rPh sb="7" eb="9">
      <t>ウム</t>
    </rPh>
    <phoneticPr fontId="1"/>
  </si>
  <si>
    <t>純資産
Ｆ　</t>
    <rPh sb="0" eb="3">
      <t>ジュンシサン</t>
    </rPh>
    <phoneticPr fontId="1"/>
  </si>
  <si>
    <t>○　法人形態（備考）</t>
    <rPh sb="2" eb="4">
      <t>ホウジン</t>
    </rPh>
    <rPh sb="4" eb="6">
      <t>ケイタイ</t>
    </rPh>
    <rPh sb="7" eb="9">
      <t>ビコウ</t>
    </rPh>
    <phoneticPr fontId="5"/>
  </si>
  <si>
    <t>○　適用会計基準（備考）</t>
    <rPh sb="2" eb="4">
      <t>テキヨウ</t>
    </rPh>
    <rPh sb="4" eb="6">
      <t>カイケイ</t>
    </rPh>
    <rPh sb="6" eb="8">
      <t>キジュン</t>
    </rPh>
    <rPh sb="9" eb="11">
      <t>ビコウ</t>
    </rPh>
    <phoneticPr fontId="5"/>
  </si>
  <si>
    <t>○　財務諸表の確認状況（備考）</t>
    <rPh sb="2" eb="4">
      <t>ザイム</t>
    </rPh>
    <rPh sb="4" eb="6">
      <t>ショヒョウ</t>
    </rPh>
    <rPh sb="7" eb="9">
      <t>カクニン</t>
    </rPh>
    <rPh sb="9" eb="11">
      <t>ジョウキョウ</t>
    </rPh>
    <rPh sb="12" eb="14">
      <t>ビコウ</t>
    </rPh>
    <phoneticPr fontId="5"/>
  </si>
  <si>
    <t>○　販売用土地の評価（備考）</t>
    <rPh sb="2" eb="4">
      <t>ハンバイ</t>
    </rPh>
    <rPh sb="4" eb="5">
      <t>ヨウ</t>
    </rPh>
    <rPh sb="5" eb="7">
      <t>トチ</t>
    </rPh>
    <rPh sb="8" eb="10">
      <t>ヒョウカ</t>
    </rPh>
    <rPh sb="11" eb="13">
      <t>ビコウ</t>
    </rPh>
    <phoneticPr fontId="5"/>
  </si>
  <si>
    <t>○　未売出土地の評価（備考）</t>
    <rPh sb="2" eb="3">
      <t>ミ</t>
    </rPh>
    <rPh sb="3" eb="5">
      <t>ウリダ</t>
    </rPh>
    <rPh sb="5" eb="7">
      <t>トチ</t>
    </rPh>
    <rPh sb="8" eb="10">
      <t>ヒョウカ</t>
    </rPh>
    <rPh sb="11" eb="13">
      <t>ビコウ</t>
    </rPh>
    <phoneticPr fontId="5"/>
  </si>
  <si>
    <t>○　会計年度（備考）</t>
    <rPh sb="2" eb="4">
      <t>カイケイ</t>
    </rPh>
    <rPh sb="4" eb="6">
      <t>ネンド</t>
    </rPh>
    <rPh sb="7" eb="9">
      <t>ビコウ</t>
    </rPh>
    <phoneticPr fontId="5"/>
  </si>
  <si>
    <t>未売出土地の評価コード（不動産型取引以外も該当があれば回答のこと。林業公社は除く。）</t>
    <rPh sb="0" eb="1">
      <t>ミ</t>
    </rPh>
    <rPh sb="1" eb="3">
      <t>ウリダ</t>
    </rPh>
    <rPh sb="3" eb="5">
      <t>トチ</t>
    </rPh>
    <rPh sb="6" eb="8">
      <t>ヒョウカ</t>
    </rPh>
    <rPh sb="12" eb="15">
      <t>フドウサン</t>
    </rPh>
    <rPh sb="15" eb="16">
      <t>ガタ</t>
    </rPh>
    <rPh sb="16" eb="18">
      <t>トリヒキ</t>
    </rPh>
    <rPh sb="18" eb="20">
      <t>イガイ</t>
    </rPh>
    <rPh sb="21" eb="23">
      <t>ガイトウ</t>
    </rPh>
    <rPh sb="27" eb="29">
      <t>カイトウ</t>
    </rPh>
    <rPh sb="33" eb="35">
      <t>リンギョウ</t>
    </rPh>
    <rPh sb="35" eb="37">
      <t>コウシャ</t>
    </rPh>
    <rPh sb="38" eb="39">
      <t>ノゾ</t>
    </rPh>
    <phoneticPr fontId="1"/>
  </si>
  <si>
    <t>販売用土地の評価コード（不動産取引型以外も該当があれば回答のこと。林業公社は除く。）</t>
    <rPh sb="0" eb="3">
      <t>ハンバイヨウ</t>
    </rPh>
    <rPh sb="3" eb="5">
      <t>トチ</t>
    </rPh>
    <rPh sb="6" eb="8">
      <t>ヒョウカ</t>
    </rPh>
    <rPh sb="12" eb="15">
      <t>フドウサン</t>
    </rPh>
    <rPh sb="15" eb="17">
      <t>トリヒキ</t>
    </rPh>
    <rPh sb="17" eb="18">
      <t>ガタ</t>
    </rPh>
    <rPh sb="18" eb="20">
      <t>イガイ</t>
    </rPh>
    <rPh sb="21" eb="23">
      <t>ガイトウ</t>
    </rPh>
    <rPh sb="27" eb="29">
      <t>カイトウ</t>
    </rPh>
    <rPh sb="33" eb="35">
      <t>リンギョウ</t>
    </rPh>
    <rPh sb="35" eb="37">
      <t>コウシャ</t>
    </rPh>
    <rPh sb="38" eb="39">
      <t>ノゾ</t>
    </rPh>
    <phoneticPr fontId="1"/>
  </si>
  <si>
    <t>地方公共団体名</t>
    <rPh sb="0" eb="2">
      <t>チホウ</t>
    </rPh>
    <rPh sb="2" eb="4">
      <t>コウキョウ</t>
    </rPh>
    <rPh sb="4" eb="6">
      <t>ダンタイ</t>
    </rPh>
    <rPh sb="6" eb="7">
      <t>メイ</t>
    </rPh>
    <phoneticPr fontId="1"/>
  </si>
  <si>
    <t>都道府県名</t>
    <rPh sb="0" eb="4">
      <t>トドウフケン</t>
    </rPh>
    <rPh sb="4" eb="5">
      <t>メイ</t>
    </rPh>
    <phoneticPr fontId="1"/>
  </si>
  <si>
    <t>市区町村名</t>
    <rPh sb="0" eb="4">
      <t>シクチョウソン</t>
    </rPh>
    <rPh sb="4" eb="5">
      <t>メイ</t>
    </rPh>
    <phoneticPr fontId="1"/>
  </si>
  <si>
    <t>○○町</t>
    <rPh sb="2" eb="3">
      <t>マチ</t>
    </rPh>
    <phoneticPr fontId="1"/>
  </si>
  <si>
    <t>123456</t>
    <phoneticPr fontId="1"/>
  </si>
  <si>
    <t>　①　当該法人の債務の総額から当該法人の所有する資産の時価による価額の合算額を控除した額</t>
    <rPh sb="3" eb="5">
      <t>トウガイ</t>
    </rPh>
    <phoneticPr fontId="1"/>
  </si>
  <si>
    <t>（注）次の①②に掲げる額の算出過程について任意様式により資料を作成の上提出すること。</t>
    <rPh sb="1" eb="2">
      <t>チュウ</t>
    </rPh>
    <rPh sb="3" eb="4">
      <t>ツギ</t>
    </rPh>
    <rPh sb="8" eb="9">
      <t>ケイ</t>
    </rPh>
    <rPh sb="11" eb="12">
      <t>ガク</t>
    </rPh>
    <rPh sb="13" eb="15">
      <t>サンシュツ</t>
    </rPh>
    <rPh sb="15" eb="17">
      <t>カテイ</t>
    </rPh>
    <rPh sb="21" eb="23">
      <t>ニンイ</t>
    </rPh>
    <rPh sb="23" eb="25">
      <t>ヨウシキ</t>
    </rPh>
    <rPh sb="28" eb="30">
      <t>シリョウ</t>
    </rPh>
    <rPh sb="31" eb="33">
      <t>サクセイ</t>
    </rPh>
    <rPh sb="34" eb="35">
      <t>ウエ</t>
    </rPh>
    <rPh sb="35" eb="37">
      <t>テイシュツ</t>
    </rPh>
    <phoneticPr fontId="1"/>
  </si>
  <si>
    <t>該当する場合はリストから選択して下さい</t>
    <rPh sb="0" eb="2">
      <t>ガイトウ</t>
    </rPh>
    <rPh sb="4" eb="6">
      <t>バアイ</t>
    </rPh>
    <rPh sb="12" eb="14">
      <t>センタク</t>
    </rPh>
    <rPh sb="16" eb="17">
      <t>クダ</t>
    </rPh>
    <phoneticPr fontId="5"/>
  </si>
  <si>
    <t>千円・・・①</t>
    <rPh sb="0" eb="2">
      <t>センエン</t>
    </rPh>
    <phoneticPr fontId="1"/>
  </si>
  <si>
    <t>千円・・・②</t>
    <rPh sb="0" eb="2">
      <t>センエン</t>
    </rPh>
    <phoneticPr fontId="1"/>
  </si>
  <si>
    <t>①－②＝</t>
    <phoneticPr fontId="1"/>
  </si>
  <si>
    <t>千円・・・③</t>
    <rPh sb="0" eb="2">
      <t>センエン</t>
    </rPh>
    <phoneticPr fontId="1"/>
  </si>
  <si>
    <t>記入要領</t>
    <rPh sb="0" eb="2">
      <t>キニュウ</t>
    </rPh>
    <rPh sb="2" eb="4">
      <t>ヨウリョウ</t>
    </rPh>
    <phoneticPr fontId="1"/>
  </si>
  <si>
    <t>修正後経常損益（Ｃ＝Ａ－Ｂ）</t>
    <rPh sb="0" eb="2">
      <t>シュウセイ</t>
    </rPh>
    <rPh sb="2" eb="3">
      <t>ゴ</t>
    </rPh>
    <rPh sb="3" eb="5">
      <t>ケイジョウ</t>
    </rPh>
    <rPh sb="5" eb="7">
      <t>ソンエキ</t>
    </rPh>
    <phoneticPr fontId="5"/>
  </si>
  <si>
    <t>選択コード一覧表</t>
    <rPh sb="0" eb="2">
      <t>センタク</t>
    </rPh>
    <rPh sb="5" eb="7">
      <t>イチラン</t>
    </rPh>
    <rPh sb="7" eb="8">
      <t>ヒョウ</t>
    </rPh>
    <phoneticPr fontId="1"/>
  </si>
  <si>
    <t>法人形態コード</t>
    <rPh sb="0" eb="2">
      <t>ホウジン</t>
    </rPh>
    <rPh sb="2" eb="4">
      <t>ケイタイ</t>
    </rPh>
    <phoneticPr fontId="1"/>
  </si>
  <si>
    <t>一般社団法人（負債２００億円以上）　※特例民法法人含む</t>
    <rPh sb="0" eb="2">
      <t>イッパン</t>
    </rPh>
    <rPh sb="2" eb="4">
      <t>シャダン</t>
    </rPh>
    <rPh sb="4" eb="6">
      <t>ホウジン</t>
    </rPh>
    <rPh sb="7" eb="9">
      <t>フサイ</t>
    </rPh>
    <rPh sb="12" eb="13">
      <t>オク</t>
    </rPh>
    <rPh sb="13" eb="14">
      <t>エン</t>
    </rPh>
    <rPh sb="14" eb="16">
      <t>イジョウ</t>
    </rPh>
    <rPh sb="19" eb="21">
      <t>トクレイ</t>
    </rPh>
    <rPh sb="21" eb="23">
      <t>ミンポウ</t>
    </rPh>
    <rPh sb="23" eb="25">
      <t>ホウジン</t>
    </rPh>
    <rPh sb="25" eb="26">
      <t>フク</t>
    </rPh>
    <phoneticPr fontId="1"/>
  </si>
  <si>
    <t>一般社団法人（負債２００億円未満）　※特例民法法人含む</t>
    <rPh sb="0" eb="2">
      <t>イッパン</t>
    </rPh>
    <rPh sb="2" eb="4">
      <t>シャダン</t>
    </rPh>
    <rPh sb="4" eb="6">
      <t>ホウジン</t>
    </rPh>
    <rPh sb="7" eb="9">
      <t>フサイ</t>
    </rPh>
    <rPh sb="12" eb="13">
      <t>オク</t>
    </rPh>
    <rPh sb="13" eb="14">
      <t>エン</t>
    </rPh>
    <rPh sb="14" eb="16">
      <t>ミマン</t>
    </rPh>
    <rPh sb="19" eb="21">
      <t>トクレイ</t>
    </rPh>
    <rPh sb="21" eb="23">
      <t>ミンポウ</t>
    </rPh>
    <rPh sb="23" eb="25">
      <t>ホウジン</t>
    </rPh>
    <rPh sb="25" eb="26">
      <t>フク</t>
    </rPh>
    <phoneticPr fontId="1"/>
  </si>
  <si>
    <t>一般財団法人（負債２００億円以上）　※特例民法法人含む</t>
    <rPh sb="0" eb="2">
      <t>イッパン</t>
    </rPh>
    <rPh sb="2" eb="4">
      <t>ザイダン</t>
    </rPh>
    <rPh sb="4" eb="6">
      <t>ホウジン</t>
    </rPh>
    <rPh sb="7" eb="9">
      <t>フサイ</t>
    </rPh>
    <rPh sb="12" eb="13">
      <t>オク</t>
    </rPh>
    <rPh sb="13" eb="14">
      <t>エン</t>
    </rPh>
    <rPh sb="14" eb="16">
      <t>イジョウ</t>
    </rPh>
    <rPh sb="19" eb="21">
      <t>トクレイ</t>
    </rPh>
    <rPh sb="21" eb="23">
      <t>ミンポウ</t>
    </rPh>
    <rPh sb="23" eb="25">
      <t>ホウジン</t>
    </rPh>
    <rPh sb="25" eb="26">
      <t>フク</t>
    </rPh>
    <phoneticPr fontId="1"/>
  </si>
  <si>
    <t>一般財団法人（負債２００億円未満）　※特例民法法人含む</t>
    <rPh sb="0" eb="2">
      <t>イッパン</t>
    </rPh>
    <rPh sb="2" eb="4">
      <t>ザイダン</t>
    </rPh>
    <rPh sb="4" eb="6">
      <t>ホウジン</t>
    </rPh>
    <rPh sb="7" eb="9">
      <t>フサイ</t>
    </rPh>
    <rPh sb="12" eb="13">
      <t>オク</t>
    </rPh>
    <rPh sb="13" eb="14">
      <t>エン</t>
    </rPh>
    <rPh sb="14" eb="16">
      <t>ミマン</t>
    </rPh>
    <rPh sb="19" eb="21">
      <t>トクレイ</t>
    </rPh>
    <rPh sb="21" eb="23">
      <t>ミンポウ</t>
    </rPh>
    <rPh sb="23" eb="25">
      <t>ホウジン</t>
    </rPh>
    <rPh sb="25" eb="26">
      <t>フク</t>
    </rPh>
    <phoneticPr fontId="1"/>
  </si>
  <si>
    <t>ムーディーズ・インベスターズ・サービス・インク</t>
    <phoneticPr fontId="1"/>
  </si>
  <si>
    <t>スタンダード・アンド・プアーズ・レーティングズ・サービシズ</t>
    <phoneticPr fontId="1"/>
  </si>
  <si>
    <t>フィッチレーティングスリミテッド</t>
    <phoneticPr fontId="1"/>
  </si>
  <si>
    <t>（一般社団法人・一般財団法人）強制評価減を実施</t>
    <rPh sb="1" eb="3">
      <t>イッパン</t>
    </rPh>
    <rPh sb="3" eb="5">
      <t>シャダン</t>
    </rPh>
    <rPh sb="5" eb="7">
      <t>ホウジン</t>
    </rPh>
    <rPh sb="8" eb="10">
      <t>イッパン</t>
    </rPh>
    <rPh sb="10" eb="12">
      <t>ザイダン</t>
    </rPh>
    <rPh sb="12" eb="14">
      <t>ホウジン</t>
    </rPh>
    <rPh sb="15" eb="17">
      <t>キョウセイ</t>
    </rPh>
    <rPh sb="17" eb="20">
      <t>ヒョウカゲン</t>
    </rPh>
    <rPh sb="21" eb="23">
      <t>ジッシ</t>
    </rPh>
    <phoneticPr fontId="1"/>
  </si>
  <si>
    <t>（一般社団法人・一般財団法人）強制評価減を実施せず（事業用固定資産有り）</t>
    <rPh sb="1" eb="3">
      <t>イッパン</t>
    </rPh>
    <rPh sb="3" eb="5">
      <t>シャダン</t>
    </rPh>
    <rPh sb="5" eb="7">
      <t>ホウジン</t>
    </rPh>
    <rPh sb="8" eb="10">
      <t>イッパン</t>
    </rPh>
    <rPh sb="10" eb="12">
      <t>ザイダン</t>
    </rPh>
    <rPh sb="12" eb="14">
      <t>ホウジン</t>
    </rPh>
    <rPh sb="15" eb="17">
      <t>キョウセイ</t>
    </rPh>
    <rPh sb="17" eb="20">
      <t>ヒョウカゲン</t>
    </rPh>
    <rPh sb="21" eb="23">
      <t>ジッシ</t>
    </rPh>
    <rPh sb="26" eb="28">
      <t>ジギョウ</t>
    </rPh>
    <rPh sb="28" eb="29">
      <t>ヨウ</t>
    </rPh>
    <rPh sb="29" eb="31">
      <t>コテイ</t>
    </rPh>
    <rPh sb="31" eb="33">
      <t>シサン</t>
    </rPh>
    <rPh sb="33" eb="34">
      <t>ア</t>
    </rPh>
    <phoneticPr fontId="1"/>
  </si>
  <si>
    <t>（その他法人）取得原価で財務諸表に計上</t>
    <rPh sb="3" eb="4">
      <t>タ</t>
    </rPh>
    <rPh sb="4" eb="6">
      <t>ホウジン</t>
    </rPh>
    <rPh sb="7" eb="9">
      <t>シュトク</t>
    </rPh>
    <rPh sb="9" eb="11">
      <t>ゲンカ</t>
    </rPh>
    <rPh sb="12" eb="14">
      <t>ザイム</t>
    </rPh>
    <rPh sb="14" eb="16">
      <t>ショヒョウ</t>
    </rPh>
    <rPh sb="17" eb="19">
      <t>ケイジョウ</t>
    </rPh>
    <phoneticPr fontId="1"/>
  </si>
  <si>
    <t>土地改良区</t>
    <rPh sb="0" eb="2">
      <t>トチ</t>
    </rPh>
    <rPh sb="2" eb="5">
      <t>カイリョウク</t>
    </rPh>
    <phoneticPr fontId="1"/>
  </si>
  <si>
    <r>
      <t>その他法人（１～</t>
    </r>
    <r>
      <rPr>
        <sz val="11"/>
        <rFont val="ＭＳ Ｐゴシック"/>
        <family val="3"/>
        <charset val="128"/>
      </rPr>
      <t>１５</t>
    </r>
    <r>
      <rPr>
        <sz val="11"/>
        <rFont val="ＭＳ Ｐゴシック"/>
        <family val="3"/>
        <charset val="128"/>
      </rPr>
      <t>までになじまないもの。備考欄に具体的内容を記載すること）</t>
    </r>
    <rPh sb="2" eb="3">
      <t>タ</t>
    </rPh>
    <rPh sb="3" eb="5">
      <t>ホウジン</t>
    </rPh>
    <rPh sb="21" eb="24">
      <t>ビコウラン</t>
    </rPh>
    <rPh sb="25" eb="28">
      <t>グタイテキ</t>
    </rPh>
    <rPh sb="28" eb="30">
      <t>ナイヨウ</t>
    </rPh>
    <rPh sb="31" eb="33">
      <t>キサイ</t>
    </rPh>
    <phoneticPr fontId="1"/>
  </si>
  <si>
    <t>ロ　　格付方式　　　　　　　</t>
    <rPh sb="3" eb="5">
      <t>カクヅ</t>
    </rPh>
    <rPh sb="5" eb="7">
      <t>ホウシキ</t>
    </rPh>
    <phoneticPr fontId="5"/>
  </si>
  <si>
    <t>イ　　標準評価方式</t>
    <rPh sb="3" eb="5">
      <t>ヒョウジュン</t>
    </rPh>
    <rPh sb="5" eb="7">
      <t>ヒョウカ</t>
    </rPh>
    <rPh sb="7" eb="9">
      <t>ホウシキ</t>
    </rPh>
    <phoneticPr fontId="5"/>
  </si>
  <si>
    <t>単コロ</t>
    <rPh sb="0" eb="1">
      <t>タン</t>
    </rPh>
    <phoneticPr fontId="1"/>
  </si>
  <si>
    <t>オーバーナイト</t>
    <phoneticPr fontId="1"/>
  </si>
  <si>
    <t>Ｃ
（Ａ－Ｂ）</t>
    <phoneticPr fontId="1"/>
  </si>
  <si>
    <t>Ａのうち損失補償を
付しているものの額
B</t>
    <rPh sb="4" eb="6">
      <t>ソンシツ</t>
    </rPh>
    <rPh sb="6" eb="8">
      <t>ホショウ</t>
    </rPh>
    <rPh sb="10" eb="11">
      <t>フ</t>
    </rPh>
    <rPh sb="18" eb="19">
      <t>ガク</t>
    </rPh>
    <phoneticPr fontId="1"/>
  </si>
  <si>
    <t>財政的支援の状況</t>
    <rPh sb="0" eb="3">
      <t>ザイセイテキ</t>
    </rPh>
    <rPh sb="3" eb="5">
      <t>シエン</t>
    </rPh>
    <rPh sb="6" eb="8">
      <t>ジョウキョウ</t>
    </rPh>
    <phoneticPr fontId="1"/>
  </si>
  <si>
    <t>制度融資等の名称</t>
    <rPh sb="0" eb="2">
      <t>セイド</t>
    </rPh>
    <rPh sb="2" eb="4">
      <t>ユウシ</t>
    </rPh>
    <rPh sb="4" eb="5">
      <t>トウ</t>
    </rPh>
    <rPh sb="6" eb="8">
      <t>メイショウ</t>
    </rPh>
    <phoneticPr fontId="1"/>
  </si>
  <si>
    <t>５　合計額（①＋②＋③＋④＋⑤）</t>
    <rPh sb="2" eb="5">
      <t>ゴウケイガク</t>
    </rPh>
    <phoneticPr fontId="1"/>
  </si>
  <si>
    <t>うち、年度末に損失補償付債務を原資として返済された額
（千円）</t>
    <rPh sb="3" eb="6">
      <t>ネンドマツ</t>
    </rPh>
    <rPh sb="7" eb="9">
      <t>ソンシツ</t>
    </rPh>
    <rPh sb="9" eb="11">
      <t>ホショウ</t>
    </rPh>
    <rPh sb="11" eb="12">
      <t>ツ</t>
    </rPh>
    <rPh sb="12" eb="14">
      <t>サイム</t>
    </rPh>
    <rPh sb="15" eb="17">
      <t>ゲンシ</t>
    </rPh>
    <rPh sb="20" eb="22">
      <t>ヘンサイ</t>
    </rPh>
    <rPh sb="25" eb="26">
      <t>ガク</t>
    </rPh>
    <rPh sb="29" eb="31">
      <t>センエン</t>
    </rPh>
    <phoneticPr fontId="5"/>
  </si>
  <si>
    <t>Aのうち、年度末に損失補償付債務を原資として返済された額
Ｂ</t>
    <rPh sb="5" eb="8">
      <t>ネンドマツ</t>
    </rPh>
    <rPh sb="9" eb="11">
      <t>ソンシツ</t>
    </rPh>
    <rPh sb="11" eb="13">
      <t>ホショウ</t>
    </rPh>
    <rPh sb="13" eb="14">
      <t>フ</t>
    </rPh>
    <rPh sb="14" eb="16">
      <t>サイム</t>
    </rPh>
    <rPh sb="17" eb="19">
      <t>ゲンシ</t>
    </rPh>
    <rPh sb="22" eb="24">
      <t>ヘンサイ</t>
    </rPh>
    <rPh sb="27" eb="28">
      <t>ガク</t>
    </rPh>
    <phoneticPr fontId="1"/>
  </si>
  <si>
    <t>○　信用補完措置について具体的に記載（金額の算出方法、内容等）</t>
    <rPh sb="2" eb="4">
      <t>シンヨウ</t>
    </rPh>
    <rPh sb="4" eb="6">
      <t>ホカン</t>
    </rPh>
    <rPh sb="6" eb="8">
      <t>ソチ</t>
    </rPh>
    <rPh sb="12" eb="15">
      <t>グタイテキ</t>
    </rPh>
    <rPh sb="16" eb="18">
      <t>キサイ</t>
    </rPh>
    <rPh sb="19" eb="21">
      <t>キンガク</t>
    </rPh>
    <rPh sb="22" eb="24">
      <t>サンシュツ</t>
    </rPh>
    <rPh sb="24" eb="26">
      <t>ホウホウ</t>
    </rPh>
    <rPh sb="27" eb="29">
      <t>ナイヨウ</t>
    </rPh>
    <rPh sb="29" eb="30">
      <t>トウ</t>
    </rPh>
    <phoneticPr fontId="5"/>
  </si>
  <si>
    <t>備考</t>
    <rPh sb="0" eb="2">
      <t>ビコウ</t>
    </rPh>
    <phoneticPr fontId="1"/>
  </si>
  <si>
    <t>信用補完
実行見込額
（千円）</t>
    <rPh sb="13" eb="15">
      <t>センエン</t>
    </rPh>
    <phoneticPr fontId="1"/>
  </si>
  <si>
    <t>信用補完
実行見込額
Ｃ</t>
    <phoneticPr fontId="1"/>
  </si>
  <si>
    <t>算入率
Ｅ</t>
    <rPh sb="0" eb="2">
      <t>サンニュウ</t>
    </rPh>
    <rPh sb="2" eb="3">
      <t>リツ</t>
    </rPh>
    <phoneticPr fontId="1"/>
  </si>
  <si>
    <t>預託金の減少率等
Ｄ</t>
    <rPh sb="0" eb="3">
      <t>ヨタクキン</t>
    </rPh>
    <rPh sb="4" eb="6">
      <t>ゲンショウ</t>
    </rPh>
    <rPh sb="6" eb="7">
      <t>リツ</t>
    </rPh>
    <rPh sb="7" eb="8">
      <t>トウ</t>
    </rPh>
    <phoneticPr fontId="1"/>
  </si>
  <si>
    <t>（注１）算入率及び預託金の減少率等については、小数点第１位未満四捨五入（％表示ベース）</t>
    <rPh sb="1" eb="2">
      <t>チュウ</t>
    </rPh>
    <rPh sb="4" eb="6">
      <t>サンニュウ</t>
    </rPh>
    <rPh sb="6" eb="7">
      <t>リツ</t>
    </rPh>
    <rPh sb="7" eb="8">
      <t>オヨ</t>
    </rPh>
    <rPh sb="9" eb="11">
      <t>ヨタク</t>
    </rPh>
    <rPh sb="11" eb="12">
      <t>キン</t>
    </rPh>
    <rPh sb="13" eb="15">
      <t>ゲンショウ</t>
    </rPh>
    <rPh sb="15" eb="16">
      <t>リツ</t>
    </rPh>
    <rPh sb="16" eb="17">
      <t>トウ</t>
    </rPh>
    <rPh sb="23" eb="26">
      <t>ショウスウテン</t>
    </rPh>
    <rPh sb="26" eb="27">
      <t>ダイ</t>
    </rPh>
    <rPh sb="28" eb="29">
      <t>イ</t>
    </rPh>
    <rPh sb="29" eb="31">
      <t>ミマン</t>
    </rPh>
    <rPh sb="31" eb="35">
      <t>シシャゴニュウ</t>
    </rPh>
    <rPh sb="37" eb="39">
      <t>ヒョウジ</t>
    </rPh>
    <phoneticPr fontId="1"/>
  </si>
  <si>
    <t>特定短期貸付金を行っている地方公共団体からの借入金（Ｇ）</t>
    <rPh sb="0" eb="2">
      <t>トクテイ</t>
    </rPh>
    <rPh sb="2" eb="4">
      <t>タンキ</t>
    </rPh>
    <rPh sb="4" eb="7">
      <t>カシツケキン</t>
    </rPh>
    <rPh sb="8" eb="9">
      <t>オコナ</t>
    </rPh>
    <rPh sb="13" eb="15">
      <t>チホウ</t>
    </rPh>
    <rPh sb="15" eb="17">
      <t>コウキョウ</t>
    </rPh>
    <rPh sb="17" eb="19">
      <t>ダンタイ</t>
    </rPh>
    <rPh sb="22" eb="24">
      <t>カリイレ</t>
    </rPh>
    <rPh sb="24" eb="25">
      <t>キン</t>
    </rPh>
    <phoneticPr fontId="5"/>
  </si>
  <si>
    <t>地方公営企業に準ずるインフラ事業型</t>
    <rPh sb="0" eb="2">
      <t>チホウ</t>
    </rPh>
    <rPh sb="2" eb="4">
      <t>コウエイ</t>
    </rPh>
    <rPh sb="4" eb="6">
      <t>キギョウ</t>
    </rPh>
    <rPh sb="7" eb="8">
      <t>ジュン</t>
    </rPh>
    <rPh sb="14" eb="16">
      <t>ジギョウ</t>
    </rPh>
    <rPh sb="16" eb="17">
      <t>ガタ</t>
    </rPh>
    <phoneticPr fontId="1"/>
  </si>
  <si>
    <t>インフラ事業型法人</t>
    <rPh sb="4" eb="6">
      <t>ジギョウ</t>
    </rPh>
    <rPh sb="6" eb="7">
      <t>ガタ</t>
    </rPh>
    <rPh sb="7" eb="9">
      <t>ホウジン</t>
    </rPh>
    <phoneticPr fontId="5"/>
  </si>
  <si>
    <t>株式会社格付投資情報センター
中堅企業格付</t>
    <rPh sb="0" eb="2">
      <t>カブシキ</t>
    </rPh>
    <rPh sb="2" eb="4">
      <t>カイシャ</t>
    </rPh>
    <rPh sb="4" eb="6">
      <t>カクヅ</t>
    </rPh>
    <rPh sb="6" eb="8">
      <t>トウシ</t>
    </rPh>
    <rPh sb="8" eb="10">
      <t>ジョウホウ</t>
    </rPh>
    <rPh sb="15" eb="17">
      <t>チュウケン</t>
    </rPh>
    <rPh sb="17" eb="19">
      <t>キギョウ</t>
    </rPh>
    <rPh sb="19" eb="21">
      <t>カクヅ</t>
    </rPh>
    <phoneticPr fontId="1"/>
  </si>
  <si>
    <t>株式会社日本格付研究所
JCR中堅・中小企業格付</t>
    <rPh sb="0" eb="2">
      <t>カブシキ</t>
    </rPh>
    <rPh sb="2" eb="4">
      <t>カイシャ</t>
    </rPh>
    <rPh sb="4" eb="6">
      <t>ニホン</t>
    </rPh>
    <rPh sb="6" eb="8">
      <t>カクヅ</t>
    </rPh>
    <rPh sb="8" eb="11">
      <t>ケンキュウショ</t>
    </rPh>
    <rPh sb="15" eb="17">
      <t>チュウケン</t>
    </rPh>
    <rPh sb="18" eb="20">
      <t>チュウショウ</t>
    </rPh>
    <rPh sb="20" eb="22">
      <t>キギョウ</t>
    </rPh>
    <rPh sb="22" eb="23">
      <t>カク</t>
    </rPh>
    <rPh sb="23" eb="24">
      <t>ヅ</t>
    </rPh>
    <phoneticPr fontId="1"/>
  </si>
  <si>
    <t>5年後特定短期貸付金残高見込額（Ｍ）</t>
    <rPh sb="1" eb="3">
      <t>ネンゴ</t>
    </rPh>
    <rPh sb="3" eb="5">
      <t>トクテイ</t>
    </rPh>
    <rPh sb="5" eb="7">
      <t>タンキ</t>
    </rPh>
    <rPh sb="7" eb="10">
      <t>カシツケキン</t>
    </rPh>
    <rPh sb="10" eb="12">
      <t>ザンダカ</t>
    </rPh>
    <rPh sb="12" eb="15">
      <t>ミコミガク</t>
    </rPh>
    <phoneticPr fontId="3"/>
  </si>
  <si>
    <t>10年後特定短期貸付金残高見込額（L）</t>
    <rPh sb="4" eb="6">
      <t>トクテイ</t>
    </rPh>
    <rPh sb="6" eb="8">
      <t>タンキ</t>
    </rPh>
    <rPh sb="8" eb="11">
      <t>カシツケキン</t>
    </rPh>
    <phoneticPr fontId="1"/>
  </si>
  <si>
    <t>要償還債務償還可能性（Ｍ）</t>
    <rPh sb="0" eb="1">
      <t>ヨウ</t>
    </rPh>
    <rPh sb="1" eb="3">
      <t>ショウカン</t>
    </rPh>
    <rPh sb="3" eb="5">
      <t>サイム</t>
    </rPh>
    <rPh sb="5" eb="7">
      <t>ショウカン</t>
    </rPh>
    <rPh sb="7" eb="10">
      <t>カノウセイ</t>
    </rPh>
    <phoneticPr fontId="3"/>
  </si>
  <si>
    <t>②の理由等（②＞０の場合にあっては記入必須）</t>
    <rPh sb="2" eb="4">
      <t>リユウ</t>
    </rPh>
    <rPh sb="4" eb="5">
      <t>トウ</t>
    </rPh>
    <rPh sb="10" eb="12">
      <t>バアイ</t>
    </rPh>
    <rPh sb="17" eb="19">
      <t>キニュウ</t>
    </rPh>
    <rPh sb="19" eb="21">
      <t>ヒッス</t>
    </rPh>
    <phoneticPr fontId="1"/>
  </si>
  <si>
    <t>地方公共団体からの補助金等の財政援助の額：</t>
    <rPh sb="0" eb="2">
      <t>チホウ</t>
    </rPh>
    <rPh sb="2" eb="4">
      <t>コウキョウ</t>
    </rPh>
    <rPh sb="4" eb="6">
      <t>ダンタイ</t>
    </rPh>
    <rPh sb="9" eb="12">
      <t>ホジョキン</t>
    </rPh>
    <rPh sb="12" eb="13">
      <t>トウ</t>
    </rPh>
    <rPh sb="14" eb="16">
      <t>ザイセイ</t>
    </rPh>
    <rPh sb="16" eb="18">
      <t>エンジョ</t>
    </rPh>
    <rPh sb="19" eb="20">
      <t>ガク</t>
    </rPh>
    <phoneticPr fontId="1"/>
  </si>
  <si>
    <t>○　「補助金等Ｂ」欄に計上する補助金等の財政援助の額の算定等</t>
    <rPh sb="3" eb="6">
      <t>ホジョキン</t>
    </rPh>
    <rPh sb="6" eb="7">
      <t>トウ</t>
    </rPh>
    <rPh sb="9" eb="10">
      <t>ラン</t>
    </rPh>
    <rPh sb="11" eb="13">
      <t>ケイジョウ</t>
    </rPh>
    <rPh sb="15" eb="18">
      <t>ホジョキン</t>
    </rPh>
    <rPh sb="18" eb="19">
      <t>トウ</t>
    </rPh>
    <rPh sb="20" eb="22">
      <t>ザイセイ</t>
    </rPh>
    <rPh sb="22" eb="24">
      <t>エンジョ</t>
    </rPh>
    <rPh sb="25" eb="26">
      <t>ガク</t>
    </rPh>
    <rPh sb="27" eb="29">
      <t>サンテイ</t>
    </rPh>
    <rPh sb="29" eb="30">
      <t>トウ</t>
    </rPh>
    <phoneticPr fontId="5"/>
  </si>
  <si>
    <t>【備考】</t>
    <rPh sb="1" eb="3">
      <t>ビコウ</t>
    </rPh>
    <phoneticPr fontId="5"/>
  </si>
  <si>
    <t>特定短期貸付金等を行っている地方公共団体からの借入金（Ｇ）</t>
    <rPh sb="0" eb="2">
      <t>トクテイ</t>
    </rPh>
    <rPh sb="2" eb="4">
      <t>タンキ</t>
    </rPh>
    <rPh sb="4" eb="7">
      <t>カシツケキン</t>
    </rPh>
    <rPh sb="7" eb="8">
      <t>トウ</t>
    </rPh>
    <rPh sb="9" eb="10">
      <t>オコナ</t>
    </rPh>
    <rPh sb="14" eb="16">
      <t>チホウ</t>
    </rPh>
    <rPh sb="16" eb="18">
      <t>コウキョウ</t>
    </rPh>
    <rPh sb="18" eb="20">
      <t>ダンタイ</t>
    </rPh>
    <rPh sb="23" eb="25">
      <t>カリイレ</t>
    </rPh>
    <rPh sb="25" eb="26">
      <t>キン</t>
    </rPh>
    <phoneticPr fontId="5"/>
  </si>
  <si>
    <t>5年後特定短期貸付金等残高見込額（Ｍ）</t>
    <rPh sb="1" eb="3">
      <t>ネンゴ</t>
    </rPh>
    <rPh sb="3" eb="5">
      <t>トクテイ</t>
    </rPh>
    <rPh sb="5" eb="7">
      <t>タンキ</t>
    </rPh>
    <rPh sb="7" eb="10">
      <t>カシツケキン</t>
    </rPh>
    <rPh sb="10" eb="11">
      <t>トウ</t>
    </rPh>
    <rPh sb="11" eb="13">
      <t>ザンダカ</t>
    </rPh>
    <rPh sb="13" eb="16">
      <t>ミコミガク</t>
    </rPh>
    <phoneticPr fontId="3"/>
  </si>
  <si>
    <t>当該団体からの借入金
Ｇ</t>
    <rPh sb="0" eb="2">
      <t>トウガイ</t>
    </rPh>
    <rPh sb="2" eb="4">
      <t>ダンタイ</t>
    </rPh>
    <rPh sb="7" eb="10">
      <t>カリイレキン</t>
    </rPh>
    <phoneticPr fontId="1"/>
  </si>
  <si>
    <t>特定短期貸付金等の額
（千円）</t>
    <rPh sb="0" eb="2">
      <t>トクテイ</t>
    </rPh>
    <rPh sb="2" eb="4">
      <t>タンキ</t>
    </rPh>
    <rPh sb="4" eb="7">
      <t>カシツケキン</t>
    </rPh>
    <rPh sb="7" eb="8">
      <t>トウ</t>
    </rPh>
    <rPh sb="9" eb="10">
      <t>ガク</t>
    </rPh>
    <rPh sb="14" eb="16">
      <t>センエン</t>
    </rPh>
    <phoneticPr fontId="1"/>
  </si>
  <si>
    <t>特定短期貸付金等の種類</t>
    <rPh sb="0" eb="2">
      <t>トクテイ</t>
    </rPh>
    <rPh sb="2" eb="4">
      <t>タンキ</t>
    </rPh>
    <rPh sb="4" eb="7">
      <t>カシツケキン</t>
    </rPh>
    <rPh sb="7" eb="8">
      <t>トウ</t>
    </rPh>
    <rPh sb="9" eb="11">
      <t>シュルイ</t>
    </rPh>
    <phoneticPr fontId="1"/>
  </si>
  <si>
    <t>○　「純資産Ｆ」欄の額の算出方法を具体的に記載（計算方法等）</t>
    <rPh sb="3" eb="6">
      <t>ジュンシサン</t>
    </rPh>
    <rPh sb="8" eb="9">
      <t>ラン</t>
    </rPh>
    <rPh sb="10" eb="11">
      <t>ガク</t>
    </rPh>
    <rPh sb="12" eb="14">
      <t>サンシュツ</t>
    </rPh>
    <rPh sb="14" eb="16">
      <t>ホウホウ</t>
    </rPh>
    <rPh sb="17" eb="20">
      <t>グタイテキ</t>
    </rPh>
    <rPh sb="21" eb="23">
      <t>キサイ</t>
    </rPh>
    <rPh sb="24" eb="26">
      <t>ケイサン</t>
    </rPh>
    <rPh sb="26" eb="28">
      <t>ホウホウ</t>
    </rPh>
    <rPh sb="28" eb="29">
      <t>トウ</t>
    </rPh>
    <phoneticPr fontId="5"/>
  </si>
  <si>
    <t>②の計算方法等（②≠０の場合にあっては記入必須）</t>
    <rPh sb="2" eb="4">
      <t>ケイサン</t>
    </rPh>
    <rPh sb="4" eb="6">
      <t>ホウホウ</t>
    </rPh>
    <rPh sb="6" eb="7">
      <t>トウ</t>
    </rPh>
    <rPh sb="12" eb="14">
      <t>バアイ</t>
    </rPh>
    <rPh sb="19" eb="21">
      <t>キニュウ</t>
    </rPh>
    <rPh sb="21" eb="23">
      <t>ヒッス</t>
    </rPh>
    <phoneticPr fontId="1"/>
  </si>
  <si>
    <t>①＋②＝</t>
    <phoneticPr fontId="1"/>
  </si>
  <si>
    <t>対象となる
特定短期貸付金等の額
Ｄ</t>
    <rPh sb="0" eb="2">
      <t>タイショウ</t>
    </rPh>
    <rPh sb="6" eb="8">
      <t>トクテイ</t>
    </rPh>
    <rPh sb="8" eb="10">
      <t>タンキ</t>
    </rPh>
    <rPh sb="10" eb="12">
      <t>カシツ</t>
    </rPh>
    <rPh sb="12" eb="13">
      <t>キン</t>
    </rPh>
    <rPh sb="13" eb="14">
      <t>トウ</t>
    </rPh>
    <rPh sb="15" eb="16">
      <t>ガク</t>
    </rPh>
    <phoneticPr fontId="1"/>
  </si>
  <si>
    <t>特定短期貸付金等の額</t>
    <rPh sb="0" eb="2">
      <t>トクテイ</t>
    </rPh>
    <rPh sb="2" eb="4">
      <t>タンキ</t>
    </rPh>
    <rPh sb="4" eb="7">
      <t>カシツケキン</t>
    </rPh>
    <rPh sb="7" eb="8">
      <t>トウ</t>
    </rPh>
    <rPh sb="9" eb="10">
      <t>ガク</t>
    </rPh>
    <phoneticPr fontId="1"/>
  </si>
  <si>
    <t>特定短期貸付金等
の種類</t>
    <rPh sb="0" eb="2">
      <t>トクテイ</t>
    </rPh>
    <rPh sb="2" eb="4">
      <t>タンキ</t>
    </rPh>
    <rPh sb="4" eb="7">
      <t>カシツケキン</t>
    </rPh>
    <rPh sb="7" eb="8">
      <t>トウ</t>
    </rPh>
    <rPh sb="10" eb="12">
      <t>シュルイ</t>
    </rPh>
    <phoneticPr fontId="1"/>
  </si>
  <si>
    <t>特定短期貸付金等の額
Ａ</t>
    <rPh sb="0" eb="2">
      <t>トクテイ</t>
    </rPh>
    <rPh sb="2" eb="4">
      <t>タンキ</t>
    </rPh>
    <rPh sb="4" eb="7">
      <t>カシツケキン</t>
    </rPh>
    <rPh sb="7" eb="8">
      <t>トウ</t>
    </rPh>
    <rPh sb="9" eb="10">
      <t>ガク</t>
    </rPh>
    <phoneticPr fontId="1"/>
  </si>
  <si>
    <t>３　制度融資等における特定短期貸付金等</t>
    <rPh sb="2" eb="4">
      <t>セイド</t>
    </rPh>
    <rPh sb="4" eb="6">
      <t>ユウシ</t>
    </rPh>
    <rPh sb="6" eb="7">
      <t>トウ</t>
    </rPh>
    <rPh sb="11" eb="13">
      <t>トクテイ</t>
    </rPh>
    <rPh sb="13" eb="15">
      <t>タンキ</t>
    </rPh>
    <rPh sb="15" eb="18">
      <t>カシツケキン</t>
    </rPh>
    <rPh sb="18" eb="19">
      <t>トウ</t>
    </rPh>
    <phoneticPr fontId="1"/>
  </si>
  <si>
    <t>４　その他の形態の特定短期貸付金等</t>
    <rPh sb="4" eb="5">
      <t>タ</t>
    </rPh>
    <rPh sb="6" eb="8">
      <t>ケイタイ</t>
    </rPh>
    <rPh sb="9" eb="11">
      <t>トクテイ</t>
    </rPh>
    <rPh sb="11" eb="13">
      <t>タンキ</t>
    </rPh>
    <rPh sb="13" eb="16">
      <t>カシツケキン</t>
    </rPh>
    <rPh sb="16" eb="17">
      <t>トウ</t>
    </rPh>
    <phoneticPr fontId="1"/>
  </si>
  <si>
    <t>預託金等の額のうち
特定短期貸付金等の額
A</t>
    <rPh sb="0" eb="3">
      <t>ヨタクキン</t>
    </rPh>
    <rPh sb="3" eb="4">
      <t>トウ</t>
    </rPh>
    <rPh sb="5" eb="6">
      <t>ガク</t>
    </rPh>
    <rPh sb="10" eb="12">
      <t>トクテイ</t>
    </rPh>
    <rPh sb="12" eb="14">
      <t>タンキ</t>
    </rPh>
    <rPh sb="14" eb="17">
      <t>カシツケキン</t>
    </rPh>
    <rPh sb="17" eb="18">
      <t>トウ</t>
    </rPh>
    <rPh sb="19" eb="20">
      <t>ガク</t>
    </rPh>
    <phoneticPr fontId="1"/>
  </si>
  <si>
    <t>対象法人の法人名</t>
    <rPh sb="0" eb="2">
      <t>タイショウ</t>
    </rPh>
    <rPh sb="2" eb="4">
      <t>ホウジン</t>
    </rPh>
    <rPh sb="5" eb="7">
      <t>ホウジン</t>
    </rPh>
    <rPh sb="7" eb="8">
      <t>メイ</t>
    </rPh>
    <phoneticPr fontId="1"/>
  </si>
  <si>
    <t>特定短期貸付金等の額に係る一般会計等負担見込額</t>
    <rPh sb="0" eb="2">
      <t>トクテイ</t>
    </rPh>
    <rPh sb="2" eb="4">
      <t>タンキ</t>
    </rPh>
    <rPh sb="4" eb="7">
      <t>カシツケキン</t>
    </rPh>
    <rPh sb="7" eb="8">
      <t>トウ</t>
    </rPh>
    <rPh sb="9" eb="10">
      <t>ガク</t>
    </rPh>
    <rPh sb="11" eb="12">
      <t>カカ</t>
    </rPh>
    <rPh sb="13" eb="15">
      <t>イッパン</t>
    </rPh>
    <rPh sb="15" eb="17">
      <t>カイケイ</t>
    </rPh>
    <rPh sb="17" eb="18">
      <t>トウ</t>
    </rPh>
    <rPh sb="18" eb="20">
      <t>フタン</t>
    </rPh>
    <rPh sb="20" eb="23">
      <t>ミコミガク</t>
    </rPh>
    <phoneticPr fontId="1"/>
  </si>
  <si>
    <t>特定短期貸付金等に係る一般会計等負担見込額</t>
    <rPh sb="0" eb="2">
      <t>トクテイ</t>
    </rPh>
    <rPh sb="2" eb="4">
      <t>タンキ</t>
    </rPh>
    <rPh sb="4" eb="7">
      <t>カシツケキン</t>
    </rPh>
    <rPh sb="7" eb="8">
      <t>トウ</t>
    </rPh>
    <rPh sb="9" eb="10">
      <t>カカ</t>
    </rPh>
    <rPh sb="11" eb="13">
      <t>イッパン</t>
    </rPh>
    <rPh sb="13" eb="15">
      <t>カイケイ</t>
    </rPh>
    <rPh sb="15" eb="16">
      <t>トウ</t>
    </rPh>
    <rPh sb="16" eb="18">
      <t>フタン</t>
    </rPh>
    <rPh sb="18" eb="21">
      <t>ミコミガク</t>
    </rPh>
    <phoneticPr fontId="1"/>
  </si>
  <si>
    <r>
      <rPr>
        <sz val="9"/>
        <rFont val="ＭＳ Ｐゴシック"/>
        <family val="3"/>
        <charset val="128"/>
      </rPr>
      <t>特定短期貸付金等に係る一般会計等負担見込額</t>
    </r>
    <r>
      <rPr>
        <sz val="10"/>
        <rFont val="ＭＳ Ｐゴシック"/>
        <family val="3"/>
        <charset val="128"/>
      </rPr>
      <t xml:space="preserve">
Ｅ
（Ｃ×Ｄ）</t>
    </r>
    <rPh sb="0" eb="2">
      <t>トクテイ</t>
    </rPh>
    <rPh sb="2" eb="4">
      <t>タンキ</t>
    </rPh>
    <rPh sb="4" eb="7">
      <t>カシツケキン</t>
    </rPh>
    <rPh sb="7" eb="8">
      <t>トウ</t>
    </rPh>
    <rPh sb="9" eb="10">
      <t>カカ</t>
    </rPh>
    <rPh sb="11" eb="13">
      <t>イッパン</t>
    </rPh>
    <rPh sb="13" eb="15">
      <t>カイケイ</t>
    </rPh>
    <rPh sb="15" eb="16">
      <t>トウ</t>
    </rPh>
    <rPh sb="16" eb="18">
      <t>フタン</t>
    </rPh>
    <rPh sb="18" eb="20">
      <t>ミコ</t>
    </rPh>
    <rPh sb="20" eb="21">
      <t>ガク</t>
    </rPh>
    <phoneticPr fontId="1"/>
  </si>
  <si>
    <t>対象となる特定短期貸付金等の額
（千円）</t>
    <rPh sb="0" eb="2">
      <t>タイショウ</t>
    </rPh>
    <rPh sb="5" eb="7">
      <t>トクテイ</t>
    </rPh>
    <rPh sb="7" eb="9">
      <t>タンキ</t>
    </rPh>
    <rPh sb="9" eb="11">
      <t>カシツケ</t>
    </rPh>
    <rPh sb="11" eb="12">
      <t>キン</t>
    </rPh>
    <rPh sb="12" eb="13">
      <t>トウ</t>
    </rPh>
    <rPh sb="14" eb="15">
      <t>ガク</t>
    </rPh>
    <rPh sb="18" eb="20">
      <t>センエン</t>
    </rPh>
    <phoneticPr fontId="1"/>
  </si>
  <si>
    <r>
      <rPr>
        <sz val="9"/>
        <color indexed="8"/>
        <rFont val="ＭＳ Ｐゴシック"/>
        <family val="3"/>
        <charset val="128"/>
      </rPr>
      <t>特定短期貸付金等に係る一般会計等負担見込額</t>
    </r>
    <r>
      <rPr>
        <sz val="10"/>
        <color indexed="8"/>
        <rFont val="ＭＳ Ｐゴシック"/>
        <family val="3"/>
        <charset val="128"/>
      </rPr>
      <t xml:space="preserve">
Ｆ
（D×E）</t>
    </r>
    <rPh sb="0" eb="2">
      <t>トクテイ</t>
    </rPh>
    <rPh sb="2" eb="4">
      <t>タンキ</t>
    </rPh>
    <rPh sb="4" eb="7">
      <t>カシツケキン</t>
    </rPh>
    <rPh sb="7" eb="8">
      <t>トウ</t>
    </rPh>
    <rPh sb="9" eb="10">
      <t>カカ</t>
    </rPh>
    <rPh sb="11" eb="13">
      <t>イッパン</t>
    </rPh>
    <rPh sb="13" eb="15">
      <t>カイケイ</t>
    </rPh>
    <rPh sb="15" eb="16">
      <t>トウ</t>
    </rPh>
    <phoneticPr fontId="1"/>
  </si>
  <si>
    <r>
      <t>特定短期貸付金</t>
    </r>
    <r>
      <rPr>
        <sz val="11"/>
        <rFont val="ＭＳ Ｐゴシック"/>
        <family val="3"/>
        <charset val="128"/>
      </rPr>
      <t>等</t>
    </r>
    <r>
      <rPr>
        <sz val="11"/>
        <rFont val="ＭＳ Ｐゴシック"/>
        <family val="3"/>
        <charset val="128"/>
      </rPr>
      <t>の種類コード</t>
    </r>
    <rPh sb="0" eb="2">
      <t>トクテイ</t>
    </rPh>
    <rPh sb="2" eb="4">
      <t>タンキ</t>
    </rPh>
    <rPh sb="4" eb="7">
      <t>カシツケキン</t>
    </rPh>
    <rPh sb="7" eb="8">
      <t>トウ</t>
    </rPh>
    <rPh sb="9" eb="11">
      <t>シュルイ</t>
    </rPh>
    <phoneticPr fontId="1"/>
  </si>
  <si>
    <t>依頼格付を取得している</t>
    <rPh sb="0" eb="2">
      <t>イライ</t>
    </rPh>
    <rPh sb="2" eb="4">
      <t>カクヅ</t>
    </rPh>
    <rPh sb="5" eb="7">
      <t>シュトク</t>
    </rPh>
    <phoneticPr fontId="1"/>
  </si>
  <si>
    <t>依頼格付を取得していない</t>
    <rPh sb="0" eb="2">
      <t>イライ</t>
    </rPh>
    <rPh sb="2" eb="4">
      <t>カクヅ</t>
    </rPh>
    <rPh sb="5" eb="7">
      <t>シュトク</t>
    </rPh>
    <phoneticPr fontId="1"/>
  </si>
  <si>
    <t>適格格付機関による依頼格付に係る格付会社コード</t>
    <rPh sb="0" eb="2">
      <t>テキカク</t>
    </rPh>
    <rPh sb="2" eb="4">
      <t>カクヅ</t>
    </rPh>
    <rPh sb="4" eb="6">
      <t>キカン</t>
    </rPh>
    <rPh sb="9" eb="11">
      <t>イライ</t>
    </rPh>
    <rPh sb="11" eb="13">
      <t>カクヅ</t>
    </rPh>
    <rPh sb="14" eb="15">
      <t>カカ</t>
    </rPh>
    <rPh sb="16" eb="18">
      <t>カクヅ</t>
    </rPh>
    <rPh sb="18" eb="20">
      <t>カイシャ</t>
    </rPh>
    <phoneticPr fontId="1"/>
  </si>
  <si>
    <t>3の要件を満たす監査委員による確認又は監査</t>
    <rPh sb="2" eb="4">
      <t>ヨウケン</t>
    </rPh>
    <rPh sb="5" eb="6">
      <t>ミ</t>
    </rPh>
    <rPh sb="8" eb="10">
      <t>カンサ</t>
    </rPh>
    <rPh sb="10" eb="12">
      <t>イイン</t>
    </rPh>
    <rPh sb="15" eb="17">
      <t>カクニン</t>
    </rPh>
    <rPh sb="17" eb="18">
      <t>マタ</t>
    </rPh>
    <rPh sb="19" eb="21">
      <t>カンサ</t>
    </rPh>
    <phoneticPr fontId="1"/>
  </si>
  <si>
    <t>弁護士、公認会計士、税理士その他監査に関する実務に精通しているものによる確認（4に該当する場合を除く）</t>
    <rPh sb="0" eb="3">
      <t>ベンゴシ</t>
    </rPh>
    <rPh sb="4" eb="6">
      <t>コウニン</t>
    </rPh>
    <rPh sb="6" eb="9">
      <t>カイケイシ</t>
    </rPh>
    <rPh sb="10" eb="13">
      <t>ゼイリシ</t>
    </rPh>
    <rPh sb="15" eb="16">
      <t>タ</t>
    </rPh>
    <rPh sb="16" eb="18">
      <t>カンサ</t>
    </rPh>
    <rPh sb="19" eb="20">
      <t>カン</t>
    </rPh>
    <rPh sb="22" eb="24">
      <t>ジツム</t>
    </rPh>
    <rPh sb="25" eb="27">
      <t>セイツウ</t>
    </rPh>
    <rPh sb="36" eb="38">
      <t>カクニン</t>
    </rPh>
    <rPh sb="41" eb="43">
      <t>ガイトウ</t>
    </rPh>
    <rPh sb="45" eb="47">
      <t>バアイ</t>
    </rPh>
    <rPh sb="48" eb="49">
      <t>ノゾ</t>
    </rPh>
    <phoneticPr fontId="1"/>
  </si>
  <si>
    <t>　②　当該法人に対する特定短期貸付金等の額</t>
    <rPh sb="3" eb="5">
      <t>トウガイ</t>
    </rPh>
    <rPh sb="5" eb="7">
      <t>ホウジン</t>
    </rPh>
    <rPh sb="8" eb="9">
      <t>タイ</t>
    </rPh>
    <rPh sb="11" eb="13">
      <t>トクテイ</t>
    </rPh>
    <rPh sb="13" eb="15">
      <t>タンキ</t>
    </rPh>
    <rPh sb="15" eb="18">
      <t>カシツケキン</t>
    </rPh>
    <rPh sb="18" eb="19">
      <t>トウ</t>
    </rPh>
    <phoneticPr fontId="1"/>
  </si>
  <si>
    <t>貸借対照表における純資産（資本合計）の額：</t>
    <rPh sb="0" eb="2">
      <t>タイシャク</t>
    </rPh>
    <rPh sb="2" eb="5">
      <t>タイショウヒョウ</t>
    </rPh>
    <rPh sb="9" eb="12">
      <t>ジュンシサン</t>
    </rPh>
    <rPh sb="13" eb="15">
      <t>シホン</t>
    </rPh>
    <rPh sb="15" eb="17">
      <t>ゴウケイ</t>
    </rPh>
    <rPh sb="19" eb="20">
      <t>ガク</t>
    </rPh>
    <phoneticPr fontId="1"/>
  </si>
  <si>
    <t>適格格付機関による依頼格付以外の格付コード</t>
    <rPh sb="0" eb="2">
      <t>テキカク</t>
    </rPh>
    <rPh sb="2" eb="4">
      <t>カクヅ</t>
    </rPh>
    <rPh sb="4" eb="6">
      <t>キカン</t>
    </rPh>
    <rPh sb="9" eb="11">
      <t>イライ</t>
    </rPh>
    <rPh sb="11" eb="13">
      <t>カクヅ</t>
    </rPh>
    <rPh sb="13" eb="15">
      <t>イガイ</t>
    </rPh>
    <rPh sb="16" eb="18">
      <t>カクヅ</t>
    </rPh>
    <phoneticPr fontId="1"/>
  </si>
  <si>
    <t>経常黒字の債務超過額に対する割合</t>
    <rPh sb="0" eb="2">
      <t>ケイジョウ</t>
    </rPh>
    <rPh sb="2" eb="4">
      <t>クロジ</t>
    </rPh>
    <rPh sb="5" eb="7">
      <t>サイム</t>
    </rPh>
    <rPh sb="7" eb="10">
      <t>チョウカガク</t>
    </rPh>
    <rPh sb="11" eb="12">
      <t>タイ</t>
    </rPh>
    <rPh sb="14" eb="16">
      <t>ワリアイ</t>
    </rPh>
    <phoneticPr fontId="3"/>
  </si>
  <si>
    <t>経常赤字の特定短期貸付金等に係る債務の額に対する割合</t>
    <rPh sb="0" eb="2">
      <t>ケイジョウ</t>
    </rPh>
    <rPh sb="2" eb="4">
      <t>アカジ</t>
    </rPh>
    <rPh sb="5" eb="7">
      <t>トクテイ</t>
    </rPh>
    <rPh sb="7" eb="9">
      <t>タンキ</t>
    </rPh>
    <rPh sb="9" eb="12">
      <t>カシツケキン</t>
    </rPh>
    <rPh sb="12" eb="13">
      <t>トウ</t>
    </rPh>
    <rPh sb="14" eb="15">
      <t>カカ</t>
    </rPh>
    <rPh sb="16" eb="18">
      <t>サイム</t>
    </rPh>
    <rPh sb="19" eb="20">
      <t>ガク</t>
    </rPh>
    <rPh sb="21" eb="22">
      <t>タイ</t>
    </rPh>
    <rPh sb="24" eb="26">
      <t>ワリアイ</t>
    </rPh>
    <phoneticPr fontId="3"/>
  </si>
  <si>
    <t>1/3以上</t>
    <rPh sb="3" eb="5">
      <t>イジョウ</t>
    </rPh>
    <phoneticPr fontId="3"/>
  </si>
  <si>
    <t>1/5以上～1/3未満</t>
    <rPh sb="3" eb="5">
      <t>イジョウ</t>
    </rPh>
    <rPh sb="9" eb="11">
      <t>ミマン</t>
    </rPh>
    <phoneticPr fontId="3"/>
  </si>
  <si>
    <t>1/10以上～1/5未満</t>
    <rPh sb="4" eb="6">
      <t>イジョウ</t>
    </rPh>
    <rPh sb="10" eb="12">
      <t>ミマン</t>
    </rPh>
    <phoneticPr fontId="3"/>
  </si>
  <si>
    <t>1/10未満</t>
    <rPh sb="4" eb="6">
      <t>ミマン</t>
    </rPh>
    <phoneticPr fontId="3"/>
  </si>
  <si>
    <t>1/20未満</t>
    <rPh sb="4" eb="6">
      <t>ミマン</t>
    </rPh>
    <phoneticPr fontId="3"/>
  </si>
  <si>
    <t>1/20以上～1/10未満</t>
    <rPh sb="4" eb="6">
      <t>イジョウ</t>
    </rPh>
    <rPh sb="11" eb="13">
      <t>ミマン</t>
    </rPh>
    <phoneticPr fontId="3"/>
  </si>
  <si>
    <t>1/5以上～1/2未満</t>
    <rPh sb="3" eb="5">
      <t>イジョウ</t>
    </rPh>
    <rPh sb="9" eb="11">
      <t>ミマン</t>
    </rPh>
    <phoneticPr fontId="3"/>
  </si>
  <si>
    <t>1/2以上</t>
    <rPh sb="3" eb="5">
      <t>イジョウ</t>
    </rPh>
    <phoneticPr fontId="3"/>
  </si>
  <si>
    <t>5年後における債務超過額又は5年後における特定短期貸付金に係る債務の額のいずれか少ない額が</t>
    <rPh sb="1" eb="3">
      <t>ネンゴ</t>
    </rPh>
    <rPh sb="7" eb="9">
      <t>サイム</t>
    </rPh>
    <rPh sb="9" eb="12">
      <t>チョウカガク</t>
    </rPh>
    <rPh sb="12" eb="13">
      <t>マタ</t>
    </rPh>
    <rPh sb="15" eb="17">
      <t>ネンゴ</t>
    </rPh>
    <rPh sb="21" eb="23">
      <t>トクテイ</t>
    </rPh>
    <rPh sb="23" eb="25">
      <t>タンキ</t>
    </rPh>
    <rPh sb="25" eb="28">
      <t>カシツケキン</t>
    </rPh>
    <rPh sb="29" eb="30">
      <t>カカ</t>
    </rPh>
    <rPh sb="31" eb="33">
      <t>サイム</t>
    </rPh>
    <rPh sb="34" eb="35">
      <t>ガク</t>
    </rPh>
    <rPh sb="40" eb="41">
      <t>スク</t>
    </rPh>
    <rPh sb="43" eb="44">
      <t>ガク</t>
    </rPh>
    <phoneticPr fontId="3"/>
  </si>
  <si>
    <t>特定短期貸付金等に係る債務の額の1/4未満</t>
    <rPh sb="0" eb="2">
      <t>トクテイ</t>
    </rPh>
    <rPh sb="7" eb="8">
      <t>トウ</t>
    </rPh>
    <rPh sb="9" eb="10">
      <t>カカ</t>
    </rPh>
    <rPh sb="11" eb="13">
      <t>サイム</t>
    </rPh>
    <rPh sb="14" eb="15">
      <t>ガク</t>
    </rPh>
    <rPh sb="19" eb="21">
      <t>ミマン</t>
    </rPh>
    <phoneticPr fontId="3"/>
  </si>
  <si>
    <t>特定短期貸付金等に係る債務の額の1/4以上～1/2未満</t>
    <rPh sb="0" eb="2">
      <t>トクテイ</t>
    </rPh>
    <rPh sb="7" eb="8">
      <t>トウ</t>
    </rPh>
    <rPh sb="9" eb="10">
      <t>カカ</t>
    </rPh>
    <rPh sb="11" eb="13">
      <t>サイム</t>
    </rPh>
    <rPh sb="14" eb="15">
      <t>ガク</t>
    </rPh>
    <rPh sb="19" eb="21">
      <t>イジョウ</t>
    </rPh>
    <rPh sb="25" eb="27">
      <t>ミマン</t>
    </rPh>
    <phoneticPr fontId="3"/>
  </si>
  <si>
    <t>特定短期貸付金等に係る債務の額の1/2以上～3/4未満</t>
    <rPh sb="0" eb="2">
      <t>トクテイ</t>
    </rPh>
    <rPh sb="7" eb="8">
      <t>トウ</t>
    </rPh>
    <rPh sb="9" eb="10">
      <t>カカ</t>
    </rPh>
    <rPh sb="11" eb="13">
      <t>サイム</t>
    </rPh>
    <rPh sb="14" eb="15">
      <t>ガク</t>
    </rPh>
    <rPh sb="19" eb="21">
      <t>イジョウ</t>
    </rPh>
    <rPh sb="25" eb="27">
      <t>ミマン</t>
    </rPh>
    <phoneticPr fontId="3"/>
  </si>
  <si>
    <t>特定短期貸付金等に係る債務の額の3/4以上～特定短期貸付金等の額未満</t>
    <rPh sb="0" eb="2">
      <t>トクテイ</t>
    </rPh>
    <rPh sb="7" eb="8">
      <t>トウ</t>
    </rPh>
    <rPh sb="9" eb="10">
      <t>カカ</t>
    </rPh>
    <rPh sb="11" eb="13">
      <t>サイム</t>
    </rPh>
    <rPh sb="14" eb="15">
      <t>ガク</t>
    </rPh>
    <rPh sb="19" eb="21">
      <t>イジョウ</t>
    </rPh>
    <rPh sb="22" eb="24">
      <t>トクテイ</t>
    </rPh>
    <rPh sb="24" eb="26">
      <t>タンキ</t>
    </rPh>
    <rPh sb="26" eb="28">
      <t>カシツケ</t>
    </rPh>
    <rPh sb="28" eb="29">
      <t>キン</t>
    </rPh>
    <rPh sb="29" eb="30">
      <t>トウ</t>
    </rPh>
    <rPh sb="31" eb="32">
      <t>ガク</t>
    </rPh>
    <rPh sb="32" eb="34">
      <t>ミマン</t>
    </rPh>
    <phoneticPr fontId="3"/>
  </si>
  <si>
    <t>特定短期貸付金等に係る債務の額以上</t>
    <rPh sb="0" eb="2">
      <t>トクテイ</t>
    </rPh>
    <rPh sb="7" eb="8">
      <t>トウ</t>
    </rPh>
    <rPh sb="9" eb="10">
      <t>カカ</t>
    </rPh>
    <rPh sb="11" eb="13">
      <t>サイム</t>
    </rPh>
    <rPh sb="14" eb="15">
      <t>ガク</t>
    </rPh>
    <rPh sb="15" eb="17">
      <t>イジョウ</t>
    </rPh>
    <phoneticPr fontId="3"/>
  </si>
  <si>
    <t>特定短期貸付金等に係る債務の額の3/4以上～特定短期貸付金等の額未満</t>
    <rPh sb="0" eb="2">
      <t>トクテイ</t>
    </rPh>
    <rPh sb="7" eb="8">
      <t>トウ</t>
    </rPh>
    <rPh sb="9" eb="10">
      <t>カカ</t>
    </rPh>
    <rPh sb="11" eb="13">
      <t>サイム</t>
    </rPh>
    <rPh sb="14" eb="15">
      <t>ガク</t>
    </rPh>
    <rPh sb="19" eb="21">
      <t>イジョウ</t>
    </rPh>
    <rPh sb="22" eb="24">
      <t>トクテイ</t>
    </rPh>
    <rPh sb="29" eb="30">
      <t>トウ</t>
    </rPh>
    <rPh sb="31" eb="32">
      <t>ガク</t>
    </rPh>
    <rPh sb="32" eb="34">
      <t>ミマン</t>
    </rPh>
    <phoneticPr fontId="3"/>
  </si>
  <si>
    <t>10年後において資産超過</t>
    <rPh sb="2" eb="4">
      <t>ネンゴ</t>
    </rPh>
    <rPh sb="8" eb="10">
      <t>シサン</t>
    </rPh>
    <rPh sb="10" eb="12">
      <t>チョウカ</t>
    </rPh>
    <phoneticPr fontId="3"/>
  </si>
  <si>
    <t>5年後において資産超過であって、10年後において債務超過</t>
    <rPh sb="1" eb="3">
      <t>ネンゴ</t>
    </rPh>
    <rPh sb="7" eb="9">
      <t>シサン</t>
    </rPh>
    <rPh sb="9" eb="11">
      <t>チョウカ</t>
    </rPh>
    <rPh sb="18" eb="20">
      <t>ネンゴ</t>
    </rPh>
    <rPh sb="24" eb="26">
      <t>サイム</t>
    </rPh>
    <rPh sb="26" eb="28">
      <t>チョウカ</t>
    </rPh>
    <phoneticPr fontId="3"/>
  </si>
  <si>
    <t>10年後における債務超過額又は10年後における特定短期貸付金等に係る債務額のいずれか少ない額が</t>
    <rPh sb="2" eb="4">
      <t>ネンゴ</t>
    </rPh>
    <rPh sb="8" eb="10">
      <t>サイム</t>
    </rPh>
    <rPh sb="10" eb="13">
      <t>チョウカガク</t>
    </rPh>
    <rPh sb="13" eb="14">
      <t>マタ</t>
    </rPh>
    <rPh sb="17" eb="19">
      <t>ネンゴ</t>
    </rPh>
    <rPh sb="23" eb="25">
      <t>トクテイ</t>
    </rPh>
    <rPh sb="25" eb="27">
      <t>タンキ</t>
    </rPh>
    <rPh sb="27" eb="30">
      <t>カシツケキン</t>
    </rPh>
    <rPh sb="30" eb="31">
      <t>トウ</t>
    </rPh>
    <rPh sb="32" eb="33">
      <t>カカ</t>
    </rPh>
    <rPh sb="34" eb="36">
      <t>サイム</t>
    </rPh>
    <rPh sb="36" eb="37">
      <t>ガク</t>
    </rPh>
    <rPh sb="42" eb="43">
      <t>スク</t>
    </rPh>
    <rPh sb="45" eb="46">
      <t>ガク</t>
    </rPh>
    <phoneticPr fontId="3"/>
  </si>
  <si>
    <t>特定短期貸付金等に係る債務の額の1/2以上～3/4未満</t>
    <rPh sb="0" eb="2">
      <t>トクテイ</t>
    </rPh>
    <rPh sb="7" eb="8">
      <t>トウ</t>
    </rPh>
    <rPh sb="14" eb="15">
      <t>ガク</t>
    </rPh>
    <rPh sb="19" eb="21">
      <t>イジョウ</t>
    </rPh>
    <rPh sb="25" eb="27">
      <t>ミマン</t>
    </rPh>
    <phoneticPr fontId="3"/>
  </si>
  <si>
    <t>特定短期貸付金等に係る債務の額の3/4以上～短期貸付金の額未満</t>
    <rPh sb="0" eb="2">
      <t>トクテイ</t>
    </rPh>
    <rPh sb="7" eb="8">
      <t>トウ</t>
    </rPh>
    <rPh sb="14" eb="15">
      <t>ガク</t>
    </rPh>
    <rPh sb="19" eb="21">
      <t>イジョウ</t>
    </rPh>
    <rPh sb="28" eb="29">
      <t>ガク</t>
    </rPh>
    <rPh sb="29" eb="31">
      <t>ミマン</t>
    </rPh>
    <phoneticPr fontId="3"/>
  </si>
  <si>
    <t>特定短期貸付金等に係る債務の額以上</t>
    <rPh sb="0" eb="2">
      <t>トクテイ</t>
    </rPh>
    <rPh sb="7" eb="8">
      <t>トウ</t>
    </rPh>
    <rPh sb="14" eb="15">
      <t>ガク</t>
    </rPh>
    <rPh sb="15" eb="17">
      <t>イジョウ</t>
    </rPh>
    <phoneticPr fontId="3"/>
  </si>
  <si>
    <t>特定短期貸付金等に係る債務の額の1/4未満</t>
    <rPh sb="0" eb="2">
      <t>トクテイ</t>
    </rPh>
    <rPh sb="7" eb="8">
      <t>トウ</t>
    </rPh>
    <rPh sb="14" eb="15">
      <t>ガク</t>
    </rPh>
    <rPh sb="19" eb="21">
      <t>ミマン</t>
    </rPh>
    <phoneticPr fontId="3"/>
  </si>
  <si>
    <t>特定短期貸付金等に係る債務の額の1/4以上～1/2未満</t>
    <rPh sb="0" eb="2">
      <t>トクテイ</t>
    </rPh>
    <rPh sb="7" eb="8">
      <t>トウ</t>
    </rPh>
    <rPh sb="14" eb="15">
      <t>ガク</t>
    </rPh>
    <rPh sb="19" eb="21">
      <t>イジョウ</t>
    </rPh>
    <rPh sb="25" eb="27">
      <t>ミマン</t>
    </rPh>
    <phoneticPr fontId="3"/>
  </si>
  <si>
    <t>特定短期貸付金等に係る債務の額の3/4以上～特定短期貸付金等の額未満</t>
    <rPh sb="0" eb="2">
      <t>トクテイ</t>
    </rPh>
    <rPh sb="7" eb="8">
      <t>トウ</t>
    </rPh>
    <rPh sb="14" eb="15">
      <t>ガク</t>
    </rPh>
    <rPh sb="19" eb="21">
      <t>イジョウ</t>
    </rPh>
    <rPh sb="22" eb="24">
      <t>トクテイ</t>
    </rPh>
    <rPh sb="29" eb="30">
      <t>トウ</t>
    </rPh>
    <rPh sb="31" eb="32">
      <t>ガク</t>
    </rPh>
    <rPh sb="32" eb="34">
      <t>ミマン</t>
    </rPh>
    <phoneticPr fontId="3"/>
  </si>
  <si>
    <t>1/3～1/5</t>
    <phoneticPr fontId="3"/>
  </si>
  <si>
    <t>1/3～1/5</t>
    <phoneticPr fontId="3"/>
  </si>
  <si>
    <t>1/5～1/10</t>
    <phoneticPr fontId="3"/>
  </si>
  <si>
    <t>1/5～1/10</t>
    <phoneticPr fontId="3"/>
  </si>
  <si>
    <t>特定短期貸付金等に係る債務の額の3/4以上～特定短期貸付金等の額未満</t>
    <rPh sb="0" eb="2">
      <t>トクテイ</t>
    </rPh>
    <rPh sb="7" eb="8">
      <t>トウ</t>
    </rPh>
    <rPh sb="14" eb="15">
      <t>ガク</t>
    </rPh>
    <rPh sb="19" eb="21">
      <t>イジョウ</t>
    </rPh>
    <rPh sb="22" eb="24">
      <t>トクテイ</t>
    </rPh>
    <rPh sb="24" eb="26">
      <t>タンキ</t>
    </rPh>
    <rPh sb="26" eb="28">
      <t>カシツケ</t>
    </rPh>
    <rPh sb="28" eb="29">
      <t>キン</t>
    </rPh>
    <rPh sb="29" eb="30">
      <t>トウ</t>
    </rPh>
    <rPh sb="31" eb="32">
      <t>ガク</t>
    </rPh>
    <rPh sb="32" eb="34">
      <t>ミマン</t>
    </rPh>
    <phoneticPr fontId="3"/>
  </si>
  <si>
    <t>（注）特定短期貸付金等に係る一般会計等負担見込額の算出過程について、任意様式により資料を作成の上提出すること。</t>
    <rPh sb="1" eb="2">
      <t>チュウ</t>
    </rPh>
    <rPh sb="3" eb="5">
      <t>トクテイ</t>
    </rPh>
    <rPh sb="5" eb="7">
      <t>タンキ</t>
    </rPh>
    <rPh sb="7" eb="10">
      <t>カシツケキン</t>
    </rPh>
    <rPh sb="10" eb="11">
      <t>トウ</t>
    </rPh>
    <rPh sb="12" eb="13">
      <t>カカ</t>
    </rPh>
    <rPh sb="14" eb="16">
      <t>イッパン</t>
    </rPh>
    <rPh sb="16" eb="18">
      <t>カイケイ</t>
    </rPh>
    <rPh sb="18" eb="19">
      <t>トウ</t>
    </rPh>
    <rPh sb="23" eb="24">
      <t>ガク</t>
    </rPh>
    <rPh sb="25" eb="27">
      <t>サンシュツ</t>
    </rPh>
    <rPh sb="27" eb="29">
      <t>カテイ</t>
    </rPh>
    <rPh sb="34" eb="36">
      <t>ニンイ</t>
    </rPh>
    <rPh sb="36" eb="38">
      <t>ヨウシキ</t>
    </rPh>
    <rPh sb="41" eb="43">
      <t>シリョウ</t>
    </rPh>
    <rPh sb="44" eb="46">
      <t>サクセイ</t>
    </rPh>
    <rPh sb="47" eb="48">
      <t>ウエ</t>
    </rPh>
    <rPh sb="48" eb="50">
      <t>テイシュツ</t>
    </rPh>
    <phoneticPr fontId="1"/>
  </si>
  <si>
    <t>（注）特定短期貸付金等に係る一般会計等負担見込額（過去の実績等に基づき合理的と考えられる手法で算定した額）の算出過程について、任意様式により資料を作成の上提出すること。</t>
    <rPh sb="1" eb="2">
      <t>チュウ</t>
    </rPh>
    <rPh sb="3" eb="5">
      <t>トクテイ</t>
    </rPh>
    <rPh sb="5" eb="7">
      <t>タンキ</t>
    </rPh>
    <rPh sb="7" eb="10">
      <t>カシツケキン</t>
    </rPh>
    <rPh sb="10" eb="11">
      <t>トウ</t>
    </rPh>
    <rPh sb="12" eb="13">
      <t>カカ</t>
    </rPh>
    <rPh sb="14" eb="16">
      <t>イッパン</t>
    </rPh>
    <rPh sb="16" eb="18">
      <t>カイケイ</t>
    </rPh>
    <rPh sb="18" eb="19">
      <t>トウ</t>
    </rPh>
    <rPh sb="23" eb="24">
      <t>ガク</t>
    </rPh>
    <rPh sb="54" eb="56">
      <t>サンシュツ</t>
    </rPh>
    <rPh sb="56" eb="58">
      <t>カテイ</t>
    </rPh>
    <rPh sb="63" eb="65">
      <t>ニンイ</t>
    </rPh>
    <rPh sb="65" eb="67">
      <t>ヨウシキ</t>
    </rPh>
    <rPh sb="70" eb="72">
      <t>シリョウ</t>
    </rPh>
    <rPh sb="73" eb="75">
      <t>サクセイ</t>
    </rPh>
    <rPh sb="76" eb="77">
      <t>ウエ</t>
    </rPh>
    <rPh sb="77" eb="79">
      <t>テイシュツ</t>
    </rPh>
    <phoneticPr fontId="1"/>
  </si>
  <si>
    <t>（注）法人格を有しない者に対し特定短期貸付金等の貸付けを行っている場合は、法人形態コード「16」を選択の上、当該項目へ記入すること。</t>
    <rPh sb="1" eb="2">
      <t>チュウ</t>
    </rPh>
    <rPh sb="3" eb="6">
      <t>ホウジンカク</t>
    </rPh>
    <rPh sb="7" eb="8">
      <t>ユウ</t>
    </rPh>
    <rPh sb="11" eb="12">
      <t>シャ</t>
    </rPh>
    <rPh sb="13" eb="14">
      <t>タイ</t>
    </rPh>
    <rPh sb="15" eb="17">
      <t>トクテイ</t>
    </rPh>
    <rPh sb="17" eb="19">
      <t>タンキ</t>
    </rPh>
    <rPh sb="19" eb="21">
      <t>カシツ</t>
    </rPh>
    <rPh sb="21" eb="22">
      <t>キン</t>
    </rPh>
    <rPh sb="22" eb="23">
      <t>トウ</t>
    </rPh>
    <rPh sb="24" eb="25">
      <t>カ</t>
    </rPh>
    <rPh sb="25" eb="26">
      <t>ツ</t>
    </rPh>
    <rPh sb="28" eb="29">
      <t>オコナ</t>
    </rPh>
    <rPh sb="33" eb="35">
      <t>バアイ</t>
    </rPh>
    <rPh sb="37" eb="39">
      <t>ホウジン</t>
    </rPh>
    <rPh sb="39" eb="41">
      <t>ケイタイ</t>
    </rPh>
    <rPh sb="49" eb="51">
      <t>センタク</t>
    </rPh>
    <rPh sb="52" eb="53">
      <t>ウエ</t>
    </rPh>
    <rPh sb="54" eb="56">
      <t>トウガイ</t>
    </rPh>
    <rPh sb="56" eb="58">
      <t>コウモク</t>
    </rPh>
    <rPh sb="59" eb="61">
      <t>キニュウ</t>
    </rPh>
    <phoneticPr fontId="1"/>
  </si>
  <si>
    <t>適格格付機関
の依頼格付</t>
    <rPh sb="0" eb="2">
      <t>テキカク</t>
    </rPh>
    <rPh sb="2" eb="4">
      <t>カクヅ</t>
    </rPh>
    <rPh sb="4" eb="6">
      <t>キカン</t>
    </rPh>
    <rPh sb="8" eb="10">
      <t>イライ</t>
    </rPh>
    <rPh sb="10" eb="12">
      <t>カクヅ</t>
    </rPh>
    <phoneticPr fontId="1"/>
  </si>
  <si>
    <t>適格格付機関以外の依頼格付</t>
    <rPh sb="0" eb="2">
      <t>テキカク</t>
    </rPh>
    <rPh sb="2" eb="4">
      <t>カクヅ</t>
    </rPh>
    <rPh sb="4" eb="6">
      <t>キカン</t>
    </rPh>
    <rPh sb="6" eb="8">
      <t>イガイ</t>
    </rPh>
    <rPh sb="9" eb="11">
      <t>イライ</t>
    </rPh>
    <rPh sb="11" eb="13">
      <t>カクヅ</t>
    </rPh>
    <phoneticPr fontId="1"/>
  </si>
  <si>
    <t xml:space="preserve">※　４⑥Ｈ表-アについては、エクセルファイル「４⑥Ｈ表.xls」を作成した上で、「健全化判断
  比率に関する算定様式（算定様式）.xls」のシート「４⑥Ｈ表」中、薄黄色セルに必要事項を転 
  記してください。　
※　当該算定における「特定短期貸付金」とは、地方公共団体の財政の健全化に関する法律施行規
  則第14条第３号に掲げる貸付金（短期貸付金）のうち、その償還財源に、貸付けの相手方である
  設立法人以外の者（受益権を有する信託の受託者を除く。以下同じ。）が当該地方公共団体以
  外の者から借入れを行った借入金（当該借入金の償還財源として、当該年度に、当該年度内に償
  還すべきものとして当該地方公共団体の一般会計等から当該設立法人以外の者に対して貸付金の
  貸付けを行った、又は行う見込みがあるものに限る。）が充てられたもの（いわゆる「オーバー
  ナイト」）をいいます。
※　地方公共団体の財政の健全化に関する法律施行規則附則第３条の貸付金（いわゆる「単コ
  ロ」）に係る一般会計等負担見込額の算定については、特定短期貸付金に係る一般会計等負担見
  込額の例によるものとされています。このため、当該貸付金についても本様式において算定を行
  うこととし、当該貸付金及び特定短期貸付金を合わせて、以下「特定短期貸付金等」ということ
  とします。
</t>
    <phoneticPr fontId="1"/>
  </si>
  <si>
    <t xml:space="preserve"> </t>
    <phoneticPr fontId="1"/>
  </si>
  <si>
    <t>１　算定様式の種類
　　　記入が必要な表は「４⑥Ｈ表－ア」と「４⑥Ｈ表－イ」の2種類になります。
　(1)　各地方公共団体ごとに「４⑥Ｈ表－ア」及び「４⑥Ｈ表－イ」を作成してください（別  
     ファイルでそれぞれ作成してください）。
　(2)　「４⑥Ｈ表－イ」については、１法人につき１シート作成してください。
  ※　ただし、１法人に対して、１地方公共団体が複数の特定短期貸付金等の貸付けを行っている
    場合には、それぞれシートを作成してください。</t>
    <phoneticPr fontId="1"/>
  </si>
  <si>
    <t xml:space="preserve">２　記入必要箇所
　記入が必要な箇所は白抜きになっています。水色で網掛けされている箇所は記入不要です（書式、関数が設定されていますので上書きを行わないでください）。
　※　行及び列の追加・削除等様式の追加調製は厳に謹んでください。
</t>
    <phoneticPr fontId="1"/>
  </si>
  <si>
    <t xml:space="preserve">３　記入単位　…数値については、全て半角で記入してください。
　(1)　記入する金額単位は全て千円単位となります（千円未満は四捨五入）。
　(2)　算入率、預託金の減少率等は％表示で小数点第1位未満を四捨五入（整数表示で小数点第3  
     位未満を四捨五入）して記入してください。
</t>
    <phoneticPr fontId="1"/>
  </si>
  <si>
    <t>４　「４⑥Ｈ表－ア」の記入要領
　(1)　欄外
　　　都道府県名・市区町村名・地方公共団体コード（半角6桁）を記入してください。
　(2)　標準評価方式
　　　全てのセルについて、個票とのリンクにより自動計算になっていることから記入不要です。
　　　ただし、個票の内容が適切に反映されていることを必ず確認してください。
　(3)　個別評価方式
　　①　資産債務個別評価方式
　　　　特定短期貸付金等の貸付けの相手方である法人（以下「対象法人」といいます。）の法人
      名、特定短期貸付金等に係る一般会計等負担見込額及び特定短期貸付金等の額を記入し、特
      定短期貸付金等の種類及び法人形態を「選択コード」を参照の上、表示されるコードから選
      択してください。
　　　※　当該対象法人の債務の総額から当該対象法人の所有する資産の時価による価額の合算額
        を控除した額及び特定短期貸付金等に係る債務の額については、その算出過程について任
        意様式により資料を作成の上提出してください。
    ②　経営計画個別評価方式
　　　　対象法人の法人名、特定短期貸付金等に係る一般会計等負担見込額及び特定短期貸付金等
      の額を記入し、特定短期貸付金等の種類及び法人形態を「選択コード」を参照の上、表示さ
      れるコードから選択してください。
　  　※　特定短期貸付金等に係る一般会計等負担見込額の算出過程について任意様式により資料
        を作成の上提出してください。</t>
    <phoneticPr fontId="1"/>
  </si>
  <si>
    <t xml:space="preserve"> (4)　制度融資等における特定短期貸付金等
　　　制度融資等の名称、預託金等の額のうち特定短期貸付金等の額及び預託金の減少率等を記入
    し、特定短期貸付金等の種類及び法人形態を「選択コード」を参照の上、表示されるコードか
    ら選択してください。
　　※　預託金等の額のうち特定短期貸付金等の額には、制度融資の原資として地方公共団体が金
      融機関等に預託を行っている場合において、当該預託金のうち、特定短期貸付金等により行
      われているものの金額等を記載してください。
　　※　預託金の減少率は、金融機関等が行う融資に損失が発生したこと等により、当該年度の前
      年度において当該金融機関等から返還された預託金の額が当該地方公共団体が預託を行った
      額を下回った場合における当該下回った額を当該地方公共団体が預託を行った額で除して得
      た値とします。なお、当該年度の前年度において一般会計等負担見込額の算定に影響が生じ
      る特殊な事情がある場合には、当該年度の前年度より前の合理的な範囲内の期間における預
      託金の減少率に相当する率の平均等を用いることができます。
 (5)　その他の形態の特定短期貸付金等
      対象法人の法人名、特定短期貸付金等に係る一般会計等負担見込額及び特定短期貸付金等の
    額を記入し、特定短期貸付金等の種類及び法人形態を「選択コード」を参照の上、表示される
    コードから選択してください。
      なお、法人格を有しない者に対し特定短期貸付金等の貸付けを行っている場合は、法人形態
    コード「16」を選択の上、当該項目へ記入してください。
　　※　特定短期貸付金等に係る一般会計等負担見込額（過去の実績に基づき合理的と考えられる
      手法で算定した額）の算定過程について、任意様式により資料を作成の上提出してくださ
      い。
</t>
    <phoneticPr fontId="1"/>
  </si>
  <si>
    <t xml:space="preserve">   </t>
    <phoneticPr fontId="1"/>
  </si>
  <si>
    <t>５　「４⑥Ｈ表－イ」の記入要領
 (1)　直接記入箇所（金額以外）
　　①　地方公共団体コード…6桁で記入してください（半角で記入してください）。
　　②　地方公共団体名…市区町村の場合は都道府県名から記入してください。
　　③　対象法人の法人名…「(株)、株式会社、(有)、有限会社」等の記入は不要です。名称のみ
      全角で記入してください。
　　④　適格格付機関の依頼格付…該当がある場合は全角で格付を記入してください。
　　⑤　適格格付機関の依頼格付以外の格付…以下について、該当がある場合は全角でその格付を
      記入してください。
　　　・株式会社格付投資情報センター　中堅企業格付
　　　・スタンダード・アンド・プアーズ・レーティングズ・サービシズ　日本ＳＭＥ格付け
　　　・株式会社日本格付研究所　ＪＣＲ中堅・中小企業格付
 (2)　選択コード記入箇所
　　　「選択コード」を参照の上、表示されるコードから選択してください。
　　　法人形態、法人区分、適用会計基準、財務諸表の確認状況、販売用土地の評価、未売出土地
    の評価、減損会計等の適用状況、会計年度（決算期）、財務諸表の作成状況、法人の設立状
    況、特定短期貸付金等の種類、依頼格付の取得有無、財政的支援の状況、格付会社、適格格付    
    機関以外の依頼格付
　　※　法人形態、適用会計基準、財務諸表の確認状況、販売用土地の評価、未売出土地の評価、
      会計年度については、備考欄への記入が必要な場合はその内容を記入してください。
 (3)　直接記入箇所（金額）…該当が無い場合はゼロを記入してください。
　　①　特定短期貸付金等の額
　　　　本様式により算定を行う地方公共団体（以下「当該団体」といいます。）が設立法人以外
      の者に対して貸付けを行った特定短期貸付金等の額を記入してください。
　　②　うち、年度末に損失補償付債務を原資として返済された額
　　　　①の特定短期貸付金等の額のうち、年度末に損失補償付債務を原資として返済された額を
      記入してください。
　    ※　地方公共団体における損失補償付債務額は、４⑥F表において将来負担額として計上さ
        れるものであるため、本様式での算定からは控除するものです。</t>
    <phoneticPr fontId="1"/>
  </si>
  <si>
    <t xml:space="preserve">    ③　信用補完実行見込額
　　　　信用補完措置がある場合は金額を記入の上、その具体的内容（内容、金額の算出方法、資
      産の所有者等）を左下の該当箇所に記入してください。
    ④　対象となる特定短期貸付金等の額
　  　記入不要です（書式が設定されているので上書きしないでください）。
</t>
    <phoneticPr fontId="1"/>
  </si>
  <si>
    <t xml:space="preserve">    ⑤　経常損益
　　　・会社法法人
　　　　損益計算書の経常利益又は経常損失を記入してください。
　　　・一般社団法人及び一般財団法人（旧公益法人会計基準を適用している場合）
　　　　正味財産増減計算書の当期正味財産増減額を記入してください。
　　　・一般社団法人及び一般財団法人（新公益法人会計基準を適用している場合）
　　　　正味財産増減計算書の一般正味財産増減の部の当期経常増減額を記入してください。
　　　・その他の法人
　　　　損益計算書がある場合は経常利益又は経常損失を記入してください。損益計算書がない場
      合には、それに準じたものを適宜記入してください。
　　　※　林業公社においては「設立法人以外の者に対する貸付金に係る一般会計等負担見込額の
        算定に関する基準」（平成29年総務省告示第104号）中、第二・四・2に留意してください
       （必要に応じ修正後の金額を記入してください）。
    ⑥　補助金等
　　　　算定様式中「○ 「補助金等Ｂ」欄に計上する補助金等の財政援助の額の算定等」につい
      て、①欄には、地方公共団体（当該団体以外の地方公共団体も含みます。）からの補助金等
      の財政援助に係る金額を記入してください。②欄には、それらのうち、「設立法人以外の者
      に対する貸付金に係る一般会計等負担見込額の算定に関する基準」中、第二・二・3・(8)・
      ロ(イ)～(ハ)までに該当するものを記入してください。③欄については、①から②の額を控
      除したものが自動計算され、当該額が「補助金等Ｂ」欄に自動計上されます。なお、②欄に
      金額を記入した場合には、その具体的内容等を備考欄に記入してください。　
　　⑦　修正後経常損益
　　　　記入不要です（書式が設定されているので上書きしないでください）。
　　⑧　減価償却費
　　　　減価償却費を記入してください。
　　⑨　減価償却前修正後経常損益
　　　　記入不要です（書式が設定されているので上書きしないでください）。
</t>
    <phoneticPr fontId="1"/>
  </si>
  <si>
    <t xml:space="preserve">　　⑩　純資産
　　　　算定様式中「○「純資産Ｆ」欄の額の算出方法を具体的に記載（計算方法等）」につい
　　　て、①欄には、貸借対照表における純資産（資本合計）の額を記入してください。なお、会
　　　社法法人は純資産額、一般社団法人及び一般財団法人は正味財産額、その他の法人は資本合
　　　計額を記入してください。②欄には、「設立法人以外の者に対する貸付金に係る一般会計等
　　　負担見込額の算定に関する基準」中、第二・二・3・(8)・ハに基づき算定した額（当該調整
　　　額のみ）を記入してください。③欄については、①と②の額を合算したものが自動計算さ
　　　れ、当該額が「純資産Ｆ」欄に自動計上されることとなります。②欄に金額を記入した場合
　　　には、その具体的内容等を備考欄に記入してください。
　　　※　林業公社においては「設立法人以外の者に対する貸付金に係る一般会計等負担見込額の
　　　　算定に関する基準」中、第二・四・2に留意してください。
　　⑪　当該団体からの借入金
　　　　当該団体からの借入金（長期・短期合算）を記入してください。
　　　※　当該団体の貸付金の財源が一般財源等であるとき又は地方債を財源としている場合で
　　　　あって将来負担比率の算定において当該地方債の償還金を特定財源として算入していない
　　　　ときに限り記入してください。
　　　※　本欄の数値に算定対象となっている特定短期貸付金等の金額は含めないようにしてくだ
　　　　さい。
</t>
    <phoneticPr fontId="1"/>
  </si>
  <si>
    <t xml:space="preserve">　　⑫　修正後純資産
　　　　記入不要です（書式が設定されているので上書きしないでください）。
　　⑬　要償還債務額
　　　　⑪を除く借入金総額を記入してください。
</t>
    <phoneticPr fontId="1"/>
  </si>
  <si>
    <t xml:space="preserve"> (4)　その他の記入箇所
　　　(3)までの必要事項を記入すると、該当する法人区分のマトリクス表に判定結果が表示され
    ます。自動表示される判定結果を踏まえて最終評価を行ってください。
　　①　マトリクス表左下の「ロ 格付方式」
　　　　該当する場合は、表示されるコードから選択してください（該当しない場合は記入不要で
      す）。
　　②　マトリクス表左下の「最終評価」
　　　　記入不要です（書式が設定されているので上書きしないでください）。
　　　　※　ただし、格付けを取得している場合であって、当該格付に基づき、特定短期貸付金に
          係る債務を債務区分に分類する場合には、書式の解除を行い、判定を直接手入力してく
          ださい。
</t>
    <phoneticPr fontId="1"/>
  </si>
  <si>
    <t>「設立法人以外の者に対する貸付金に係る一般会計等負担見込額の算定に関する基準」第二・二・3・（8）・ロ（イ）～（ハ）に該当する欄の額：</t>
    <rPh sb="1" eb="3">
      <t>セツリツ</t>
    </rPh>
    <rPh sb="3" eb="5">
      <t>ホウジン</t>
    </rPh>
    <rPh sb="5" eb="7">
      <t>イガイ</t>
    </rPh>
    <rPh sb="8" eb="9">
      <t>モノ</t>
    </rPh>
    <rPh sb="10" eb="11">
      <t>タイ</t>
    </rPh>
    <rPh sb="13" eb="16">
      <t>カシツケキン</t>
    </rPh>
    <rPh sb="17" eb="18">
      <t>カカ</t>
    </rPh>
    <rPh sb="19" eb="21">
      <t>イッパン</t>
    </rPh>
    <rPh sb="21" eb="23">
      <t>カイケイ</t>
    </rPh>
    <rPh sb="23" eb="24">
      <t>トウ</t>
    </rPh>
    <rPh sb="24" eb="26">
      <t>フタン</t>
    </rPh>
    <rPh sb="26" eb="28">
      <t>ミコ</t>
    </rPh>
    <rPh sb="28" eb="29">
      <t>ガク</t>
    </rPh>
    <rPh sb="30" eb="32">
      <t>サンテイ</t>
    </rPh>
    <rPh sb="33" eb="34">
      <t>カン</t>
    </rPh>
    <rPh sb="36" eb="38">
      <t>キジュン</t>
    </rPh>
    <rPh sb="39" eb="40">
      <t>ダイ</t>
    </rPh>
    <rPh sb="40" eb="41">
      <t>2</t>
    </rPh>
    <rPh sb="42" eb="43">
      <t>2</t>
    </rPh>
    <rPh sb="59" eb="61">
      <t>ガイトウ</t>
    </rPh>
    <rPh sb="63" eb="64">
      <t>ラン</t>
    </rPh>
    <rPh sb="65" eb="66">
      <t>ガク</t>
    </rPh>
    <phoneticPr fontId="1"/>
  </si>
  <si>
    <t>「設立法人以外の者に対する貸付金に係る一般会計等負担見込額の算定に関する基準」第二・二・3・（8）・ハによる純資産の額の調整額：</t>
    <rPh sb="1" eb="3">
      <t>セツリツ</t>
    </rPh>
    <rPh sb="3" eb="5">
      <t>ホウジン</t>
    </rPh>
    <rPh sb="5" eb="7">
      <t>イガイ</t>
    </rPh>
    <rPh sb="8" eb="9">
      <t>モノ</t>
    </rPh>
    <rPh sb="10" eb="11">
      <t>タイ</t>
    </rPh>
    <rPh sb="13" eb="16">
      <t>カシツケキン</t>
    </rPh>
    <rPh sb="17" eb="18">
      <t>カカ</t>
    </rPh>
    <rPh sb="19" eb="21">
      <t>イッパン</t>
    </rPh>
    <rPh sb="21" eb="23">
      <t>カイケイ</t>
    </rPh>
    <rPh sb="23" eb="24">
      <t>トウ</t>
    </rPh>
    <rPh sb="24" eb="26">
      <t>フタン</t>
    </rPh>
    <rPh sb="26" eb="28">
      <t>ミコ</t>
    </rPh>
    <rPh sb="28" eb="29">
      <t>ガク</t>
    </rPh>
    <rPh sb="30" eb="32">
      <t>サンテイ</t>
    </rPh>
    <rPh sb="33" eb="34">
      <t>カン</t>
    </rPh>
    <rPh sb="36" eb="38">
      <t>キジュン</t>
    </rPh>
    <rPh sb="39" eb="40">
      <t>ダイ</t>
    </rPh>
    <rPh sb="40" eb="41">
      <t>2</t>
    </rPh>
    <rPh sb="42" eb="43">
      <t>2</t>
    </rPh>
    <rPh sb="54" eb="57">
      <t>ジュンシサン</t>
    </rPh>
    <rPh sb="58" eb="59">
      <t>ガク</t>
    </rPh>
    <rPh sb="60" eb="62">
      <t>チョウセイ</t>
    </rPh>
    <rPh sb="62" eb="63">
      <t>ガク</t>
    </rPh>
    <phoneticPr fontId="1"/>
  </si>
  <si>
    <t>「設立法人以外の者に対する貸付金に係る一般会計等負担見込額の算定に関する基準」第二・二・3・（8）・ロ（イ）～（ハ）に該当する欄の額：</t>
    <rPh sb="1" eb="3">
      <t>セツリツ</t>
    </rPh>
    <rPh sb="3" eb="5">
      <t>ホウジン</t>
    </rPh>
    <rPh sb="5" eb="7">
      <t>イガイ</t>
    </rPh>
    <rPh sb="8" eb="9">
      <t>モノ</t>
    </rPh>
    <rPh sb="10" eb="11">
      <t>タイ</t>
    </rPh>
    <rPh sb="13" eb="16">
      <t>カシツケキン</t>
    </rPh>
    <rPh sb="17" eb="18">
      <t>カカ</t>
    </rPh>
    <rPh sb="19" eb="21">
      <t>イッパン</t>
    </rPh>
    <rPh sb="21" eb="23">
      <t>カイケイ</t>
    </rPh>
    <rPh sb="23" eb="24">
      <t>トウ</t>
    </rPh>
    <rPh sb="24" eb="26">
      <t>フタン</t>
    </rPh>
    <rPh sb="26" eb="28">
      <t>ミコ</t>
    </rPh>
    <rPh sb="30" eb="32">
      <t>サンテイ</t>
    </rPh>
    <rPh sb="33" eb="34">
      <t>カン</t>
    </rPh>
    <rPh sb="36" eb="38">
      <t>キジュン</t>
    </rPh>
    <rPh sb="39" eb="40">
      <t>ダイ</t>
    </rPh>
    <rPh sb="40" eb="41">
      <t>2</t>
    </rPh>
    <rPh sb="42" eb="43">
      <t>2</t>
    </rPh>
    <rPh sb="59" eb="61">
      <t>ガイトウ</t>
    </rPh>
    <rPh sb="63" eb="64">
      <t>ラン</t>
    </rPh>
    <rPh sb="65" eb="66">
      <t>ガク</t>
    </rPh>
    <phoneticPr fontId="1"/>
  </si>
  <si>
    <t>「設立法人以外の者に対する貸付金に係る一般会計等負担見込額の算定に関する基準」第二・二・3・（8）・ハによる純資産の額の調整額：</t>
    <rPh sb="1" eb="3">
      <t>セツリツ</t>
    </rPh>
    <rPh sb="3" eb="5">
      <t>ホウジン</t>
    </rPh>
    <rPh sb="5" eb="7">
      <t>イガイ</t>
    </rPh>
    <rPh sb="8" eb="9">
      <t>モノ</t>
    </rPh>
    <rPh sb="10" eb="11">
      <t>タイ</t>
    </rPh>
    <rPh sb="13" eb="16">
      <t>カシツケキン</t>
    </rPh>
    <rPh sb="17" eb="18">
      <t>カカ</t>
    </rPh>
    <rPh sb="19" eb="21">
      <t>イッパン</t>
    </rPh>
    <rPh sb="21" eb="23">
      <t>カイケイ</t>
    </rPh>
    <rPh sb="23" eb="24">
      <t>トウ</t>
    </rPh>
    <rPh sb="24" eb="26">
      <t>フタン</t>
    </rPh>
    <rPh sb="26" eb="28">
      <t>ミコ</t>
    </rPh>
    <rPh sb="30" eb="32">
      <t>サンテイ</t>
    </rPh>
    <rPh sb="33" eb="34">
      <t>カン</t>
    </rPh>
    <rPh sb="36" eb="38">
      <t>キジュン</t>
    </rPh>
    <rPh sb="39" eb="40">
      <t>ダイ</t>
    </rPh>
    <rPh sb="40" eb="41">
      <t>2</t>
    </rPh>
    <rPh sb="42" eb="43">
      <t>2</t>
    </rPh>
    <rPh sb="54" eb="57">
      <t>ジュンシサン</t>
    </rPh>
    <rPh sb="58" eb="59">
      <t>ガク</t>
    </rPh>
    <rPh sb="60" eb="62">
      <t>チョウセイ</t>
    </rPh>
    <rPh sb="62" eb="63">
      <t>ガク</t>
    </rPh>
    <phoneticPr fontId="1"/>
  </si>
  <si>
    <t>学校法人</t>
    <rPh sb="0" eb="1">
      <t>マナ</t>
    </rPh>
    <rPh sb="2" eb="4">
      <t>ホウジン</t>
    </rPh>
    <phoneticPr fontId="1"/>
  </si>
  <si>
    <r>
      <t xml:space="preserve">    ③　算入率
　　　　算入率を直接記入してください。
　　④　欄外
　　　　当該団体の地方公共団体名（市区町村の場合は都道府県名から記入）、当該都道府県財政
      または市町村担当課に係る課（室）名・担当者名・電話（直通）・E－mailを記入してくだ
      さい。
   留意事項
 　　基金から設立法人以外の者に対して特定短期貸付金等の貸付けを行っている場合であって、
   当該額が地方債の償還額等に充当可能な基金として４⑧表の「現金・預金(2)」に計上されてい
   る場合には、貸付先の法人等の経営状況に応じて適切に算定された額を、４⑧表の「その
   他(6)」の「うち貸付金(7)」に区分して計上してください（記載要領　</t>
    </r>
    <r>
      <rPr>
        <sz val="11"/>
        <rFont val="ＭＳ ゴシック"/>
        <family val="3"/>
        <charset val="128"/>
      </rPr>
      <t>P.55「</t>
    </r>
    <r>
      <rPr>
        <sz val="11"/>
        <color indexed="8"/>
        <rFont val="ＭＳ ゴシック"/>
        <family val="3"/>
        <charset val="128"/>
      </rPr>
      <t xml:space="preserve">地方債の償還
　 額等に充当可能な基金」にも同様の記述をしています。）。
</t>
    </r>
    <rPh sb="321" eb="323">
      <t>キサイ</t>
    </rPh>
    <rPh sb="323" eb="325">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</si>
</sst>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0_ ;[Red]\-#,##0\ "/>
  </numFmts>
  <fonts count="41"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6"/>
      <name val="ＭＳ ゴシック"/>
      <family val="3"/>
      <charset val="128"/>
    </font>
    <font>
      <sz val="11"/>
      <color indexed="57"/>
      <name val="ＭＳ ゴシック"/>
      <family val="3"/>
      <charset val="128"/>
    </font>
    <font>
      <sz val="6"/>
      <name val="ＭＳ Ｐゴシック"/>
      <family val="3"/>
      <charset val="128"/>
    </font>
    <font>
      <b/>
      <u/>
      <sz val="16"/>
      <name val="ＭＳ ゴシック"/>
      <family val="3"/>
      <charset val="128"/>
    </font>
    <font>
      <sz val="20"/>
      <name val="ＭＳ ゴシック"/>
      <family val="3"/>
      <charset val="128"/>
    </font>
    <font>
      <sz val="14"/>
      <name val="ＭＳ ゴシック"/>
      <family val="3"/>
      <charset val="128"/>
    </font>
    <font>
      <sz val="14"/>
      <name val="ＭＳ Ｐゴシック"/>
      <family val="3"/>
      <charset val="128"/>
    </font>
    <font>
      <sz val="11"/>
      <name val="ＭＳ Ｐゴシック"/>
      <family val="3"/>
      <charset val="128"/>
    </font>
    <font>
      <b/>
      <sz val="10"/>
      <color indexed="81"/>
      <name val="ＭＳ Ｐゴシック"/>
      <family val="3"/>
      <charset val="128"/>
    </font>
    <font>
      <sz val="10"/>
      <name val="ＭＳ Ｐゴシック"/>
      <family val="3"/>
      <charset val="128"/>
    </font>
    <font>
      <sz val="6"/>
      <name val="ＭＳ Ｐゴシック"/>
      <family val="3"/>
      <charset val="128"/>
    </font>
    <font>
      <sz val="10"/>
      <name val="ＭＳ ゴシック"/>
      <family val="3"/>
      <charset val="128"/>
    </font>
    <font>
      <sz val="11"/>
      <color indexed="8"/>
      <name val="ＭＳ ゴシック"/>
      <family val="3"/>
      <charset val="128"/>
    </font>
    <font>
      <u val="double"/>
      <sz val="20"/>
      <color indexed="8"/>
      <name val="ＭＳ ゴシック"/>
      <family val="3"/>
      <charset val="128"/>
    </font>
    <font>
      <u val="double"/>
      <sz val="26"/>
      <color indexed="8"/>
      <name val="ＭＳ Ｐゴシック"/>
      <family val="3"/>
      <charset val="128"/>
    </font>
    <font>
      <sz val="6"/>
      <name val="ＭＳ Ｐゴシック"/>
      <family val="3"/>
      <charset val="128"/>
    </font>
    <font>
      <sz val="9"/>
      <name val="ＭＳ Ｐゴシック"/>
      <family val="3"/>
      <charset val="128"/>
    </font>
    <font>
      <sz val="10"/>
      <color indexed="8"/>
      <name val="ＭＳ Ｐゴシック"/>
      <family val="3"/>
      <charset val="128"/>
    </font>
    <font>
      <sz val="9"/>
      <color indexed="8"/>
      <name val="ＭＳ Ｐゴシック"/>
      <family val="3"/>
      <charset val="128"/>
    </font>
    <font>
      <sz val="6"/>
      <name val="ＭＳ Ｐゴシック"/>
      <family val="3"/>
      <charset val="128"/>
    </font>
    <font>
      <sz val="11"/>
      <color theme="1"/>
      <name val="ＭＳ Ｐゴシック"/>
      <family val="3"/>
      <charset val="128"/>
      <scheme val="minor"/>
    </font>
    <font>
      <u/>
      <sz val="7.7"/>
      <color theme="10"/>
      <name val="ＭＳ Ｐゴシック"/>
      <family val="3"/>
      <charset val="128"/>
    </font>
    <font>
      <sz val="11"/>
      <name val="ＭＳ Ｐゴシック"/>
      <family val="3"/>
      <charset val="128"/>
      <scheme val="minor"/>
    </font>
    <font>
      <sz val="14"/>
      <color theme="1"/>
      <name val="ＭＳ Ｐゴシック"/>
      <family val="3"/>
      <charset val="128"/>
      <scheme val="minor"/>
    </font>
    <font>
      <b/>
      <sz val="12"/>
      <color rgb="FFFF0000"/>
      <name val="ＭＳ Ｐゴシック"/>
      <family val="3"/>
      <charset val="128"/>
      <scheme val="minor"/>
    </font>
    <font>
      <sz val="9"/>
      <name val="ＭＳ Ｐゴシック"/>
      <family val="3"/>
      <charset val="128"/>
      <scheme val="minor"/>
    </font>
    <font>
      <sz val="10"/>
      <color rgb="FF0070C0"/>
      <name val="ＭＳ Ｐゴシック"/>
      <family val="3"/>
      <charset val="128"/>
      <scheme val="minor"/>
    </font>
    <font>
      <u/>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sz val="11"/>
      <color rgb="FF0066FF"/>
      <name val="ＭＳ Ｐゴシック"/>
      <family val="3"/>
      <charset val="128"/>
      <scheme val="minor"/>
    </font>
    <font>
      <b/>
      <sz val="20"/>
      <color rgb="FF0066FF"/>
      <name val="ＭＳ Ｐゴシック"/>
      <family val="3"/>
      <charset val="128"/>
      <scheme val="minor"/>
    </font>
    <font>
      <u/>
      <sz val="11"/>
      <color theme="10"/>
      <name val="ＭＳ Ｐゴシック"/>
      <family val="3"/>
      <charset val="128"/>
    </font>
    <font>
      <b/>
      <sz val="18"/>
      <color rgb="FFFF0000"/>
      <name val="ＭＳ ゴシック"/>
      <family val="3"/>
      <charset val="128"/>
    </font>
    <font>
      <sz val="14"/>
      <color rgb="FFFF0000"/>
      <name val="ＭＳ Ｐゴシック"/>
      <family val="3"/>
      <charset val="128"/>
    </font>
    <font>
      <sz val="24"/>
      <name val="ＭＳ Ｐゴシック"/>
      <family val="3"/>
      <charset val="128"/>
      <scheme val="minor"/>
    </font>
    <font>
      <b/>
      <sz val="11"/>
      <color rgb="FFFF0000"/>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dotted">
        <color indexed="64"/>
      </top>
      <bottom/>
      <diagonal/>
    </border>
    <border>
      <left/>
      <right style="thin">
        <color indexed="64"/>
      </right>
      <top/>
      <bottom style="thin">
        <color indexed="64"/>
      </bottom>
      <diagonal/>
    </border>
    <border>
      <left/>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right/>
      <top style="dotted">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9" fontId="23"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38" fontId="23" fillId="0" borderId="0" applyFont="0" applyFill="0" applyBorder="0" applyAlignment="0" applyProtection="0">
      <alignment vertical="center"/>
    </xf>
  </cellStyleXfs>
  <cellXfs count="378">
    <xf numFmtId="0" fontId="0" fillId="0" borderId="0" xfId="0">
      <alignment vertical="center"/>
    </xf>
    <xf numFmtId="0" fontId="0" fillId="0" borderId="0" xfId="0" applyFont="1">
      <alignment vertical="center"/>
    </xf>
    <xf numFmtId="0" fontId="0" fillId="0" borderId="0" xfId="0" applyFont="1" applyAlignment="1">
      <alignment vertical="center" textRotation="255"/>
    </xf>
    <xf numFmtId="0" fontId="0" fillId="0" borderId="0" xfId="0" applyFill="1">
      <alignment vertical="center"/>
    </xf>
    <xf numFmtId="3" fontId="4" fillId="0" borderId="0" xfId="3" applyNumberFormat="1" applyFont="1">
      <alignment vertical="center"/>
    </xf>
    <xf numFmtId="176" fontId="4" fillId="0" borderId="0" xfId="0" applyNumberFormat="1" applyFont="1" applyFill="1" applyAlignment="1">
      <alignment horizontal="right" vertical="center"/>
    </xf>
    <xf numFmtId="0" fontId="0" fillId="0" borderId="0" xfId="0" applyAlignment="1">
      <alignment horizontal="center" vertical="center"/>
    </xf>
    <xf numFmtId="0" fontId="0" fillId="0" borderId="0" xfId="0" applyFont="1" applyBorder="1" applyAlignment="1">
      <alignment horizontal="center" vertical="center"/>
    </xf>
    <xf numFmtId="0" fontId="0" fillId="0" borderId="0" xfId="0" applyBorder="1">
      <alignment vertical="center"/>
    </xf>
    <xf numFmtId="0" fontId="25" fillId="0" borderId="0" xfId="0" applyFont="1">
      <alignment vertical="center"/>
    </xf>
    <xf numFmtId="0" fontId="25" fillId="0" borderId="0" xfId="0" applyFont="1" applyFill="1">
      <alignment vertical="center"/>
    </xf>
    <xf numFmtId="0" fontId="25" fillId="0" borderId="0" xfId="0" applyFont="1" applyFill="1" applyAlignment="1">
      <alignment horizontal="center" vertical="center"/>
    </xf>
    <xf numFmtId="0" fontId="26" fillId="0" borderId="0" xfId="0" applyFont="1">
      <alignment vertical="center"/>
    </xf>
    <xf numFmtId="0" fontId="27" fillId="3" borderId="0" xfId="0" applyFont="1" applyFill="1" applyBorder="1">
      <alignment vertical="center"/>
    </xf>
    <xf numFmtId="0" fontId="0" fillId="4" borderId="0" xfId="0" applyFill="1" applyProtection="1">
      <alignment vertical="center"/>
      <protection locked="0"/>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 xfId="0" applyBorder="1" applyAlignment="1">
      <alignment vertical="center" shrinkToFit="1"/>
    </xf>
    <xf numFmtId="0" fontId="0" fillId="0" borderId="0" xfId="0" applyBorder="1" applyAlignment="1">
      <alignment horizontal="left" vertical="top" wrapText="1"/>
    </xf>
    <xf numFmtId="0" fontId="0" fillId="0" borderId="1" xfId="0" applyFill="1" applyBorder="1">
      <alignment vertical="center"/>
    </xf>
    <xf numFmtId="0" fontId="0" fillId="0" borderId="2" xfId="0" applyFill="1" applyBorder="1">
      <alignment vertical="center"/>
    </xf>
    <xf numFmtId="0" fontId="0" fillId="0" borderId="3" xfId="0" applyFill="1" applyBorder="1">
      <alignment vertical="center"/>
    </xf>
    <xf numFmtId="0" fontId="15" fillId="0" borderId="0" xfId="0" applyFont="1">
      <alignment vertical="center"/>
    </xf>
    <xf numFmtId="0" fontId="15" fillId="0" borderId="0" xfId="0" applyFont="1" applyAlignment="1">
      <alignment vertical="center"/>
    </xf>
    <xf numFmtId="0" fontId="15" fillId="0" borderId="0" xfId="0" applyFont="1" applyAlignment="1">
      <alignment vertical="top" wrapText="1"/>
    </xf>
    <xf numFmtId="0" fontId="0" fillId="2" borderId="1"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0" xfId="0" applyFill="1" applyBorder="1">
      <alignment vertical="center"/>
    </xf>
    <xf numFmtId="0" fontId="0" fillId="2" borderId="0" xfId="0" applyFill="1" applyBorder="1" applyAlignment="1">
      <alignment vertical="center" wrapText="1"/>
    </xf>
    <xf numFmtId="0" fontId="27" fillId="3" borderId="0" xfId="0" applyFont="1" applyFill="1" applyBorder="1" applyAlignment="1">
      <alignment horizontal="right" vertical="center"/>
    </xf>
    <xf numFmtId="0" fontId="27" fillId="3" borderId="0" xfId="0" applyFont="1" applyFill="1" applyBorder="1" applyAlignment="1">
      <alignment horizontal="right" vertical="top" wrapText="1"/>
    </xf>
    <xf numFmtId="0" fontId="27" fillId="3" borderId="0" xfId="0" applyFont="1" applyFill="1" applyBorder="1" applyAlignment="1">
      <alignment horizontal="right" vertical="top"/>
    </xf>
    <xf numFmtId="0" fontId="27" fillId="3" borderId="0" xfId="0" applyFont="1" applyFill="1" applyBorder="1" applyAlignment="1">
      <alignment vertical="top" wrapText="1"/>
    </xf>
    <xf numFmtId="0" fontId="25" fillId="0" borderId="1" xfId="0" applyFont="1" applyFill="1" applyBorder="1">
      <alignment vertical="center"/>
    </xf>
    <xf numFmtId="0" fontId="25" fillId="0" borderId="1" xfId="0" applyFont="1" applyBorder="1">
      <alignment vertical="center"/>
    </xf>
    <xf numFmtId="0" fontId="25" fillId="0" borderId="4" xfId="0" applyFont="1" applyBorder="1">
      <alignment vertical="center"/>
    </xf>
    <xf numFmtId="0" fontId="25" fillId="0" borderId="2" xfId="0" applyFont="1" applyBorder="1">
      <alignment vertical="center"/>
    </xf>
    <xf numFmtId="0" fontId="25" fillId="0" borderId="5" xfId="0" applyFont="1" applyBorder="1">
      <alignment vertical="center"/>
    </xf>
    <xf numFmtId="0" fontId="25" fillId="0" borderId="1" xfId="0" applyFont="1" applyFill="1" applyBorder="1" applyAlignment="1">
      <alignment vertical="center" shrinkToFit="1"/>
    </xf>
    <xf numFmtId="0" fontId="25" fillId="0" borderId="0" xfId="0" applyFont="1" applyFill="1" applyAlignment="1">
      <alignment horizontal="right" vertical="center"/>
    </xf>
    <xf numFmtId="0" fontId="2" fillId="0" borderId="0" xfId="1" applyNumberFormat="1" applyFont="1" applyFill="1" applyAlignment="1">
      <alignment horizontal="right" vertical="center"/>
    </xf>
    <xf numFmtId="0" fontId="2" fillId="0" borderId="0" xfId="0" applyNumberFormat="1" applyFont="1" applyFill="1" applyAlignment="1">
      <alignment horizontal="right" vertical="center"/>
    </xf>
    <xf numFmtId="0" fontId="15" fillId="0" borderId="0" xfId="0" applyFont="1" applyAlignment="1">
      <alignment horizontal="left" vertical="top" wrapText="1"/>
    </xf>
    <xf numFmtId="0" fontId="0" fillId="0" borderId="0" xfId="0" applyFill="1" applyBorder="1">
      <alignment vertical="center"/>
    </xf>
    <xf numFmtId="0" fontId="0" fillId="0" borderId="0" xfId="0" applyProtection="1">
      <alignment vertical="center"/>
      <protection locked="0"/>
    </xf>
    <xf numFmtId="0" fontId="25" fillId="5" borderId="1" xfId="0" applyFont="1" applyFill="1" applyBorder="1" applyProtection="1">
      <alignment vertical="center"/>
      <protection locked="0"/>
    </xf>
    <xf numFmtId="0" fontId="0" fillId="0" borderId="0" xfId="0"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0" fillId="6" borderId="0"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25" fillId="0" borderId="0" xfId="0" applyFont="1" applyProtection="1">
      <alignment vertical="center"/>
      <protection locked="0"/>
    </xf>
    <xf numFmtId="0" fontId="28" fillId="0" borderId="0" xfId="0" applyFont="1" applyProtection="1">
      <alignment vertical="center"/>
      <protection locked="0"/>
    </xf>
    <xf numFmtId="0" fontId="25" fillId="0" borderId="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49" fontId="25" fillId="0" borderId="7" xfId="0" applyNumberFormat="1" applyFont="1" applyBorder="1" applyAlignment="1" applyProtection="1">
      <alignment horizontal="center" vertical="center"/>
      <protection locked="0"/>
    </xf>
    <xf numFmtId="0" fontId="25" fillId="0" borderId="0" xfId="0" applyFont="1" applyBorder="1" applyProtection="1">
      <alignment vertical="center"/>
      <protection locked="0"/>
    </xf>
    <xf numFmtId="0" fontId="30" fillId="0" borderId="0" xfId="0" applyFont="1" applyProtection="1">
      <alignment vertical="center"/>
      <protection locked="0"/>
    </xf>
    <xf numFmtId="0" fontId="31" fillId="0" borderId="0" xfId="0" applyFont="1" applyAlignment="1" applyProtection="1">
      <alignment horizontal="right" vertical="center"/>
      <protection locked="0"/>
    </xf>
    <xf numFmtId="0" fontId="31" fillId="0" borderId="1" xfId="0" applyFont="1" applyBorder="1" applyAlignment="1" applyProtection="1">
      <alignment horizontal="center" vertical="center"/>
      <protection locked="0"/>
    </xf>
    <xf numFmtId="0" fontId="32" fillId="0" borderId="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25" fillId="0" borderId="0" xfId="0" applyFont="1" applyFill="1" applyProtection="1">
      <alignment vertical="center"/>
      <protection locked="0"/>
    </xf>
    <xf numFmtId="0" fontId="25" fillId="0" borderId="0" xfId="0" applyFont="1" applyFill="1" applyAlignment="1" applyProtection="1">
      <alignment horizontal="center" vertical="center"/>
      <protection locked="0"/>
    </xf>
    <xf numFmtId="0" fontId="28" fillId="0" borderId="1" xfId="0" applyFont="1" applyBorder="1" applyAlignment="1" applyProtection="1">
      <alignment horizontal="center" vertical="center" wrapText="1"/>
      <protection locked="0"/>
    </xf>
    <xf numFmtId="0" fontId="25" fillId="0" borderId="1" xfId="0" applyFont="1" applyFill="1" applyBorder="1" applyProtection="1">
      <alignment vertical="center"/>
      <protection locked="0"/>
    </xf>
    <xf numFmtId="178" fontId="25" fillId="0" borderId="2" xfId="3" applyNumberFormat="1" applyFont="1" applyFill="1" applyBorder="1" applyProtection="1">
      <alignment vertical="center"/>
      <protection locked="0"/>
    </xf>
    <xf numFmtId="178" fontId="25" fillId="0" borderId="1" xfId="0" applyNumberFormat="1" applyFont="1" applyBorder="1" applyProtection="1">
      <alignment vertical="center"/>
      <protection locked="0"/>
    </xf>
    <xf numFmtId="0" fontId="25" fillId="0" borderId="1" xfId="0" applyFont="1" applyBorder="1" applyProtection="1">
      <alignment vertical="center"/>
      <protection locked="0"/>
    </xf>
    <xf numFmtId="0" fontId="25" fillId="0" borderId="0" xfId="0" applyFont="1" applyAlignment="1" applyProtection="1">
      <alignment horizontal="center" vertical="center"/>
      <protection locked="0"/>
    </xf>
    <xf numFmtId="0" fontId="28" fillId="0" borderId="0" xfId="0" applyFont="1" applyAlignment="1" applyProtection="1">
      <alignment horizontal="left" vertical="center"/>
      <protection locked="0"/>
    </xf>
    <xf numFmtId="0" fontId="25" fillId="0" borderId="0" xfId="0" applyFont="1" applyAlignment="1" applyProtection="1">
      <alignment horizontal="left" vertical="center"/>
      <protection locked="0"/>
    </xf>
    <xf numFmtId="0" fontId="31" fillId="0" borderId="0" xfId="0" applyFont="1" applyFill="1" applyBorder="1" applyProtection="1">
      <alignment vertical="center"/>
      <protection locked="0"/>
    </xf>
    <xf numFmtId="38" fontId="25" fillId="0" borderId="0" xfId="0" applyNumberFormat="1" applyFont="1" applyFill="1" applyBorder="1" applyProtection="1">
      <alignment vertical="center"/>
      <protection locked="0"/>
    </xf>
    <xf numFmtId="0" fontId="12" fillId="0" borderId="1" xfId="0" applyFont="1" applyBorder="1" applyAlignment="1" applyProtection="1">
      <alignment horizontal="center" vertical="center" wrapText="1" shrinkToFit="1"/>
      <protection locked="0"/>
    </xf>
    <xf numFmtId="0" fontId="12" fillId="0" borderId="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shrinkToFit="1"/>
      <protection locked="0"/>
    </xf>
    <xf numFmtId="178" fontId="25" fillId="0" borderId="1" xfId="3" applyNumberFormat="1" applyFont="1" applyFill="1" applyBorder="1" applyProtection="1">
      <alignment vertical="center"/>
      <protection locked="0"/>
    </xf>
    <xf numFmtId="178" fontId="25" fillId="0" borderId="1" xfId="0" applyNumberFormat="1" applyFont="1" applyFill="1" applyBorder="1" applyProtection="1">
      <alignment vertical="center"/>
      <protection locked="0"/>
    </xf>
    <xf numFmtId="176" fontId="25" fillId="0" borderId="1" xfId="1" applyNumberFormat="1" applyFont="1" applyFill="1" applyBorder="1" applyProtection="1">
      <alignment vertical="center"/>
      <protection locked="0"/>
    </xf>
    <xf numFmtId="178" fontId="25" fillId="0" borderId="0" xfId="0" applyNumberFormat="1" applyFont="1" applyProtection="1">
      <alignment vertical="center"/>
      <protection locked="0"/>
    </xf>
    <xf numFmtId="0" fontId="25" fillId="5" borderId="1" xfId="0" applyFont="1" applyFill="1" applyBorder="1" applyProtection="1">
      <alignment vertical="center"/>
    </xf>
    <xf numFmtId="38" fontId="10" fillId="5" borderId="1" xfId="3" applyFont="1" applyFill="1" applyBorder="1" applyProtection="1">
      <alignment vertical="center"/>
    </xf>
    <xf numFmtId="38" fontId="25" fillId="5" borderId="1" xfId="3" applyFont="1" applyFill="1" applyBorder="1" applyProtection="1">
      <alignment vertical="center"/>
    </xf>
    <xf numFmtId="176" fontId="25" fillId="5" borderId="1" xfId="1" applyNumberFormat="1" applyFont="1" applyFill="1" applyBorder="1" applyProtection="1">
      <alignment vertical="center"/>
    </xf>
    <xf numFmtId="0" fontId="25" fillId="0" borderId="0" xfId="0" applyFont="1" applyFill="1" applyProtection="1">
      <alignment vertical="center"/>
    </xf>
    <xf numFmtId="0" fontId="25" fillId="0" borderId="0" xfId="0" applyFont="1" applyFill="1" applyAlignment="1" applyProtection="1">
      <alignment horizontal="center" vertical="center"/>
    </xf>
    <xf numFmtId="38" fontId="25" fillId="5" borderId="8" xfId="0" applyNumberFormat="1" applyFont="1" applyFill="1" applyBorder="1" applyProtection="1">
      <alignment vertical="center"/>
    </xf>
    <xf numFmtId="38" fontId="25" fillId="0" borderId="9" xfId="0" applyNumberFormat="1" applyFont="1" applyFill="1" applyBorder="1" applyProtection="1">
      <alignment vertical="center"/>
    </xf>
    <xf numFmtId="0" fontId="25" fillId="0" borderId="0" xfId="0" applyFont="1" applyProtection="1">
      <alignment vertical="center"/>
    </xf>
    <xf numFmtId="178" fontId="25" fillId="5" borderId="8" xfId="0" applyNumberFormat="1" applyFont="1" applyFill="1" applyBorder="1" applyProtection="1">
      <alignment vertical="center"/>
    </xf>
    <xf numFmtId="0" fontId="0" fillId="0" borderId="0" xfId="0" applyFont="1" applyProtection="1">
      <alignment vertical="center"/>
      <protection locked="0"/>
    </xf>
    <xf numFmtId="0" fontId="0" fillId="0" borderId="0" xfId="0" applyFont="1" applyAlignment="1" applyProtection="1">
      <alignment vertical="center" textRotation="255"/>
      <protection locked="0"/>
    </xf>
    <xf numFmtId="0" fontId="0" fillId="0" borderId="0" xfId="0" applyFill="1" applyAlignment="1" applyProtection="1">
      <alignment horizontal="center" vertical="center"/>
      <protection locked="0"/>
    </xf>
    <xf numFmtId="0" fontId="27" fillId="0" borderId="0" xfId="0" applyFont="1" applyFill="1" applyBorder="1" applyAlignment="1" applyProtection="1">
      <alignment horizontal="right" vertical="center"/>
      <protection locked="0"/>
    </xf>
    <xf numFmtId="0" fontId="27" fillId="0" borderId="0" xfId="0" applyFont="1" applyFill="1" applyBorder="1" applyProtection="1">
      <alignment vertical="center"/>
      <protection locked="0"/>
    </xf>
    <xf numFmtId="0" fontId="0" fillId="0" borderId="10" xfId="0" applyFill="1" applyBorder="1" applyAlignment="1" applyProtection="1">
      <alignment vertical="center"/>
      <protection locked="0"/>
    </xf>
    <xf numFmtId="0" fontId="33" fillId="0" borderId="0" xfId="0" applyFont="1" applyProtection="1">
      <alignment vertical="center"/>
      <protection locked="0"/>
    </xf>
    <xf numFmtId="0" fontId="27" fillId="0" borderId="0" xfId="0" applyFont="1" applyFill="1" applyBorder="1" applyAlignment="1" applyProtection="1">
      <alignment horizontal="right" vertical="top" wrapText="1"/>
      <protection locked="0"/>
    </xf>
    <xf numFmtId="0" fontId="27" fillId="0" borderId="0" xfId="0" applyFont="1" applyFill="1" applyBorder="1" applyAlignment="1" applyProtection="1">
      <alignment horizontal="right" vertical="top"/>
      <protection locked="0"/>
    </xf>
    <xf numFmtId="0" fontId="34" fillId="0" borderId="0" xfId="0" applyFont="1" applyAlignment="1" applyProtection="1">
      <alignment horizontal="right" vertical="center"/>
      <protection locked="0"/>
    </xf>
    <xf numFmtId="0" fontId="35" fillId="0" borderId="6" xfId="0" applyFont="1" applyBorder="1" applyAlignment="1" applyProtection="1">
      <alignment horizontal="center" vertical="center"/>
      <protection locked="0"/>
    </xf>
    <xf numFmtId="0" fontId="27" fillId="0" borderId="0" xfId="0" applyFont="1" applyFill="1" applyBorder="1" applyAlignment="1" applyProtection="1">
      <alignment vertical="top" wrapText="1"/>
      <protection locked="0"/>
    </xf>
    <xf numFmtId="0" fontId="36" fillId="0" borderId="10" xfId="2" applyFont="1" applyFill="1" applyBorder="1" applyAlignment="1" applyProtection="1">
      <alignment vertical="center"/>
      <protection locked="0"/>
    </xf>
    <xf numFmtId="0" fontId="0" fillId="6" borderId="11" xfId="0" applyFont="1" applyFill="1" applyBorder="1" applyProtection="1">
      <alignment vertical="center"/>
      <protection locked="0"/>
    </xf>
    <xf numFmtId="0" fontId="0" fillId="0" borderId="12" xfId="0"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Border="1" applyAlignment="1" applyProtection="1">
      <alignment vertical="center" textRotation="255"/>
      <protection locked="0"/>
    </xf>
    <xf numFmtId="0" fontId="0" fillId="0" borderId="13" xfId="0" applyBorder="1" applyAlignment="1" applyProtection="1">
      <alignment horizontal="center" vertical="center" textRotation="255"/>
      <protection locked="0"/>
    </xf>
    <xf numFmtId="0" fontId="0" fillId="0" borderId="14" xfId="0" applyBorder="1" applyAlignment="1" applyProtection="1">
      <alignment vertical="center" textRotation="255"/>
      <protection locked="0"/>
    </xf>
    <xf numFmtId="49" fontId="8" fillId="0" borderId="15" xfId="0" applyNumberFormat="1" applyFont="1" applyFill="1" applyBorder="1" applyAlignment="1" applyProtection="1">
      <alignment horizontal="right" vertical="center"/>
      <protection locked="0"/>
    </xf>
    <xf numFmtId="0" fontId="26" fillId="0" borderId="13" xfId="0" applyFont="1" applyFill="1" applyBorder="1" applyProtection="1">
      <alignment vertical="center"/>
      <protection locked="0"/>
    </xf>
    <xf numFmtId="0" fontId="26" fillId="0" borderId="13" xfId="0" applyFont="1" applyFill="1" applyBorder="1" applyAlignment="1" applyProtection="1">
      <alignment vertical="center" shrinkToFit="1"/>
      <protection locked="0"/>
    </xf>
    <xf numFmtId="38" fontId="9" fillId="0" borderId="13" xfId="3" applyFont="1" applyFill="1" applyBorder="1" applyProtection="1">
      <alignment vertical="center"/>
      <protection locked="0"/>
    </xf>
    <xf numFmtId="38" fontId="26" fillId="0" borderId="13" xfId="3" applyFont="1" applyFill="1" applyBorder="1" applyProtection="1">
      <alignment vertical="center"/>
      <protection locked="0"/>
    </xf>
    <xf numFmtId="0" fontId="26" fillId="0" borderId="16" xfId="0" applyFont="1" applyFill="1" applyBorder="1" applyProtection="1">
      <alignment vertical="center"/>
      <protection locked="0"/>
    </xf>
    <xf numFmtId="0" fontId="26" fillId="0" borderId="0" xfId="0" applyFont="1" applyProtection="1">
      <alignment vertical="center"/>
      <protection locked="0"/>
    </xf>
    <xf numFmtId="38" fontId="23" fillId="0" borderId="0" xfId="3" applyFont="1" applyProtection="1">
      <alignment vertical="center"/>
      <protection locked="0"/>
    </xf>
    <xf numFmtId="38" fontId="2" fillId="0" borderId="0" xfId="3" applyFont="1" applyProtection="1">
      <alignment vertical="center"/>
      <protection locked="0"/>
    </xf>
    <xf numFmtId="38" fontId="2" fillId="0" borderId="0" xfId="3" applyFont="1" applyBorder="1" applyAlignment="1" applyProtection="1">
      <alignment horizontal="center" vertical="center"/>
      <protection locked="0"/>
    </xf>
    <xf numFmtId="38" fontId="2" fillId="0" borderId="0" xfId="3" applyFont="1" applyBorder="1" applyAlignment="1" applyProtection="1">
      <alignment horizontal="center" vertical="top"/>
      <protection locked="0"/>
    </xf>
    <xf numFmtId="0" fontId="0" fillId="0" borderId="0" xfId="0" applyAlignment="1" applyProtection="1">
      <protection locked="0"/>
    </xf>
    <xf numFmtId="0" fontId="25" fillId="0" borderId="0" xfId="0" applyFont="1" applyAlignment="1" applyProtection="1">
      <protection locked="0"/>
    </xf>
    <xf numFmtId="38" fontId="23" fillId="0" borderId="0" xfId="3" applyFont="1" applyAlignment="1" applyProtection="1">
      <alignment horizontal="center" vertical="center"/>
      <protection locked="0"/>
    </xf>
    <xf numFmtId="0" fontId="0" fillId="0" borderId="0" xfId="0" applyAlignment="1" applyProtection="1">
      <alignment horizontal="center" vertical="center"/>
      <protection locked="0"/>
    </xf>
    <xf numFmtId="0" fontId="32" fillId="0" borderId="10"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protection locked="0"/>
    </xf>
    <xf numFmtId="0" fontId="32" fillId="0" borderId="17"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38" fontId="2" fillId="0" borderId="0" xfId="3" applyFont="1" applyAlignment="1" applyProtection="1">
      <alignment horizontal="center" vertical="center"/>
      <protection locked="0"/>
    </xf>
    <xf numFmtId="0" fontId="14" fillId="0" borderId="0"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38" fontId="25" fillId="0" borderId="18" xfId="3" applyFont="1" applyBorder="1" applyAlignment="1" applyProtection="1">
      <alignment vertical="center"/>
      <protection locked="0"/>
    </xf>
    <xf numFmtId="0" fontId="25" fillId="0" borderId="18" xfId="0" applyFont="1" applyBorder="1" applyAlignment="1" applyProtection="1">
      <alignment vertical="center"/>
      <protection locked="0"/>
    </xf>
    <xf numFmtId="0" fontId="25" fillId="0" borderId="18" xfId="0" applyFont="1" applyBorder="1" applyAlignment="1" applyProtection="1">
      <alignment vertical="top"/>
      <protection locked="0"/>
    </xf>
    <xf numFmtId="0" fontId="0" fillId="0" borderId="9" xfId="0" applyBorder="1" applyAlignment="1" applyProtection="1">
      <alignment vertical="top"/>
      <protection locked="0"/>
    </xf>
    <xf numFmtId="0" fontId="0" fillId="0" borderId="19" xfId="0" applyFill="1" applyBorder="1" applyAlignment="1" applyProtection="1">
      <alignment horizontal="center" vertical="center" wrapText="1"/>
      <protection locked="0"/>
    </xf>
    <xf numFmtId="0" fontId="0" fillId="0" borderId="0" xfId="0" applyFill="1" applyProtection="1">
      <alignment vertical="center"/>
      <protection locked="0"/>
    </xf>
    <xf numFmtId="0" fontId="0" fillId="0" borderId="0" xfId="0" applyBorder="1" applyAlignment="1" applyProtection="1">
      <alignment horizontal="center" vertical="center"/>
      <protection locked="0"/>
    </xf>
    <xf numFmtId="38" fontId="25" fillId="0" borderId="0" xfId="3" applyFont="1" applyFill="1" applyBorder="1" applyAlignment="1" applyProtection="1">
      <alignment vertical="center"/>
      <protection locked="0"/>
    </xf>
    <xf numFmtId="0" fontId="25" fillId="0" borderId="0" xfId="0" applyFont="1" applyBorder="1" applyAlignment="1" applyProtection="1">
      <alignment vertical="center"/>
      <protection locked="0"/>
    </xf>
    <xf numFmtId="0" fontId="0" fillId="0" borderId="9" xfId="0" applyBorder="1" applyAlignment="1" applyProtection="1">
      <alignment vertical="top" wrapText="1"/>
      <protection locked="0"/>
    </xf>
    <xf numFmtId="0" fontId="0" fillId="0" borderId="20" xfId="0" applyFill="1" applyBorder="1" applyAlignment="1" applyProtection="1">
      <alignment horizontal="center" vertical="center" wrapText="1"/>
      <protection locked="0"/>
    </xf>
    <xf numFmtId="0" fontId="0" fillId="0" borderId="21" xfId="0" applyFill="1" applyBorder="1" applyAlignment="1" applyProtection="1">
      <alignment horizontal="center" vertical="center" textRotation="255"/>
      <protection locked="0"/>
    </xf>
    <xf numFmtId="0" fontId="32" fillId="0" borderId="21"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1" xfId="0" applyBorder="1" applyAlignment="1" applyProtection="1">
      <alignment horizontal="center" vertical="center" textRotation="255"/>
      <protection locked="0"/>
    </xf>
    <xf numFmtId="0" fontId="0" fillId="0" borderId="4"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0" xfId="0" applyFill="1" applyBorder="1" applyAlignment="1" applyProtection="1">
      <alignment horizontal="center" vertical="center" textRotation="255"/>
      <protection locked="0"/>
    </xf>
    <xf numFmtId="0" fontId="32" fillId="0" borderId="0" xfId="0" applyFont="1" applyFill="1" applyBorder="1" applyAlignment="1" applyProtection="1">
      <alignment horizontal="left" vertical="center" wrapText="1"/>
      <protection locked="0"/>
    </xf>
    <xf numFmtId="0" fontId="0" fillId="0" borderId="10"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32" fillId="0" borderId="21" xfId="0" applyFont="1" applyBorder="1" applyAlignment="1" applyProtection="1">
      <alignment horizontal="left" vertical="center" wrapText="1"/>
      <protection locked="0"/>
    </xf>
    <xf numFmtId="0" fontId="25" fillId="0" borderId="21" xfId="0" applyFont="1" applyBorder="1" applyAlignment="1" applyProtection="1">
      <alignment horizontal="center" vertical="center"/>
      <protection locked="0"/>
    </xf>
    <xf numFmtId="0" fontId="0" fillId="0" borderId="0" xfId="0" applyBorder="1" applyAlignment="1" applyProtection="1">
      <alignment vertical="top"/>
      <protection locked="0"/>
    </xf>
    <xf numFmtId="0" fontId="32" fillId="0" borderId="0" xfId="0" applyFont="1" applyBorder="1" applyAlignment="1" applyProtection="1">
      <alignment horizontal="left" vertical="center" wrapText="1"/>
      <protection locked="0"/>
    </xf>
    <xf numFmtId="0" fontId="25" fillId="0" borderId="0" xfId="0" applyFont="1" applyFill="1" applyBorder="1" applyAlignment="1" applyProtection="1">
      <alignment horizontal="center" vertical="center"/>
      <protection locked="0"/>
    </xf>
    <xf numFmtId="0" fontId="0" fillId="0" borderId="23" xfId="0" applyBorder="1" applyAlignment="1" applyProtection="1">
      <alignment vertical="top"/>
      <protection locked="0"/>
    </xf>
    <xf numFmtId="0" fontId="0" fillId="0" borderId="24" xfId="0" applyBorder="1" applyAlignment="1" applyProtection="1">
      <alignment vertical="top"/>
      <protection locked="0"/>
    </xf>
    <xf numFmtId="0" fontId="0" fillId="0" borderId="25" xfId="0" applyFill="1" applyBorder="1" applyAlignment="1" applyProtection="1">
      <alignment horizontal="center" vertical="center" wrapText="1"/>
      <protection locked="0"/>
    </xf>
    <xf numFmtId="0" fontId="25" fillId="0" borderId="0" xfId="0" applyFont="1" applyBorder="1" applyAlignment="1" applyProtection="1">
      <alignment vertical="top"/>
      <protection locked="0"/>
    </xf>
    <xf numFmtId="0" fontId="0" fillId="0" borderId="0" xfId="0" applyFont="1" applyBorder="1" applyAlignment="1" applyProtection="1">
      <alignment vertical="top"/>
      <protection locked="0"/>
    </xf>
    <xf numFmtId="0" fontId="32" fillId="0" borderId="6" xfId="0" applyFont="1" applyFill="1" applyBorder="1" applyAlignment="1" applyProtection="1">
      <alignment horizontal="left" vertical="center" wrapText="1"/>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8" xfId="0" applyFill="1" applyBorder="1" applyAlignment="1" applyProtection="1">
      <alignment horizontal="center" vertical="center" wrapText="1"/>
      <protection locked="0"/>
    </xf>
    <xf numFmtId="177" fontId="23" fillId="0" borderId="18" xfId="3" applyNumberFormat="1" applyFont="1" applyFill="1" applyBorder="1" applyAlignment="1" applyProtection="1">
      <alignment horizontal="right" vertical="center"/>
      <protection locked="0"/>
    </xf>
    <xf numFmtId="0" fontId="32" fillId="0" borderId="6" xfId="0" applyFont="1" applyBorder="1" applyAlignment="1" applyProtection="1">
      <alignment horizontal="left" vertical="center" wrapText="1"/>
      <protection locked="0"/>
    </xf>
    <xf numFmtId="38" fontId="23" fillId="0" borderId="18" xfId="3" applyFont="1" applyBorder="1" applyAlignment="1" applyProtection="1">
      <alignment vertical="center"/>
      <protection locked="0"/>
    </xf>
    <xf numFmtId="0" fontId="0" fillId="0" borderId="18" xfId="0" applyBorder="1" applyAlignment="1" applyProtection="1">
      <alignment vertical="center"/>
      <protection locked="0"/>
    </xf>
    <xf numFmtId="0" fontId="0" fillId="0" borderId="18" xfId="0" applyBorder="1" applyAlignment="1" applyProtection="1">
      <alignment vertical="top"/>
      <protection locked="0"/>
    </xf>
    <xf numFmtId="0" fontId="0" fillId="0" borderId="0" xfId="0" applyFill="1" applyBorder="1" applyAlignment="1" applyProtection="1">
      <alignment horizontal="center" vertical="center" wrapText="1"/>
      <protection locked="0"/>
    </xf>
    <xf numFmtId="177" fontId="23" fillId="0" borderId="0" xfId="3" applyNumberFormat="1" applyFont="1" applyFill="1" applyBorder="1" applyAlignment="1" applyProtection="1">
      <alignment horizontal="right" vertical="center"/>
      <protection locked="0"/>
    </xf>
    <xf numFmtId="38" fontId="23" fillId="0" borderId="0" xfId="3" applyFont="1" applyAlignment="1" applyProtection="1">
      <alignment horizontal="right" vertical="center"/>
      <protection locked="0"/>
    </xf>
    <xf numFmtId="38" fontId="23" fillId="0" borderId="0" xfId="3" applyFont="1" applyFill="1" applyBorder="1" applyAlignment="1" applyProtection="1">
      <alignment vertical="center"/>
      <protection locked="0"/>
    </xf>
    <xf numFmtId="3" fontId="23" fillId="0" borderId="0" xfId="3" applyNumberFormat="1" applyFont="1" applyFill="1" applyBorder="1" applyProtection="1">
      <alignment vertical="center"/>
      <protection locked="0"/>
    </xf>
    <xf numFmtId="0" fontId="0" fillId="0" borderId="0" xfId="0" applyFill="1" applyBorder="1" applyAlignment="1" applyProtection="1">
      <alignment horizontal="right" vertical="center" wrapText="1"/>
      <protection locked="0"/>
    </xf>
    <xf numFmtId="0" fontId="0" fillId="0" borderId="27" xfId="0" applyBorder="1" applyAlignment="1" applyProtection="1">
      <alignment vertical="top"/>
      <protection locked="0"/>
    </xf>
    <xf numFmtId="0" fontId="0" fillId="0" borderId="28" xfId="0"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38" fontId="23" fillId="0" borderId="1" xfId="3" applyFont="1" applyBorder="1" applyAlignment="1" applyProtection="1">
      <alignment horizontal="center" vertical="center"/>
      <protection locked="0"/>
    </xf>
    <xf numFmtId="177" fontId="0" fillId="0" borderId="0" xfId="0" applyNumberFormat="1" applyProtection="1">
      <alignment vertical="center"/>
      <protection locked="0"/>
    </xf>
    <xf numFmtId="0" fontId="0" fillId="0" borderId="0" xfId="0" applyBorder="1" applyProtection="1">
      <alignment vertical="center"/>
      <protection locked="0"/>
    </xf>
    <xf numFmtId="0" fontId="0" fillId="0" borderId="0" xfId="0" applyFont="1" applyFill="1" applyBorder="1" applyAlignment="1" applyProtection="1">
      <alignment horizontal="center" vertical="center"/>
      <protection locked="0"/>
    </xf>
    <xf numFmtId="0" fontId="0" fillId="4" borderId="0" xfId="0" applyFont="1" applyFill="1" applyProtection="1">
      <alignment vertical="center"/>
      <protection locked="0"/>
    </xf>
    <xf numFmtId="0" fontId="0" fillId="0" borderId="1" xfId="0" applyFill="1" applyBorder="1" applyAlignment="1" applyProtection="1">
      <alignment horizontal="center" vertical="center" wrapText="1"/>
      <protection locked="0"/>
    </xf>
    <xf numFmtId="38" fontId="23" fillId="0" borderId="0" xfId="3" applyFont="1" applyBorder="1" applyAlignment="1" applyProtection="1">
      <alignment horizontal="center" vertical="center"/>
      <protection locked="0"/>
    </xf>
    <xf numFmtId="0" fontId="0" fillId="0" borderId="2" xfId="0" applyFill="1" applyBorder="1" applyAlignment="1" applyProtection="1">
      <alignment horizontal="center" vertical="center" wrapText="1"/>
      <protection locked="0"/>
    </xf>
    <xf numFmtId="3" fontId="7" fillId="0" borderId="2" xfId="3" applyNumberFormat="1" applyFont="1" applyBorder="1" applyAlignment="1" applyProtection="1">
      <alignment horizontal="center" vertical="center"/>
      <protection locked="0"/>
    </xf>
    <xf numFmtId="0" fontId="2" fillId="0" borderId="0" xfId="0" applyFont="1" applyAlignment="1" applyProtection="1">
      <alignment horizontal="right" vertical="center"/>
      <protection locked="0"/>
    </xf>
    <xf numFmtId="38" fontId="23" fillId="0" borderId="0" xfId="3" applyFont="1" applyBorder="1" applyAlignment="1" applyProtection="1">
      <alignment horizontal="center" vertical="top"/>
      <protection locked="0"/>
    </xf>
    <xf numFmtId="0" fontId="0" fillId="0" borderId="29" xfId="0"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0" fillId="0" borderId="30" xfId="0"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0" fillId="0" borderId="31" xfId="0" applyFill="1" applyBorder="1" applyAlignment="1" applyProtection="1">
      <alignment horizontal="center" vertical="center" wrapText="1"/>
      <protection locked="0"/>
    </xf>
    <xf numFmtId="176" fontId="37" fillId="0" borderId="60" xfId="3" applyNumberFormat="1" applyFont="1" applyFill="1" applyBorder="1" applyAlignment="1" applyProtection="1">
      <alignment horizontal="center" vertical="center"/>
      <protection locked="0"/>
    </xf>
    <xf numFmtId="0" fontId="0" fillId="0" borderId="5" xfId="0" applyFill="1" applyBorder="1" applyAlignment="1" applyProtection="1">
      <alignment horizontal="center" vertical="center" wrapText="1"/>
      <protection locked="0"/>
    </xf>
    <xf numFmtId="0" fontId="25" fillId="0" borderId="0" xfId="0" applyFont="1" applyFill="1" applyAlignment="1" applyProtection="1">
      <alignment horizontal="right" vertical="center"/>
      <protection locked="0"/>
    </xf>
    <xf numFmtId="3" fontId="4" fillId="0" borderId="0" xfId="3" applyNumberFormat="1" applyFont="1" applyProtection="1">
      <alignment vertical="center"/>
      <protection locked="0"/>
    </xf>
    <xf numFmtId="176" fontId="2" fillId="0" borderId="0" xfId="0" applyNumberFormat="1" applyFont="1" applyFill="1" applyAlignment="1" applyProtection="1">
      <alignment horizontal="right" vertical="center"/>
      <protection locked="0"/>
    </xf>
    <xf numFmtId="3" fontId="37" fillId="0" borderId="0" xfId="3" applyNumberFormat="1" applyFont="1" applyProtection="1">
      <alignment vertical="center"/>
      <protection locked="0"/>
    </xf>
    <xf numFmtId="0" fontId="4" fillId="0" borderId="0" xfId="0" applyFont="1" applyAlignment="1" applyProtection="1">
      <alignment vertical="center"/>
      <protection locked="0"/>
    </xf>
    <xf numFmtId="0" fontId="2" fillId="0" borderId="0" xfId="0" applyFont="1" applyFill="1" applyAlignment="1" applyProtection="1">
      <alignment vertical="center"/>
      <protection locked="0"/>
    </xf>
    <xf numFmtId="38" fontId="26" fillId="5" borderId="13" xfId="0" applyNumberFormat="1" applyFont="1" applyFill="1" applyBorder="1" applyProtection="1">
      <alignment vertical="center"/>
    </xf>
    <xf numFmtId="38" fontId="38" fillId="5" borderId="13" xfId="3" applyFont="1" applyFill="1" applyBorder="1" applyProtection="1">
      <alignment vertical="center"/>
    </xf>
    <xf numFmtId="38" fontId="38" fillId="5" borderId="13" xfId="3" applyFont="1" applyFill="1" applyBorder="1" applyAlignment="1" applyProtection="1">
      <alignment vertical="center" shrinkToFit="1"/>
    </xf>
    <xf numFmtId="38" fontId="0" fillId="5" borderId="0" xfId="0" applyNumberFormat="1" applyFill="1" applyBorder="1" applyAlignment="1" applyProtection="1">
      <alignment vertical="center"/>
    </xf>
    <xf numFmtId="178" fontId="33" fillId="5" borderId="32" xfId="3" applyNumberFormat="1" applyFont="1" applyFill="1" applyBorder="1" applyAlignment="1" applyProtection="1">
      <alignment horizontal="right" vertical="center"/>
    </xf>
    <xf numFmtId="178" fontId="33" fillId="5" borderId="33" xfId="3" applyNumberFormat="1" applyFont="1" applyFill="1" applyBorder="1" applyAlignment="1" applyProtection="1">
      <alignment horizontal="right" vertical="center"/>
    </xf>
    <xf numFmtId="178" fontId="33" fillId="5" borderId="34" xfId="3" applyNumberFormat="1" applyFont="1" applyFill="1" applyBorder="1" applyAlignment="1" applyProtection="1">
      <alignment horizontal="right" vertical="center"/>
    </xf>
    <xf numFmtId="178" fontId="33" fillId="5" borderId="35" xfId="3" applyNumberFormat="1" applyFont="1" applyFill="1" applyBorder="1" applyAlignment="1" applyProtection="1">
      <alignment horizontal="right" vertical="center"/>
    </xf>
    <xf numFmtId="3" fontId="7" fillId="5" borderId="1" xfId="3" applyNumberFormat="1" applyFont="1" applyFill="1" applyBorder="1" applyAlignment="1" applyProtection="1">
      <alignment horizontal="center" vertical="center"/>
    </xf>
    <xf numFmtId="3" fontId="7" fillId="5" borderId="29" xfId="3" applyNumberFormat="1" applyFont="1" applyFill="1" applyBorder="1" applyAlignment="1" applyProtection="1">
      <alignment horizontal="center" vertical="center"/>
    </xf>
    <xf numFmtId="0" fontId="0" fillId="5" borderId="2" xfId="0" applyFill="1" applyBorder="1" applyAlignment="1" applyProtection="1">
      <alignment horizontal="center" vertical="center"/>
    </xf>
    <xf numFmtId="0" fontId="0" fillId="5" borderId="36"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5" borderId="4" xfId="0" applyFill="1" applyBorder="1" applyAlignment="1" applyProtection="1">
      <alignment horizontal="center" vertical="center" wrapText="1"/>
    </xf>
    <xf numFmtId="0" fontId="0" fillId="5" borderId="7" xfId="0" applyFill="1" applyBorder="1" applyAlignment="1" applyProtection="1">
      <alignment horizontal="center" vertical="center" wrapText="1"/>
    </xf>
    <xf numFmtId="0" fontId="0" fillId="5" borderId="21" xfId="0" applyFill="1" applyBorder="1" applyAlignment="1" applyProtection="1">
      <alignment horizontal="center" vertical="center" wrapText="1"/>
    </xf>
    <xf numFmtId="0" fontId="0" fillId="5" borderId="31" xfId="0" applyFill="1" applyBorder="1" applyAlignment="1" applyProtection="1">
      <alignment horizontal="center" vertical="center"/>
    </xf>
    <xf numFmtId="0" fontId="0" fillId="5" borderId="21" xfId="0" applyFill="1" applyBorder="1" applyAlignment="1" applyProtection="1">
      <alignment horizontal="center" vertical="center"/>
    </xf>
    <xf numFmtId="0" fontId="0" fillId="5" borderId="37" xfId="0" applyFill="1" applyBorder="1" applyAlignment="1" applyProtection="1">
      <alignment horizontal="center" vertical="center"/>
    </xf>
    <xf numFmtId="0" fontId="0" fillId="5" borderId="37" xfId="0" applyFill="1" applyBorder="1" applyAlignment="1" applyProtection="1">
      <alignment horizontal="center" vertical="center" wrapText="1"/>
    </xf>
    <xf numFmtId="0" fontId="0" fillId="5" borderId="7" xfId="0" applyFill="1" applyBorder="1" applyAlignment="1" applyProtection="1">
      <alignment horizontal="center" vertical="center"/>
    </xf>
    <xf numFmtId="0" fontId="0" fillId="5" borderId="1" xfId="0" applyFill="1" applyBorder="1" applyAlignment="1" applyProtection="1">
      <alignment horizontal="center" vertical="center" wrapText="1"/>
    </xf>
    <xf numFmtId="176" fontId="4" fillId="0" borderId="0" xfId="0" applyNumberFormat="1" applyFont="1" applyFill="1" applyAlignment="1" applyProtection="1">
      <alignment horizontal="right" vertical="center"/>
      <protection locked="0"/>
    </xf>
    <xf numFmtId="0" fontId="2" fillId="0" borderId="0" xfId="1" applyNumberFormat="1" applyFont="1" applyFill="1" applyAlignment="1" applyProtection="1">
      <alignment horizontal="right" vertical="center"/>
      <protection locked="0"/>
    </xf>
    <xf numFmtId="0" fontId="15" fillId="0" borderId="0" xfId="0" applyFont="1" applyAlignment="1">
      <alignment vertical="top" wrapText="1"/>
    </xf>
    <xf numFmtId="0" fontId="2" fillId="0" borderId="0" xfId="0" applyFont="1" applyAlignment="1">
      <alignment vertical="top" wrapText="1"/>
    </xf>
    <xf numFmtId="0" fontId="16" fillId="0" borderId="0" xfId="0" applyFont="1" applyAlignment="1">
      <alignment horizontal="center" vertical="center"/>
    </xf>
    <xf numFmtId="0" fontId="15" fillId="0" borderId="0" xfId="0" applyFont="1" applyAlignment="1">
      <alignment horizontal="left" vertical="top" wrapText="1"/>
    </xf>
    <xf numFmtId="0" fontId="17" fillId="0" borderId="0" xfId="0" applyFont="1" applyAlignment="1">
      <alignment horizontal="center" vertical="center"/>
    </xf>
    <xf numFmtId="0" fontId="0" fillId="2" borderId="1" xfId="0" applyFill="1" applyBorder="1" applyAlignment="1">
      <alignment vertical="center"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10" fillId="0" borderId="2" xfId="0" applyFont="1" applyFill="1" applyBorder="1" applyAlignment="1">
      <alignment vertical="center" wrapText="1"/>
    </xf>
    <xf numFmtId="0" fontId="25" fillId="0" borderId="3" xfId="0" applyFont="1" applyFill="1" applyBorder="1" applyAlignment="1">
      <alignment vertical="center" wrapText="1"/>
    </xf>
    <xf numFmtId="38" fontId="39" fillId="5" borderId="61" xfId="0" applyNumberFormat="1" applyFont="1" applyFill="1" applyBorder="1" applyAlignment="1" applyProtection="1">
      <alignment horizontal="center" vertical="center"/>
    </xf>
    <xf numFmtId="38" fontId="39" fillId="5" borderId="62" xfId="0" applyNumberFormat="1" applyFont="1" applyFill="1" applyBorder="1" applyAlignment="1" applyProtection="1">
      <alignment horizontal="center" vertical="center"/>
    </xf>
    <xf numFmtId="0" fontId="27" fillId="3" borderId="0" xfId="0" applyFont="1" applyFill="1" applyBorder="1" applyAlignment="1">
      <alignment horizontal="left" vertical="top" wrapText="1"/>
    </xf>
    <xf numFmtId="0" fontId="31" fillId="0" borderId="1" xfId="0" applyFont="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0" fillId="0" borderId="38" xfId="0" applyFont="1" applyBorder="1" applyAlignment="1" applyProtection="1">
      <alignment horizontal="left" vertical="top"/>
      <protection locked="0"/>
    </xf>
    <xf numFmtId="0" fontId="0" fillId="0" borderId="18" xfId="0" applyFont="1" applyBorder="1" applyAlignment="1" applyProtection="1">
      <alignment horizontal="left" vertical="top"/>
      <protection locked="0"/>
    </xf>
    <xf numFmtId="0" fontId="0" fillId="0" borderId="39"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40" xfId="0" applyFont="1" applyBorder="1" applyAlignment="1" applyProtection="1">
      <alignment horizontal="left" vertical="top"/>
      <protection locked="0"/>
    </xf>
    <xf numFmtId="0" fontId="0" fillId="0" borderId="23" xfId="0" applyFont="1" applyBorder="1" applyAlignment="1" applyProtection="1">
      <alignment horizontal="left" vertical="top"/>
      <protection locked="0"/>
    </xf>
    <xf numFmtId="0" fontId="0" fillId="0" borderId="24" xfId="0" applyFont="1" applyBorder="1" applyAlignment="1" applyProtection="1">
      <alignment horizontal="left" vertical="top"/>
      <protection locked="0"/>
    </xf>
    <xf numFmtId="0" fontId="0" fillId="0" borderId="41" xfId="0" applyFont="1" applyBorder="1" applyAlignment="1" applyProtection="1">
      <alignment horizontal="left" vertical="top"/>
      <protection locked="0"/>
    </xf>
    <xf numFmtId="0" fontId="0" fillId="0" borderId="2" xfId="0" applyBorder="1" applyAlignment="1" applyProtection="1">
      <alignment horizontal="center" vertical="center" textRotation="255"/>
      <protection locked="0"/>
    </xf>
    <xf numFmtId="0" fontId="0" fillId="0" borderId="36" xfId="0" applyBorder="1" applyAlignment="1" applyProtection="1">
      <alignment horizontal="center" vertical="center" textRotation="255"/>
      <protection locked="0"/>
    </xf>
    <xf numFmtId="0" fontId="0" fillId="0" borderId="3" xfId="0" applyBorder="1" applyAlignment="1" applyProtection="1">
      <alignment horizontal="center" vertical="center" textRotation="255"/>
      <protection locked="0"/>
    </xf>
    <xf numFmtId="0" fontId="25" fillId="0" borderId="9" xfId="0" applyFont="1" applyBorder="1" applyAlignment="1" applyProtection="1">
      <alignment horizontal="right" vertical="center"/>
      <protection locked="0"/>
    </xf>
    <xf numFmtId="0" fontId="25" fillId="0" borderId="0" xfId="0" applyFont="1" applyBorder="1" applyAlignment="1" applyProtection="1">
      <alignment horizontal="right" vertical="center"/>
      <protection locked="0"/>
    </xf>
    <xf numFmtId="0" fontId="25" fillId="0" borderId="42" xfId="0" applyFont="1" applyBorder="1" applyAlignment="1" applyProtection="1">
      <alignment horizontal="left" vertical="center"/>
      <protection locked="0"/>
    </xf>
    <xf numFmtId="0" fontId="25" fillId="0" borderId="27" xfId="0" applyFont="1" applyBorder="1" applyAlignment="1" applyProtection="1">
      <alignment horizontal="left" vertical="center"/>
      <protection locked="0"/>
    </xf>
    <xf numFmtId="0" fontId="0" fillId="0" borderId="9" xfId="0" applyBorder="1" applyAlignment="1" applyProtection="1">
      <alignment vertical="top"/>
      <protection locked="0"/>
    </xf>
    <xf numFmtId="0" fontId="0" fillId="0" borderId="0" xfId="0" applyBorder="1" applyAlignment="1" applyProtection="1">
      <alignment vertical="top"/>
      <protection locked="0"/>
    </xf>
    <xf numFmtId="0" fontId="0" fillId="0" borderId="23" xfId="0" applyBorder="1" applyAlignment="1" applyProtection="1">
      <alignment vertical="top"/>
      <protection locked="0"/>
    </xf>
    <xf numFmtId="0" fontId="0" fillId="0" borderId="24" xfId="0" applyBorder="1" applyAlignment="1" applyProtection="1">
      <alignment vertical="top"/>
      <protection locked="0"/>
    </xf>
    <xf numFmtId="0" fontId="40" fillId="0" borderId="10" xfId="0" applyFont="1" applyBorder="1" applyAlignment="1" applyProtection="1">
      <alignment vertical="center" wrapText="1"/>
      <protection locked="0"/>
    </xf>
    <xf numFmtId="0" fontId="40" fillId="0" borderId="0" xfId="0" applyFont="1" applyAlignment="1" applyProtection="1">
      <alignment vertical="center" wrapText="1"/>
      <protection locked="0"/>
    </xf>
    <xf numFmtId="0" fontId="0" fillId="0" borderId="0" xfId="0" applyAlignment="1" applyProtection="1">
      <alignment horizontal="left" vertical="center" wrapText="1" shrinkToFit="1"/>
      <protection locked="0"/>
    </xf>
    <xf numFmtId="0" fontId="0" fillId="0" borderId="3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3" xfId="0" applyFont="1" applyBorder="1" applyAlignment="1" applyProtection="1">
      <alignment horizontal="left" vertical="top"/>
      <protection locked="0"/>
    </xf>
    <xf numFmtId="0" fontId="0" fillId="0" borderId="44" xfId="0" applyFont="1" applyBorder="1" applyAlignment="1" applyProtection="1">
      <alignment horizontal="left" vertical="top"/>
      <protection locked="0"/>
    </xf>
    <xf numFmtId="0" fontId="0" fillId="0" borderId="45" xfId="0" applyFont="1" applyBorder="1" applyAlignment="1" applyProtection="1">
      <alignment horizontal="left" vertical="top"/>
      <protection locked="0"/>
    </xf>
    <xf numFmtId="0" fontId="0" fillId="0" borderId="46" xfId="0" applyBorder="1" applyAlignment="1" applyProtection="1">
      <alignment vertical="top" wrapText="1"/>
      <protection locked="0"/>
    </xf>
    <xf numFmtId="0" fontId="0" fillId="0" borderId="9" xfId="0"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27" fillId="0" borderId="0" xfId="0" applyFont="1" applyFill="1" applyBorder="1" applyAlignment="1" applyProtection="1">
      <alignment horizontal="left" vertical="top" wrapText="1"/>
      <protection locked="0"/>
    </xf>
    <xf numFmtId="0" fontId="0" fillId="0" borderId="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25" fillId="0" borderId="38" xfId="0" applyFont="1" applyBorder="1" applyAlignment="1" applyProtection="1">
      <alignment horizontal="right" vertical="center"/>
      <protection locked="0"/>
    </xf>
    <xf numFmtId="0" fontId="25" fillId="0" borderId="18" xfId="0" applyFont="1" applyBorder="1" applyAlignment="1" applyProtection="1">
      <alignment horizontal="right" vertical="center"/>
      <protection locked="0"/>
    </xf>
    <xf numFmtId="0" fontId="0" fillId="0" borderId="4" xfId="0" applyBorder="1" applyAlignment="1" applyProtection="1">
      <alignment horizontal="center" vertical="center" textRotation="255" wrapText="1"/>
      <protection locked="0"/>
    </xf>
    <xf numFmtId="0" fontId="0" fillId="0" borderId="10" xfId="0" applyBorder="1" applyAlignment="1" applyProtection="1">
      <alignment horizontal="center" vertical="center" textRotation="255" wrapText="1"/>
      <protection locked="0"/>
    </xf>
    <xf numFmtId="0" fontId="0" fillId="0" borderId="5" xfId="0" applyBorder="1" applyAlignment="1" applyProtection="1">
      <alignment horizontal="center" vertical="center" textRotation="255" wrapText="1"/>
      <protection locked="0"/>
    </xf>
    <xf numFmtId="0" fontId="25" fillId="0" borderId="9" xfId="0" applyFont="1" applyBorder="1" applyAlignment="1" applyProtection="1">
      <alignment horizontal="right" vertical="center" wrapText="1"/>
      <protection locked="0"/>
    </xf>
    <xf numFmtId="0" fontId="25" fillId="0" borderId="0" xfId="0" applyFont="1" applyBorder="1" applyAlignment="1" applyProtection="1">
      <alignment horizontal="right" vertical="center" wrapText="1"/>
      <protection locked="0"/>
    </xf>
    <xf numFmtId="0" fontId="0" fillId="0" borderId="10" xfId="0" applyFill="1" applyBorder="1" applyAlignment="1" applyProtection="1">
      <alignment horizontal="left" vertical="center" textRotation="255" wrapText="1"/>
      <protection locked="0"/>
    </xf>
    <xf numFmtId="0" fontId="0" fillId="0" borderId="5" xfId="0" applyFill="1" applyBorder="1" applyAlignment="1" applyProtection="1">
      <alignment horizontal="left" vertical="center" textRotation="255" wrapText="1"/>
      <protection locked="0"/>
    </xf>
    <xf numFmtId="0" fontId="0" fillId="0" borderId="48" xfId="0" applyBorder="1" applyAlignment="1" applyProtection="1">
      <alignment vertical="top" wrapText="1"/>
      <protection locked="0"/>
    </xf>
    <xf numFmtId="0" fontId="25" fillId="0" borderId="46" xfId="0" applyFont="1" applyBorder="1" applyAlignment="1" applyProtection="1">
      <alignment vertical="top" wrapText="1"/>
      <protection locked="0"/>
    </xf>
    <xf numFmtId="0" fontId="0" fillId="0" borderId="4" xfId="0" applyBorder="1" applyAlignment="1" applyProtection="1">
      <alignment horizontal="left" vertical="center" textRotation="255"/>
      <protection locked="0"/>
    </xf>
    <xf numFmtId="0" fontId="0" fillId="0" borderId="10" xfId="0" applyBorder="1" applyProtection="1">
      <alignment vertical="center"/>
      <protection locked="0"/>
    </xf>
    <xf numFmtId="0" fontId="0" fillId="0" borderId="5" xfId="0" applyBorder="1" applyProtection="1">
      <alignment vertical="center"/>
      <protection locked="0"/>
    </xf>
    <xf numFmtId="0" fontId="0" fillId="0" borderId="1" xfId="0" applyBorder="1" applyAlignment="1" applyProtection="1">
      <alignment horizontal="center" vertical="center" textRotation="255"/>
      <protection locked="0"/>
    </xf>
    <xf numFmtId="38" fontId="2" fillId="0" borderId="1" xfId="3" applyFont="1" applyBorder="1" applyAlignment="1" applyProtection="1">
      <alignment horizontal="center" vertical="center"/>
      <protection locked="0"/>
    </xf>
    <xf numFmtId="38" fontId="2" fillId="0" borderId="31" xfId="3" applyFont="1" applyBorder="1" applyAlignment="1" applyProtection="1">
      <alignment horizontal="center" vertical="center"/>
      <protection locked="0"/>
    </xf>
    <xf numFmtId="38" fontId="2" fillId="0" borderId="7" xfId="3" applyFont="1" applyBorder="1" applyAlignment="1" applyProtection="1">
      <alignment horizontal="center" vertical="center"/>
      <protection locked="0"/>
    </xf>
    <xf numFmtId="38" fontId="2" fillId="0" borderId="37" xfId="3" applyFont="1" applyBorder="1" applyAlignment="1" applyProtection="1">
      <alignment horizontal="center" vertical="center"/>
      <protection locked="0"/>
    </xf>
    <xf numFmtId="38" fontId="14" fillId="0" borderId="21" xfId="3" applyFont="1" applyBorder="1" applyAlignment="1" applyProtection="1">
      <alignment horizontal="center" vertical="top"/>
      <protection locked="0"/>
    </xf>
    <xf numFmtId="38" fontId="14" fillId="0" borderId="22" xfId="3" applyFont="1" applyBorder="1" applyAlignment="1" applyProtection="1">
      <alignment horizontal="center" vertical="top"/>
      <protection locked="0"/>
    </xf>
    <xf numFmtId="0" fontId="0" fillId="0" borderId="36" xfId="0" applyBorder="1" applyAlignment="1" applyProtection="1">
      <alignment horizontal="center" vertical="center" textRotation="255" wrapText="1"/>
      <protection locked="0"/>
    </xf>
    <xf numFmtId="0" fontId="0" fillId="0" borderId="13" xfId="0" applyFont="1" applyBorder="1" applyAlignment="1" applyProtection="1">
      <alignment horizontal="center" vertical="center" textRotation="255" wrapText="1"/>
      <protection locked="0"/>
    </xf>
    <xf numFmtId="0" fontId="6" fillId="7" borderId="49" xfId="0" applyFont="1" applyFill="1" applyBorder="1" applyAlignment="1" applyProtection="1">
      <alignment horizontal="center" vertical="center"/>
      <protection locked="0"/>
    </xf>
    <xf numFmtId="0" fontId="6" fillId="7" borderId="50" xfId="0" applyFont="1" applyFill="1" applyBorder="1" applyAlignment="1" applyProtection="1">
      <alignment horizontal="center" vertical="center"/>
      <protection locked="0"/>
    </xf>
    <xf numFmtId="0" fontId="0" fillId="0" borderId="51" xfId="0"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52"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53" xfId="0"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54" xfId="0" applyFill="1" applyBorder="1" applyAlignment="1" applyProtection="1">
      <alignment horizontal="center" vertical="center" wrapText="1"/>
      <protection locked="0"/>
    </xf>
    <xf numFmtId="0" fontId="0" fillId="0" borderId="54" xfId="0" applyFont="1" applyFill="1" applyBorder="1" applyAlignment="1" applyProtection="1">
      <alignment horizontal="center" vertical="center" wrapText="1"/>
      <protection locked="0"/>
    </xf>
    <xf numFmtId="0" fontId="0" fillId="0" borderId="51" xfId="0" applyFill="1" applyBorder="1" applyAlignment="1" applyProtection="1">
      <alignment horizontal="center" vertical="center" wrapText="1"/>
      <protection locked="0"/>
    </xf>
    <xf numFmtId="0" fontId="0" fillId="0" borderId="36"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51" xfId="0" applyFont="1" applyFill="1" applyBorder="1" applyAlignment="1" applyProtection="1">
      <alignment horizontal="center" vertical="center" textRotation="255" wrapText="1"/>
      <protection locked="0"/>
    </xf>
    <xf numFmtId="0" fontId="0" fillId="0" borderId="36" xfId="0" applyFont="1" applyFill="1" applyBorder="1" applyAlignment="1" applyProtection="1">
      <alignment horizontal="center" vertical="center" textRotation="255" wrapText="1"/>
      <protection locked="0"/>
    </xf>
    <xf numFmtId="0" fontId="0" fillId="0" borderId="13" xfId="0" applyFont="1" applyFill="1" applyBorder="1" applyAlignment="1" applyProtection="1">
      <alignment horizontal="center" vertical="center" textRotation="255" wrapText="1"/>
      <protection locked="0"/>
    </xf>
    <xf numFmtId="0" fontId="0" fillId="6" borderId="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38" fontId="23" fillId="0" borderId="1" xfId="3" applyFon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38" fontId="23" fillId="0" borderId="4" xfId="3" applyFont="1" applyBorder="1" applyAlignment="1" applyProtection="1">
      <alignment horizontal="center" vertical="top"/>
      <protection locked="0"/>
    </xf>
    <xf numFmtId="38" fontId="23" fillId="0" borderId="21" xfId="3" applyFont="1" applyBorder="1" applyAlignment="1" applyProtection="1">
      <alignment horizontal="center" vertical="top"/>
      <protection locked="0"/>
    </xf>
    <xf numFmtId="38" fontId="23" fillId="0" borderId="22" xfId="3" applyFont="1" applyBorder="1" applyAlignment="1" applyProtection="1">
      <alignment horizontal="center" vertical="top"/>
      <protection locked="0"/>
    </xf>
    <xf numFmtId="38" fontId="14" fillId="0" borderId="4" xfId="3" applyFont="1" applyBorder="1" applyAlignment="1" applyProtection="1">
      <alignment horizontal="center" vertical="top"/>
      <protection locked="0"/>
    </xf>
    <xf numFmtId="38" fontId="14" fillId="0" borderId="4" xfId="3" applyFont="1" applyBorder="1" applyAlignment="1" applyProtection="1">
      <alignment horizontal="center" vertical="center" wrapText="1"/>
      <protection locked="0"/>
    </xf>
    <xf numFmtId="38" fontId="14" fillId="0" borderId="5" xfId="3" applyFont="1" applyBorder="1" applyAlignment="1" applyProtection="1">
      <alignment horizontal="center" vertical="center"/>
      <protection locked="0"/>
    </xf>
    <xf numFmtId="38" fontId="2" fillId="0" borderId="4" xfId="3" applyFont="1" applyBorder="1" applyAlignment="1" applyProtection="1">
      <alignment horizontal="center" vertical="top"/>
      <protection locked="0"/>
    </xf>
    <xf numFmtId="38" fontId="2" fillId="0" borderId="21" xfId="3" applyFont="1" applyBorder="1" applyAlignment="1" applyProtection="1">
      <alignment horizontal="center" vertical="top"/>
      <protection locked="0"/>
    </xf>
    <xf numFmtId="38" fontId="2" fillId="0" borderId="22" xfId="3" applyFont="1" applyBorder="1" applyAlignment="1" applyProtection="1">
      <alignment horizontal="center" vertical="top"/>
      <protection locked="0"/>
    </xf>
    <xf numFmtId="38" fontId="2" fillId="0" borderId="1" xfId="3" applyFont="1" applyBorder="1" applyAlignment="1" applyProtection="1">
      <alignment horizontal="center" vertical="center" wrapText="1"/>
      <protection locked="0"/>
    </xf>
    <xf numFmtId="0" fontId="0" fillId="0" borderId="51" xfId="0" applyFill="1" applyBorder="1" applyAlignment="1" applyProtection="1">
      <alignment horizontal="center" vertical="center" textRotation="255" wrapText="1"/>
      <protection locked="0"/>
    </xf>
    <xf numFmtId="0" fontId="0" fillId="0" borderId="36" xfId="0" applyFill="1" applyBorder="1" applyAlignment="1" applyProtection="1">
      <alignment horizontal="center" vertical="center" textRotation="255" wrapText="1"/>
      <protection locked="0"/>
    </xf>
    <xf numFmtId="0" fontId="0" fillId="0" borderId="13" xfId="0" applyFill="1" applyBorder="1" applyAlignment="1" applyProtection="1">
      <alignment horizontal="center" vertical="center" textRotation="255" wrapText="1"/>
      <protection locked="0"/>
    </xf>
    <xf numFmtId="0" fontId="0" fillId="0" borderId="43" xfId="0" applyBorder="1" applyAlignment="1" applyProtection="1">
      <alignment horizontal="left" vertical="top"/>
      <protection locked="0"/>
    </xf>
    <xf numFmtId="0" fontId="0" fillId="0" borderId="54" xfId="0" applyFont="1" applyFill="1" applyBorder="1" applyAlignment="1" applyProtection="1">
      <alignment horizontal="center" vertical="center" textRotation="255"/>
      <protection locked="0"/>
    </xf>
    <xf numFmtId="0" fontId="0" fillId="0" borderId="1" xfId="0" applyFont="1" applyFill="1" applyBorder="1" applyAlignment="1" applyProtection="1">
      <alignment horizontal="center" vertical="center" textRotation="255"/>
      <protection locked="0"/>
    </xf>
    <xf numFmtId="0" fontId="0" fillId="0" borderId="12" xfId="0" applyFont="1" applyFill="1" applyBorder="1" applyAlignment="1" applyProtection="1">
      <alignment horizontal="center" vertical="center" textRotation="255"/>
      <protection locked="0"/>
    </xf>
    <xf numFmtId="0" fontId="0" fillId="0" borderId="55" xfId="0" applyBorder="1" applyAlignment="1" applyProtection="1">
      <alignment horizontal="center" vertical="center" wrapText="1"/>
      <protection locked="0"/>
    </xf>
    <xf numFmtId="0" fontId="0" fillId="0" borderId="56"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51" xfId="0" applyFont="1" applyBorder="1" applyAlignment="1" applyProtection="1">
      <alignment horizontal="center" vertical="center" wrapText="1"/>
      <protection locked="0"/>
    </xf>
    <xf numFmtId="0" fontId="0" fillId="0" borderId="3" xfId="0" applyBorder="1" applyAlignment="1" applyProtection="1">
      <alignment horizontal="center" vertical="center" textRotation="255" wrapText="1"/>
      <protection locked="0"/>
    </xf>
    <xf numFmtId="0" fontId="0" fillId="0" borderId="12" xfId="0" applyFont="1" applyBorder="1" applyAlignment="1" applyProtection="1">
      <alignment horizontal="center" vertical="center" textRotation="255" wrapText="1"/>
      <protection locked="0"/>
    </xf>
    <xf numFmtId="0" fontId="0" fillId="0" borderId="57" xfId="0" applyFont="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0" fillId="0" borderId="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cellXfs>
  <cellStyles count="4">
    <cellStyle name="パーセント" xfId="1" builtinId="5"/>
    <cellStyle name="ハイパーリンク" xfId="2" builtinId="8"/>
    <cellStyle name="桁区切り" xfId="3" builtinId="6"/>
    <cellStyle name="標準" xfId="0" builtinId="0"/>
  </cellStyles>
  <dxfs count="62">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indexed="23"/>
        </patternFill>
      </fill>
    </dxf>
    <dxf>
      <fill>
        <patternFill>
          <bgColor indexed="2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49530</xdr:colOff>
      <xdr:row>0</xdr:row>
      <xdr:rowOff>63500</xdr:rowOff>
    </xdr:from>
    <xdr:to>
      <xdr:col>4</xdr:col>
      <xdr:colOff>126347</xdr:colOff>
      <xdr:row>2</xdr:row>
      <xdr:rowOff>91891</xdr:rowOff>
    </xdr:to>
    <xdr:sp macro="" textlink="">
      <xdr:nvSpPr>
        <xdr:cNvPr id="3" name="Text Box 1">
          <a:extLst>
            <a:ext uri="{FF2B5EF4-FFF2-40B4-BE49-F238E27FC236}">
              <a16:creationId xmlns:a16="http://schemas.microsoft.com/office/drawing/2014/main" id="{DA3DDBDB-9EFD-4244-A987-770A90FF2A33}"/>
            </a:ext>
          </a:extLst>
        </xdr:cNvPr>
        <xdr:cNvSpPr txBox="1">
          <a:spLocks noChangeArrowheads="1"/>
        </xdr:cNvSpPr>
      </xdr:nvSpPr>
      <xdr:spPr bwMode="auto">
        <a:xfrm>
          <a:off x="66675" y="114300"/>
          <a:ext cx="3514725" cy="3810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FF"/>
              </a:solidFill>
              <a:latin typeface="ＭＳ Ｐゴシック"/>
              <a:ea typeface="ＭＳ Ｐゴシック"/>
            </a:rPr>
            <a:t>４⑥Ｈ表</a:t>
          </a:r>
          <a:r>
            <a:rPr lang="ja-JP" altLang="en-US" sz="1050" b="0" i="0" strike="noStrike">
              <a:solidFill>
                <a:srgbClr val="000000"/>
              </a:solidFill>
              <a:latin typeface="ＭＳ Ｐゴシック"/>
              <a:ea typeface="ＭＳ Ｐゴシック"/>
            </a:rPr>
            <a:t>－ア　設立法人以外の者に対する貸付金に係る一般会計等負担見込額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438150</xdr:colOff>
      <xdr:row>17</xdr:row>
      <xdr:rowOff>31750</xdr:rowOff>
    </xdr:from>
    <xdr:to>
      <xdr:col>41</xdr:col>
      <xdr:colOff>774700</xdr:colOff>
      <xdr:row>21</xdr:row>
      <xdr:rowOff>247650</xdr:rowOff>
    </xdr:to>
    <xdr:sp macro="" textlink="">
      <xdr:nvSpPr>
        <xdr:cNvPr id="335577" name="AutoShape 1">
          <a:extLst>
            <a:ext uri="{FF2B5EF4-FFF2-40B4-BE49-F238E27FC236}">
              <a16:creationId xmlns:a16="http://schemas.microsoft.com/office/drawing/2014/main" id="{3545BADF-802B-4C12-9D10-7F7B8373E4DE}"/>
            </a:ext>
          </a:extLst>
        </xdr:cNvPr>
        <xdr:cNvSpPr>
          <a:spLocks/>
        </xdr:cNvSpPr>
      </xdr:nvSpPr>
      <xdr:spPr bwMode="auto">
        <a:xfrm>
          <a:off x="31083250" y="7112000"/>
          <a:ext cx="336550" cy="2146300"/>
        </a:xfrm>
        <a:prstGeom prst="leftBrace">
          <a:avLst>
            <a:gd name="adj1" fmla="val 572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469900</xdr:colOff>
      <xdr:row>22</xdr:row>
      <xdr:rowOff>57150</xdr:rowOff>
    </xdr:from>
    <xdr:to>
      <xdr:col>41</xdr:col>
      <xdr:colOff>749300</xdr:colOff>
      <xdr:row>26</xdr:row>
      <xdr:rowOff>266700</xdr:rowOff>
    </xdr:to>
    <xdr:sp macro="" textlink="">
      <xdr:nvSpPr>
        <xdr:cNvPr id="335578" name="AutoShape 3">
          <a:extLst>
            <a:ext uri="{FF2B5EF4-FFF2-40B4-BE49-F238E27FC236}">
              <a16:creationId xmlns:a16="http://schemas.microsoft.com/office/drawing/2014/main" id="{C2184D12-A476-4CA3-92E8-AB171FDB07C4}"/>
            </a:ext>
          </a:extLst>
        </xdr:cNvPr>
        <xdr:cNvSpPr>
          <a:spLocks/>
        </xdr:cNvSpPr>
      </xdr:nvSpPr>
      <xdr:spPr bwMode="auto">
        <a:xfrm>
          <a:off x="31115000" y="9550400"/>
          <a:ext cx="279400" cy="2139950"/>
        </a:xfrm>
        <a:prstGeom prst="leftBrace">
          <a:avLst>
            <a:gd name="adj1" fmla="val 489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35579" name="AutoShape 4">
          <a:extLst>
            <a:ext uri="{FF2B5EF4-FFF2-40B4-BE49-F238E27FC236}">
              <a16:creationId xmlns:a16="http://schemas.microsoft.com/office/drawing/2014/main" id="{5DED2C10-7967-4EDC-B84E-2559EF3CDE78}"/>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330200</xdr:colOff>
      <xdr:row>21</xdr:row>
      <xdr:rowOff>12700</xdr:rowOff>
    </xdr:from>
    <xdr:to>
      <xdr:col>62</xdr:col>
      <xdr:colOff>698500</xdr:colOff>
      <xdr:row>26</xdr:row>
      <xdr:rowOff>12700</xdr:rowOff>
    </xdr:to>
    <xdr:sp macro="" textlink="">
      <xdr:nvSpPr>
        <xdr:cNvPr id="335580" name="AutoShape 2">
          <a:extLst>
            <a:ext uri="{FF2B5EF4-FFF2-40B4-BE49-F238E27FC236}">
              <a16:creationId xmlns:a16="http://schemas.microsoft.com/office/drawing/2014/main" id="{7381E129-061D-469B-ABE6-A48860625682}"/>
            </a:ext>
          </a:extLst>
        </xdr:cNvPr>
        <xdr:cNvSpPr>
          <a:spLocks/>
        </xdr:cNvSpPr>
      </xdr:nvSpPr>
      <xdr:spPr bwMode="auto">
        <a:xfrm>
          <a:off x="49720500" y="9023350"/>
          <a:ext cx="368300" cy="2413000"/>
        </a:xfrm>
        <a:prstGeom prst="leftBrace">
          <a:avLst>
            <a:gd name="adj1" fmla="val 9042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35581" name="AutoShape 4">
          <a:extLst>
            <a:ext uri="{FF2B5EF4-FFF2-40B4-BE49-F238E27FC236}">
              <a16:creationId xmlns:a16="http://schemas.microsoft.com/office/drawing/2014/main" id="{4A174C5A-E658-4AF8-BC99-0296B2B1B6F9}"/>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35582" name="AutoShape 4">
          <a:extLst>
            <a:ext uri="{FF2B5EF4-FFF2-40B4-BE49-F238E27FC236}">
              <a16:creationId xmlns:a16="http://schemas.microsoft.com/office/drawing/2014/main" id="{9B84C88B-7034-457F-AE25-A06FFDAE23EA}"/>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35583" name="AutoShape 4">
          <a:extLst>
            <a:ext uri="{FF2B5EF4-FFF2-40B4-BE49-F238E27FC236}">
              <a16:creationId xmlns:a16="http://schemas.microsoft.com/office/drawing/2014/main" id="{772BC950-0E78-414B-992A-66D2FA417C41}"/>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196850</xdr:colOff>
      <xdr:row>16</xdr:row>
      <xdr:rowOff>63500</xdr:rowOff>
    </xdr:from>
    <xdr:to>
      <xdr:col>85</xdr:col>
      <xdr:colOff>463550</xdr:colOff>
      <xdr:row>20</xdr:row>
      <xdr:rowOff>279400</xdr:rowOff>
    </xdr:to>
    <xdr:sp macro="" textlink="">
      <xdr:nvSpPr>
        <xdr:cNvPr id="335584" name="AutoShape 2">
          <a:extLst>
            <a:ext uri="{FF2B5EF4-FFF2-40B4-BE49-F238E27FC236}">
              <a16:creationId xmlns:a16="http://schemas.microsoft.com/office/drawing/2014/main" id="{08497539-1E22-4474-96A9-E40B36407B39}"/>
            </a:ext>
          </a:extLst>
        </xdr:cNvPr>
        <xdr:cNvSpPr>
          <a:spLocks/>
        </xdr:cNvSpPr>
      </xdr:nvSpPr>
      <xdr:spPr bwMode="auto">
        <a:xfrm>
          <a:off x="69716650" y="6661150"/>
          <a:ext cx="266700" cy="2146300"/>
        </a:xfrm>
        <a:prstGeom prst="leftBrace">
          <a:avLst>
            <a:gd name="adj1" fmla="val 8483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35585" name="AutoShape 4">
          <a:extLst>
            <a:ext uri="{FF2B5EF4-FFF2-40B4-BE49-F238E27FC236}">
              <a16:creationId xmlns:a16="http://schemas.microsoft.com/office/drawing/2014/main" id="{DD6A938C-83E9-4781-BA6B-A5254E8F5BB3}"/>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379911</xdr:colOff>
      <xdr:row>33</xdr:row>
      <xdr:rowOff>63863</xdr:rowOff>
    </xdr:from>
    <xdr:to>
      <xdr:col>38</xdr:col>
      <xdr:colOff>611008</xdr:colOff>
      <xdr:row>34</xdr:row>
      <xdr:rowOff>966</xdr:rowOff>
    </xdr:to>
    <xdr:sp macro="" textlink="">
      <xdr:nvSpPr>
        <xdr:cNvPr id="12" name="上矢印 11">
          <a:extLst>
            <a:ext uri="{FF2B5EF4-FFF2-40B4-BE49-F238E27FC236}">
              <a16:creationId xmlns:a16="http://schemas.microsoft.com/office/drawing/2014/main" id="{2A19E9A6-7AD8-4595-8C4E-B6A7888ECE14}"/>
            </a:ext>
          </a:extLst>
        </xdr:cNvPr>
        <xdr:cNvSpPr/>
      </xdr:nvSpPr>
      <xdr:spPr>
        <a:xfrm>
          <a:off x="37161107" y="14382750"/>
          <a:ext cx="367393" cy="27214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260371</xdr:rowOff>
    </xdr:to>
    <xdr:sp macro="" textlink="">
      <xdr:nvSpPr>
        <xdr:cNvPr id="17" name="左矢印 16">
          <a:extLst>
            <a:ext uri="{FF2B5EF4-FFF2-40B4-BE49-F238E27FC236}">
              <a16:creationId xmlns:a16="http://schemas.microsoft.com/office/drawing/2014/main" id="{F2B9BF30-0EE7-48E8-8C10-55D7CEE91689}"/>
            </a:ext>
          </a:extLst>
        </xdr:cNvPr>
        <xdr:cNvSpPr/>
      </xdr:nvSpPr>
      <xdr:spPr>
        <a:xfrm>
          <a:off x="28885045" y="13398013"/>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69848</xdr:rowOff>
    </xdr:from>
    <xdr:to>
      <xdr:col>16</xdr:col>
      <xdr:colOff>103514</xdr:colOff>
      <xdr:row>3</xdr:row>
      <xdr:rowOff>48928</xdr:rowOff>
    </xdr:to>
    <xdr:sp macro="" textlink="">
      <xdr:nvSpPr>
        <xdr:cNvPr id="15" name="Text Box 1">
          <a:extLst>
            <a:ext uri="{FF2B5EF4-FFF2-40B4-BE49-F238E27FC236}">
              <a16:creationId xmlns:a16="http://schemas.microsoft.com/office/drawing/2014/main" id="{34A18916-4A47-4701-BBD2-C507DB24EDE6}"/>
            </a:ext>
          </a:extLst>
        </xdr:cNvPr>
        <xdr:cNvSpPr txBox="1">
          <a:spLocks noChangeArrowheads="1"/>
        </xdr:cNvSpPr>
      </xdr:nvSpPr>
      <xdr:spPr bwMode="auto">
        <a:xfrm>
          <a:off x="249382" y="271028"/>
          <a:ext cx="8631382" cy="52375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59</xdr:col>
      <xdr:colOff>393246</xdr:colOff>
      <xdr:row>33</xdr:row>
      <xdr:rowOff>63863</xdr:rowOff>
    </xdr:from>
    <xdr:to>
      <xdr:col>59</xdr:col>
      <xdr:colOff>589726</xdr:colOff>
      <xdr:row>34</xdr:row>
      <xdr:rowOff>966</xdr:rowOff>
    </xdr:to>
    <xdr:sp macro="" textlink="">
      <xdr:nvSpPr>
        <xdr:cNvPr id="28" name="上矢印 27">
          <a:extLst>
            <a:ext uri="{FF2B5EF4-FFF2-40B4-BE49-F238E27FC236}">
              <a16:creationId xmlns:a16="http://schemas.microsoft.com/office/drawing/2014/main" id="{AC1C52AE-3CFB-40AA-B52B-58F652F156AA}"/>
            </a:ext>
          </a:extLst>
        </xdr:cNvPr>
        <xdr:cNvSpPr/>
      </xdr:nvSpPr>
      <xdr:spPr>
        <a:xfrm>
          <a:off x="29990142" y="14831786"/>
          <a:ext cx="367393" cy="23404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370386</xdr:colOff>
      <xdr:row>33</xdr:row>
      <xdr:rowOff>63863</xdr:rowOff>
    </xdr:from>
    <xdr:to>
      <xdr:col>82</xdr:col>
      <xdr:colOff>588751</xdr:colOff>
      <xdr:row>34</xdr:row>
      <xdr:rowOff>966</xdr:rowOff>
    </xdr:to>
    <xdr:sp macro="" textlink="">
      <xdr:nvSpPr>
        <xdr:cNvPr id="31" name="上矢印 30">
          <a:extLst>
            <a:ext uri="{FF2B5EF4-FFF2-40B4-BE49-F238E27FC236}">
              <a16:creationId xmlns:a16="http://schemas.microsoft.com/office/drawing/2014/main" id="{94440723-97B7-42CE-9735-12F9B505EC6C}"/>
            </a:ext>
          </a:extLst>
        </xdr:cNvPr>
        <xdr:cNvSpPr/>
      </xdr:nvSpPr>
      <xdr:spPr>
        <a:xfrm>
          <a:off x="49951821" y="14819416"/>
          <a:ext cx="367393" cy="23404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13789</xdr:colOff>
      <xdr:row>30</xdr:row>
      <xdr:rowOff>87176</xdr:rowOff>
    </xdr:from>
    <xdr:to>
      <xdr:col>83</xdr:col>
      <xdr:colOff>199510</xdr:colOff>
      <xdr:row>30</xdr:row>
      <xdr:rowOff>259014</xdr:rowOff>
    </xdr:to>
    <xdr:sp macro="" textlink="">
      <xdr:nvSpPr>
        <xdr:cNvPr id="32" name="左矢印 31">
          <a:extLst>
            <a:ext uri="{FF2B5EF4-FFF2-40B4-BE49-F238E27FC236}">
              <a16:creationId xmlns:a16="http://schemas.microsoft.com/office/drawing/2014/main" id="{59A177C1-0438-4EF5-893D-4DD794EE8321}"/>
            </a:ext>
          </a:extLst>
        </xdr:cNvPr>
        <xdr:cNvSpPr/>
      </xdr:nvSpPr>
      <xdr:spPr>
        <a:xfrm>
          <a:off x="73247250" y="14151428"/>
          <a:ext cx="294409" cy="2467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52342</xdr:rowOff>
    </xdr:from>
    <xdr:to>
      <xdr:col>60</xdr:col>
      <xdr:colOff>217761</xdr:colOff>
      <xdr:row>30</xdr:row>
      <xdr:rowOff>236614</xdr:rowOff>
    </xdr:to>
    <xdr:sp macro="" textlink="">
      <xdr:nvSpPr>
        <xdr:cNvPr id="19" name="左矢印 18">
          <a:extLst>
            <a:ext uri="{FF2B5EF4-FFF2-40B4-BE49-F238E27FC236}">
              <a16:creationId xmlns:a16="http://schemas.microsoft.com/office/drawing/2014/main" id="{5BB8407D-D75E-44D5-B4C9-51351FDB272A}"/>
            </a:ext>
          </a:extLst>
        </xdr:cNvPr>
        <xdr:cNvSpPr/>
      </xdr:nvSpPr>
      <xdr:spPr>
        <a:xfrm>
          <a:off x="46952535" y="13854521"/>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62</xdr:col>
      <xdr:colOff>514350</xdr:colOff>
      <xdr:row>16</xdr:row>
      <xdr:rowOff>57150</xdr:rowOff>
    </xdr:from>
    <xdr:to>
      <xdr:col>62</xdr:col>
      <xdr:colOff>749300</xdr:colOff>
      <xdr:row>20</xdr:row>
      <xdr:rowOff>273050</xdr:rowOff>
    </xdr:to>
    <xdr:sp macro="" textlink="">
      <xdr:nvSpPr>
        <xdr:cNvPr id="335593" name="AutoShape 1">
          <a:extLst>
            <a:ext uri="{FF2B5EF4-FFF2-40B4-BE49-F238E27FC236}">
              <a16:creationId xmlns:a16="http://schemas.microsoft.com/office/drawing/2014/main" id="{3EDA3CC6-50C1-483E-A806-FD272B10C1EF}"/>
            </a:ext>
          </a:extLst>
        </xdr:cNvPr>
        <xdr:cNvSpPr>
          <a:spLocks/>
        </xdr:cNvSpPr>
      </xdr:nvSpPr>
      <xdr:spPr bwMode="auto">
        <a:xfrm>
          <a:off x="49904650" y="6654800"/>
          <a:ext cx="234950" cy="2146300"/>
        </a:xfrm>
        <a:prstGeom prst="leftBrace">
          <a:avLst>
            <a:gd name="adj1" fmla="val 586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57150</xdr:colOff>
      <xdr:row>12</xdr:row>
      <xdr:rowOff>146050</xdr:rowOff>
    </xdr:from>
    <xdr:to>
      <xdr:col>47</xdr:col>
      <xdr:colOff>482600</xdr:colOff>
      <xdr:row>12</xdr:row>
      <xdr:rowOff>228600</xdr:rowOff>
    </xdr:to>
    <xdr:sp macro="" textlink="">
      <xdr:nvSpPr>
        <xdr:cNvPr id="356490" name="AutoShape 4">
          <a:extLst>
            <a:ext uri="{FF2B5EF4-FFF2-40B4-BE49-F238E27FC236}">
              <a16:creationId xmlns:a16="http://schemas.microsoft.com/office/drawing/2014/main" id="{37BA4228-8E99-45C1-A67D-7ABB5EFBC22A}"/>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56491" name="AutoShape 4">
          <a:extLst>
            <a:ext uri="{FF2B5EF4-FFF2-40B4-BE49-F238E27FC236}">
              <a16:creationId xmlns:a16="http://schemas.microsoft.com/office/drawing/2014/main" id="{357492F4-299B-419C-96DE-BD47B05F1A6B}"/>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56492" name="AutoShape 4">
          <a:extLst>
            <a:ext uri="{FF2B5EF4-FFF2-40B4-BE49-F238E27FC236}">
              <a16:creationId xmlns:a16="http://schemas.microsoft.com/office/drawing/2014/main" id="{C9FEAE88-D3B5-452A-A0D0-247ABC7F496B}"/>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56493" name="AutoShape 4">
          <a:extLst>
            <a:ext uri="{FF2B5EF4-FFF2-40B4-BE49-F238E27FC236}">
              <a16:creationId xmlns:a16="http://schemas.microsoft.com/office/drawing/2014/main" id="{89C67AB5-DC15-44A4-AA2E-69F58CE2ACDF}"/>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196850</xdr:colOff>
      <xdr:row>16</xdr:row>
      <xdr:rowOff>57150</xdr:rowOff>
    </xdr:from>
    <xdr:to>
      <xdr:col>85</xdr:col>
      <xdr:colOff>463550</xdr:colOff>
      <xdr:row>20</xdr:row>
      <xdr:rowOff>273050</xdr:rowOff>
    </xdr:to>
    <xdr:sp macro="" textlink="">
      <xdr:nvSpPr>
        <xdr:cNvPr id="356494" name="AutoShape 2">
          <a:extLst>
            <a:ext uri="{FF2B5EF4-FFF2-40B4-BE49-F238E27FC236}">
              <a16:creationId xmlns:a16="http://schemas.microsoft.com/office/drawing/2014/main" id="{E494B63B-15DB-4801-815F-978599AC27DA}"/>
            </a:ext>
          </a:extLst>
        </xdr:cNvPr>
        <xdr:cNvSpPr>
          <a:spLocks/>
        </xdr:cNvSpPr>
      </xdr:nvSpPr>
      <xdr:spPr bwMode="auto">
        <a:xfrm>
          <a:off x="69716650" y="6654800"/>
          <a:ext cx="266700" cy="2146300"/>
        </a:xfrm>
        <a:prstGeom prst="leftBrace">
          <a:avLst>
            <a:gd name="adj1" fmla="val 8483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56495" name="AutoShape 4">
          <a:extLst>
            <a:ext uri="{FF2B5EF4-FFF2-40B4-BE49-F238E27FC236}">
              <a16:creationId xmlns:a16="http://schemas.microsoft.com/office/drawing/2014/main" id="{62385287-C33B-49E5-8AB1-16602C25FBC5}"/>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379911</xdr:colOff>
      <xdr:row>33</xdr:row>
      <xdr:rowOff>63863</xdr:rowOff>
    </xdr:from>
    <xdr:to>
      <xdr:col>38</xdr:col>
      <xdr:colOff>611008</xdr:colOff>
      <xdr:row>34</xdr:row>
      <xdr:rowOff>966</xdr:rowOff>
    </xdr:to>
    <xdr:sp macro="" textlink="">
      <xdr:nvSpPr>
        <xdr:cNvPr id="11" name="上矢印 10">
          <a:extLst>
            <a:ext uri="{FF2B5EF4-FFF2-40B4-BE49-F238E27FC236}">
              <a16:creationId xmlns:a16="http://schemas.microsoft.com/office/drawing/2014/main" id="{F030B284-B23F-4F81-836E-D777B08509A3}"/>
            </a:ext>
          </a:extLst>
        </xdr:cNvPr>
        <xdr:cNvSpPr/>
      </xdr:nvSpPr>
      <xdr:spPr>
        <a:xfrm>
          <a:off x="27987171" y="1485682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260371</xdr:rowOff>
    </xdr:to>
    <xdr:sp macro="" textlink="">
      <xdr:nvSpPr>
        <xdr:cNvPr id="12" name="左矢印 11">
          <a:extLst>
            <a:ext uri="{FF2B5EF4-FFF2-40B4-BE49-F238E27FC236}">
              <a16:creationId xmlns:a16="http://schemas.microsoft.com/office/drawing/2014/main" id="{25AB587E-EE26-4E1F-B59C-DFAF8CC2DA19}"/>
            </a:ext>
          </a:extLst>
        </xdr:cNvPr>
        <xdr:cNvSpPr/>
      </xdr:nvSpPr>
      <xdr:spPr>
        <a:xfrm>
          <a:off x="29047242" y="1344155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69848</xdr:rowOff>
    </xdr:from>
    <xdr:to>
      <xdr:col>15</xdr:col>
      <xdr:colOff>684772</xdr:colOff>
      <xdr:row>3</xdr:row>
      <xdr:rowOff>48928</xdr:rowOff>
    </xdr:to>
    <xdr:sp macro="" textlink="">
      <xdr:nvSpPr>
        <xdr:cNvPr id="13" name="Text Box 1">
          <a:extLst>
            <a:ext uri="{FF2B5EF4-FFF2-40B4-BE49-F238E27FC236}">
              <a16:creationId xmlns:a16="http://schemas.microsoft.com/office/drawing/2014/main" id="{0039D06D-D61C-4194-BDF3-AEAE55D6BCA4}"/>
            </a:ext>
          </a:extLst>
        </xdr:cNvPr>
        <xdr:cNvSpPr txBox="1">
          <a:spLocks noChangeArrowheads="1"/>
        </xdr:cNvSpPr>
      </xdr:nvSpPr>
      <xdr:spPr bwMode="auto">
        <a:xfrm>
          <a:off x="251460" y="280033"/>
          <a:ext cx="819041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第三セクター等への短期貸付金に係る負担見込額算出シート（標準評価方式）</a:t>
          </a:r>
        </a:p>
      </xdr:txBody>
    </xdr:sp>
    <xdr:clientData/>
  </xdr:twoCellAnchor>
  <xdr:twoCellAnchor>
    <xdr:from>
      <xdr:col>62</xdr:col>
      <xdr:colOff>438150</xdr:colOff>
      <xdr:row>16</xdr:row>
      <xdr:rowOff>63500</xdr:rowOff>
    </xdr:from>
    <xdr:to>
      <xdr:col>62</xdr:col>
      <xdr:colOff>704850</xdr:colOff>
      <xdr:row>20</xdr:row>
      <xdr:rowOff>285750</xdr:rowOff>
    </xdr:to>
    <xdr:sp macro="" textlink="">
      <xdr:nvSpPr>
        <xdr:cNvPr id="356499" name="AutoShape 1">
          <a:extLst>
            <a:ext uri="{FF2B5EF4-FFF2-40B4-BE49-F238E27FC236}">
              <a16:creationId xmlns:a16="http://schemas.microsoft.com/office/drawing/2014/main" id="{C8069D7B-26BD-445D-9D93-2342FC3368DC}"/>
            </a:ext>
          </a:extLst>
        </xdr:cNvPr>
        <xdr:cNvSpPr>
          <a:spLocks/>
        </xdr:cNvSpPr>
      </xdr:nvSpPr>
      <xdr:spPr bwMode="auto">
        <a:xfrm>
          <a:off x="49828450" y="6661150"/>
          <a:ext cx="266700" cy="2152650"/>
        </a:xfrm>
        <a:prstGeom prst="leftBrace">
          <a:avLst>
            <a:gd name="adj1" fmla="val 578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63863</xdr:rowOff>
    </xdr:from>
    <xdr:to>
      <xdr:col>59</xdr:col>
      <xdr:colOff>589726</xdr:colOff>
      <xdr:row>34</xdr:row>
      <xdr:rowOff>966</xdr:rowOff>
    </xdr:to>
    <xdr:sp macro="" textlink="">
      <xdr:nvSpPr>
        <xdr:cNvPr id="15" name="上矢印 14">
          <a:extLst>
            <a:ext uri="{FF2B5EF4-FFF2-40B4-BE49-F238E27FC236}">
              <a16:creationId xmlns:a16="http://schemas.microsoft.com/office/drawing/2014/main" id="{C03A8D4A-F880-41F8-A768-EAE4EDC133BD}"/>
            </a:ext>
          </a:extLst>
        </xdr:cNvPr>
        <xdr:cNvSpPr/>
      </xdr:nvSpPr>
      <xdr:spPr>
        <a:xfrm>
          <a:off x="46021806" y="1485682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370386</xdr:colOff>
      <xdr:row>33</xdr:row>
      <xdr:rowOff>63863</xdr:rowOff>
    </xdr:from>
    <xdr:to>
      <xdr:col>82</xdr:col>
      <xdr:colOff>588751</xdr:colOff>
      <xdr:row>34</xdr:row>
      <xdr:rowOff>966</xdr:rowOff>
    </xdr:to>
    <xdr:sp macro="" textlink="">
      <xdr:nvSpPr>
        <xdr:cNvPr id="16" name="上矢印 15">
          <a:extLst>
            <a:ext uri="{FF2B5EF4-FFF2-40B4-BE49-F238E27FC236}">
              <a16:creationId xmlns:a16="http://schemas.microsoft.com/office/drawing/2014/main" id="{F21E4F4A-21EA-4C94-A023-3D20A253D23C}"/>
            </a:ext>
          </a:extLst>
        </xdr:cNvPr>
        <xdr:cNvSpPr/>
      </xdr:nvSpPr>
      <xdr:spPr>
        <a:xfrm>
          <a:off x="65424231" y="1485682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13789</xdr:colOff>
      <xdr:row>30</xdr:row>
      <xdr:rowOff>87176</xdr:rowOff>
    </xdr:from>
    <xdr:to>
      <xdr:col>83</xdr:col>
      <xdr:colOff>199510</xdr:colOff>
      <xdr:row>30</xdr:row>
      <xdr:rowOff>259014</xdr:rowOff>
    </xdr:to>
    <xdr:sp macro="" textlink="">
      <xdr:nvSpPr>
        <xdr:cNvPr id="17" name="左矢印 16">
          <a:extLst>
            <a:ext uri="{FF2B5EF4-FFF2-40B4-BE49-F238E27FC236}">
              <a16:creationId xmlns:a16="http://schemas.microsoft.com/office/drawing/2014/main" id="{66BC8CD8-A6F0-4F61-ABE6-01602B8D562B}"/>
            </a:ext>
          </a:extLst>
        </xdr:cNvPr>
        <xdr:cNvSpPr/>
      </xdr:nvSpPr>
      <xdr:spPr>
        <a:xfrm>
          <a:off x="66508449" y="1346345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52342</xdr:rowOff>
    </xdr:from>
    <xdr:to>
      <xdr:col>60</xdr:col>
      <xdr:colOff>217761</xdr:colOff>
      <xdr:row>30</xdr:row>
      <xdr:rowOff>236614</xdr:rowOff>
    </xdr:to>
    <xdr:sp macro="" textlink="">
      <xdr:nvSpPr>
        <xdr:cNvPr id="18" name="左矢印 17">
          <a:extLst>
            <a:ext uri="{FF2B5EF4-FFF2-40B4-BE49-F238E27FC236}">
              <a16:creationId xmlns:a16="http://schemas.microsoft.com/office/drawing/2014/main" id="{0BCB14C6-83A7-4C34-BEF8-F22BC951CF6F}"/>
            </a:ext>
          </a:extLst>
        </xdr:cNvPr>
        <xdr:cNvSpPr/>
      </xdr:nvSpPr>
      <xdr:spPr>
        <a:xfrm>
          <a:off x="47098404" y="1341909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56504" name="AutoShape 4">
          <a:extLst>
            <a:ext uri="{FF2B5EF4-FFF2-40B4-BE49-F238E27FC236}">
              <a16:creationId xmlns:a16="http://schemas.microsoft.com/office/drawing/2014/main" id="{8944FFA5-33C6-4BF8-832F-E1DBC4E7C32C}"/>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56505" name="AutoShape 4">
          <a:extLst>
            <a:ext uri="{FF2B5EF4-FFF2-40B4-BE49-F238E27FC236}">
              <a16:creationId xmlns:a16="http://schemas.microsoft.com/office/drawing/2014/main" id="{71502CCE-1AF8-4A89-A5A5-013886AC5177}"/>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56506" name="AutoShape 4">
          <a:extLst>
            <a:ext uri="{FF2B5EF4-FFF2-40B4-BE49-F238E27FC236}">
              <a16:creationId xmlns:a16="http://schemas.microsoft.com/office/drawing/2014/main" id="{B0F87BF4-B622-45AD-B9DF-B69B99C9C491}"/>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56507" name="AutoShape 4">
          <a:extLst>
            <a:ext uri="{FF2B5EF4-FFF2-40B4-BE49-F238E27FC236}">
              <a16:creationId xmlns:a16="http://schemas.microsoft.com/office/drawing/2014/main" id="{42568992-8192-4523-ACEC-1107C5A0E32B}"/>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56508" name="AutoShape 4">
          <a:extLst>
            <a:ext uri="{FF2B5EF4-FFF2-40B4-BE49-F238E27FC236}">
              <a16:creationId xmlns:a16="http://schemas.microsoft.com/office/drawing/2014/main" id="{5CF82DD3-4175-4E32-87A7-E25AA5AA79F1}"/>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379911</xdr:colOff>
      <xdr:row>33</xdr:row>
      <xdr:rowOff>63863</xdr:rowOff>
    </xdr:from>
    <xdr:to>
      <xdr:col>38</xdr:col>
      <xdr:colOff>611008</xdr:colOff>
      <xdr:row>34</xdr:row>
      <xdr:rowOff>966</xdr:rowOff>
    </xdr:to>
    <xdr:sp macro="" textlink="">
      <xdr:nvSpPr>
        <xdr:cNvPr id="28" name="上矢印 27">
          <a:extLst>
            <a:ext uri="{FF2B5EF4-FFF2-40B4-BE49-F238E27FC236}">
              <a16:creationId xmlns:a16="http://schemas.microsoft.com/office/drawing/2014/main" id="{1878EED6-739E-47CB-B6B4-104615EB2A97}"/>
            </a:ext>
          </a:extLst>
        </xdr:cNvPr>
        <xdr:cNvSpPr/>
      </xdr:nvSpPr>
      <xdr:spPr>
        <a:xfrm>
          <a:off x="27979551" y="1484158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260371</xdr:rowOff>
    </xdr:to>
    <xdr:sp macro="" textlink="">
      <xdr:nvSpPr>
        <xdr:cNvPr id="29" name="左矢印 28">
          <a:extLst>
            <a:ext uri="{FF2B5EF4-FFF2-40B4-BE49-F238E27FC236}">
              <a16:creationId xmlns:a16="http://schemas.microsoft.com/office/drawing/2014/main" id="{CC4A6E85-B663-4878-9403-AAD3D7F2B7CB}"/>
            </a:ext>
          </a:extLst>
        </xdr:cNvPr>
        <xdr:cNvSpPr/>
      </xdr:nvSpPr>
      <xdr:spPr>
        <a:xfrm>
          <a:off x="29039622" y="1342631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69848</xdr:rowOff>
    </xdr:from>
    <xdr:to>
      <xdr:col>16</xdr:col>
      <xdr:colOff>103514</xdr:colOff>
      <xdr:row>3</xdr:row>
      <xdr:rowOff>48928</xdr:rowOff>
    </xdr:to>
    <xdr:sp macro="" textlink="">
      <xdr:nvSpPr>
        <xdr:cNvPr id="30" name="Text Box 1">
          <a:extLst>
            <a:ext uri="{FF2B5EF4-FFF2-40B4-BE49-F238E27FC236}">
              <a16:creationId xmlns:a16="http://schemas.microsoft.com/office/drawing/2014/main" id="{084051BD-5C20-4363-B57B-1E8FF692CB6F}"/>
            </a:ext>
          </a:extLst>
        </xdr:cNvPr>
        <xdr:cNvSpPr txBox="1">
          <a:spLocks noChangeArrowheads="1"/>
        </xdr:cNvSpPr>
      </xdr:nvSpPr>
      <xdr:spPr bwMode="auto">
        <a:xfrm>
          <a:off x="251460" y="272413"/>
          <a:ext cx="8656320"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59</xdr:col>
      <xdr:colOff>393246</xdr:colOff>
      <xdr:row>33</xdr:row>
      <xdr:rowOff>63863</xdr:rowOff>
    </xdr:from>
    <xdr:to>
      <xdr:col>59</xdr:col>
      <xdr:colOff>589726</xdr:colOff>
      <xdr:row>34</xdr:row>
      <xdr:rowOff>966</xdr:rowOff>
    </xdr:to>
    <xdr:sp macro="" textlink="">
      <xdr:nvSpPr>
        <xdr:cNvPr id="32" name="上矢印 31">
          <a:extLst>
            <a:ext uri="{FF2B5EF4-FFF2-40B4-BE49-F238E27FC236}">
              <a16:creationId xmlns:a16="http://schemas.microsoft.com/office/drawing/2014/main" id="{9D3571A7-4F42-4550-A876-D71D1D39E61A}"/>
            </a:ext>
          </a:extLst>
        </xdr:cNvPr>
        <xdr:cNvSpPr/>
      </xdr:nvSpPr>
      <xdr:spPr>
        <a:xfrm>
          <a:off x="46014186" y="1484158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370386</xdr:colOff>
      <xdr:row>33</xdr:row>
      <xdr:rowOff>63863</xdr:rowOff>
    </xdr:from>
    <xdr:to>
      <xdr:col>82</xdr:col>
      <xdr:colOff>588751</xdr:colOff>
      <xdr:row>34</xdr:row>
      <xdr:rowOff>966</xdr:rowOff>
    </xdr:to>
    <xdr:sp macro="" textlink="">
      <xdr:nvSpPr>
        <xdr:cNvPr id="33" name="上矢印 32">
          <a:extLst>
            <a:ext uri="{FF2B5EF4-FFF2-40B4-BE49-F238E27FC236}">
              <a16:creationId xmlns:a16="http://schemas.microsoft.com/office/drawing/2014/main" id="{15C63A37-CBD3-45F6-A462-60742A8705F4}"/>
            </a:ext>
          </a:extLst>
        </xdr:cNvPr>
        <xdr:cNvSpPr/>
      </xdr:nvSpPr>
      <xdr:spPr>
        <a:xfrm>
          <a:off x="65416611" y="1484158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13789</xdr:colOff>
      <xdr:row>30</xdr:row>
      <xdr:rowOff>87176</xdr:rowOff>
    </xdr:from>
    <xdr:to>
      <xdr:col>83</xdr:col>
      <xdr:colOff>199510</xdr:colOff>
      <xdr:row>30</xdr:row>
      <xdr:rowOff>259014</xdr:rowOff>
    </xdr:to>
    <xdr:sp macro="" textlink="">
      <xdr:nvSpPr>
        <xdr:cNvPr id="34" name="左矢印 33">
          <a:extLst>
            <a:ext uri="{FF2B5EF4-FFF2-40B4-BE49-F238E27FC236}">
              <a16:creationId xmlns:a16="http://schemas.microsoft.com/office/drawing/2014/main" id="{D4A9C1BD-3CC9-4027-A014-F65B91097950}"/>
            </a:ext>
          </a:extLst>
        </xdr:cNvPr>
        <xdr:cNvSpPr/>
      </xdr:nvSpPr>
      <xdr:spPr>
        <a:xfrm>
          <a:off x="66500829" y="134482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52342</xdr:rowOff>
    </xdr:from>
    <xdr:to>
      <xdr:col>60</xdr:col>
      <xdr:colOff>217761</xdr:colOff>
      <xdr:row>30</xdr:row>
      <xdr:rowOff>236614</xdr:rowOff>
    </xdr:to>
    <xdr:sp macro="" textlink="">
      <xdr:nvSpPr>
        <xdr:cNvPr id="35" name="左矢印 34">
          <a:extLst>
            <a:ext uri="{FF2B5EF4-FFF2-40B4-BE49-F238E27FC236}">
              <a16:creationId xmlns:a16="http://schemas.microsoft.com/office/drawing/2014/main" id="{FD19E914-46E3-4D35-AB84-427383ACEF23}"/>
            </a:ext>
          </a:extLst>
        </xdr:cNvPr>
        <xdr:cNvSpPr/>
      </xdr:nvSpPr>
      <xdr:spPr>
        <a:xfrm>
          <a:off x="47090784" y="134038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457200</xdr:colOff>
      <xdr:row>22</xdr:row>
      <xdr:rowOff>38100</xdr:rowOff>
    </xdr:from>
    <xdr:to>
      <xdr:col>41</xdr:col>
      <xdr:colOff>723900</xdr:colOff>
      <xdr:row>26</xdr:row>
      <xdr:rowOff>247650</xdr:rowOff>
    </xdr:to>
    <xdr:sp macro="" textlink="">
      <xdr:nvSpPr>
        <xdr:cNvPr id="356516" name="AutoShape 3">
          <a:extLst>
            <a:ext uri="{FF2B5EF4-FFF2-40B4-BE49-F238E27FC236}">
              <a16:creationId xmlns:a16="http://schemas.microsoft.com/office/drawing/2014/main" id="{1CA4C5CB-B278-429D-8B3E-39FEAFDE36E7}"/>
            </a:ext>
          </a:extLst>
        </xdr:cNvPr>
        <xdr:cNvSpPr>
          <a:spLocks/>
        </xdr:cNvSpPr>
      </xdr:nvSpPr>
      <xdr:spPr bwMode="auto">
        <a:xfrm>
          <a:off x="31102300" y="9531350"/>
          <a:ext cx="266700" cy="2139950"/>
        </a:xfrm>
        <a:prstGeom prst="leftBrace">
          <a:avLst>
            <a:gd name="adj1" fmla="val 4955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56517" name="AutoShape 4">
          <a:extLst>
            <a:ext uri="{FF2B5EF4-FFF2-40B4-BE49-F238E27FC236}">
              <a16:creationId xmlns:a16="http://schemas.microsoft.com/office/drawing/2014/main" id="{04969537-B11E-446B-B85B-A71B4A481FEA}"/>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355600</xdr:colOff>
      <xdr:row>21</xdr:row>
      <xdr:rowOff>0</xdr:rowOff>
    </xdr:from>
    <xdr:to>
      <xdr:col>62</xdr:col>
      <xdr:colOff>609600</xdr:colOff>
      <xdr:row>26</xdr:row>
      <xdr:rowOff>0</xdr:rowOff>
    </xdr:to>
    <xdr:sp macro="" textlink="">
      <xdr:nvSpPr>
        <xdr:cNvPr id="356518" name="AutoShape 2">
          <a:extLst>
            <a:ext uri="{FF2B5EF4-FFF2-40B4-BE49-F238E27FC236}">
              <a16:creationId xmlns:a16="http://schemas.microsoft.com/office/drawing/2014/main" id="{218F41FA-9DFC-4AEC-A73F-1123B518BD4F}"/>
            </a:ext>
          </a:extLst>
        </xdr:cNvPr>
        <xdr:cNvSpPr>
          <a:spLocks/>
        </xdr:cNvSpPr>
      </xdr:nvSpPr>
      <xdr:spPr bwMode="auto">
        <a:xfrm>
          <a:off x="49745900" y="9010650"/>
          <a:ext cx="254000" cy="2413000"/>
        </a:xfrm>
        <a:prstGeom prst="leftBrace">
          <a:avLst>
            <a:gd name="adj1" fmla="val 91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56519" name="AutoShape 4">
          <a:extLst>
            <a:ext uri="{FF2B5EF4-FFF2-40B4-BE49-F238E27FC236}">
              <a16:creationId xmlns:a16="http://schemas.microsoft.com/office/drawing/2014/main" id="{C2B157CF-40B7-4F7E-8F61-CEC4DAD0D3AB}"/>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56520" name="AutoShape 4">
          <a:extLst>
            <a:ext uri="{FF2B5EF4-FFF2-40B4-BE49-F238E27FC236}">
              <a16:creationId xmlns:a16="http://schemas.microsoft.com/office/drawing/2014/main" id="{05EF8017-7B6B-48B9-B7E1-E5D4825418F5}"/>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56521" name="AutoShape 4">
          <a:extLst>
            <a:ext uri="{FF2B5EF4-FFF2-40B4-BE49-F238E27FC236}">
              <a16:creationId xmlns:a16="http://schemas.microsoft.com/office/drawing/2014/main" id="{732D3B47-E04F-402F-A56C-F26DF0D22E21}"/>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56522" name="AutoShape 4">
          <a:extLst>
            <a:ext uri="{FF2B5EF4-FFF2-40B4-BE49-F238E27FC236}">
              <a16:creationId xmlns:a16="http://schemas.microsoft.com/office/drawing/2014/main" id="{2D4A1062-62FD-4E38-A765-0D21FFDE27EE}"/>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379911</xdr:colOff>
      <xdr:row>33</xdr:row>
      <xdr:rowOff>63863</xdr:rowOff>
    </xdr:from>
    <xdr:to>
      <xdr:col>38</xdr:col>
      <xdr:colOff>611008</xdr:colOff>
      <xdr:row>34</xdr:row>
      <xdr:rowOff>966</xdr:rowOff>
    </xdr:to>
    <xdr:sp macro="" textlink="">
      <xdr:nvSpPr>
        <xdr:cNvPr id="47" name="上矢印 46">
          <a:extLst>
            <a:ext uri="{FF2B5EF4-FFF2-40B4-BE49-F238E27FC236}">
              <a16:creationId xmlns:a16="http://schemas.microsoft.com/office/drawing/2014/main" id="{20A62463-A3EB-4113-9DFC-121AB23093C4}"/>
            </a:ext>
          </a:extLst>
        </xdr:cNvPr>
        <xdr:cNvSpPr/>
      </xdr:nvSpPr>
      <xdr:spPr>
        <a:xfrm>
          <a:off x="31077081" y="14997793"/>
          <a:ext cx="381698" cy="394754"/>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260371</xdr:rowOff>
    </xdr:to>
    <xdr:sp macro="" textlink="">
      <xdr:nvSpPr>
        <xdr:cNvPr id="48" name="左矢印 47">
          <a:extLst>
            <a:ext uri="{FF2B5EF4-FFF2-40B4-BE49-F238E27FC236}">
              <a16:creationId xmlns:a16="http://schemas.microsoft.com/office/drawing/2014/main" id="{3CB98C13-2EAC-4153-A4BE-0AA4DA74DA0F}"/>
            </a:ext>
          </a:extLst>
        </xdr:cNvPr>
        <xdr:cNvSpPr/>
      </xdr:nvSpPr>
      <xdr:spPr>
        <a:xfrm>
          <a:off x="32241927" y="13555856"/>
          <a:ext cx="294483"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59</xdr:col>
      <xdr:colOff>393246</xdr:colOff>
      <xdr:row>33</xdr:row>
      <xdr:rowOff>63863</xdr:rowOff>
    </xdr:from>
    <xdr:to>
      <xdr:col>59</xdr:col>
      <xdr:colOff>589726</xdr:colOff>
      <xdr:row>34</xdr:row>
      <xdr:rowOff>966</xdr:rowOff>
    </xdr:to>
    <xdr:sp macro="" textlink="">
      <xdr:nvSpPr>
        <xdr:cNvPr id="50" name="上矢印 49">
          <a:extLst>
            <a:ext uri="{FF2B5EF4-FFF2-40B4-BE49-F238E27FC236}">
              <a16:creationId xmlns:a16="http://schemas.microsoft.com/office/drawing/2014/main" id="{0015AF62-4833-4BB8-852D-7ED9A853C003}"/>
            </a:ext>
          </a:extLst>
        </xdr:cNvPr>
        <xdr:cNvSpPr/>
      </xdr:nvSpPr>
      <xdr:spPr>
        <a:xfrm>
          <a:off x="51071961" y="14997793"/>
          <a:ext cx="337640" cy="394754"/>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370386</xdr:colOff>
      <xdr:row>33</xdr:row>
      <xdr:rowOff>63863</xdr:rowOff>
    </xdr:from>
    <xdr:to>
      <xdr:col>82</xdr:col>
      <xdr:colOff>588751</xdr:colOff>
      <xdr:row>34</xdr:row>
      <xdr:rowOff>966</xdr:rowOff>
    </xdr:to>
    <xdr:sp macro="" textlink="">
      <xdr:nvSpPr>
        <xdr:cNvPr id="51" name="上矢印 50">
          <a:extLst>
            <a:ext uri="{FF2B5EF4-FFF2-40B4-BE49-F238E27FC236}">
              <a16:creationId xmlns:a16="http://schemas.microsoft.com/office/drawing/2014/main" id="{047F5113-FA2E-459C-934C-75AB57A10439}"/>
            </a:ext>
          </a:extLst>
        </xdr:cNvPr>
        <xdr:cNvSpPr/>
      </xdr:nvSpPr>
      <xdr:spPr>
        <a:xfrm>
          <a:off x="72596556" y="14997793"/>
          <a:ext cx="359039" cy="394754"/>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13789</xdr:colOff>
      <xdr:row>30</xdr:row>
      <xdr:rowOff>87176</xdr:rowOff>
    </xdr:from>
    <xdr:to>
      <xdr:col>83</xdr:col>
      <xdr:colOff>199510</xdr:colOff>
      <xdr:row>30</xdr:row>
      <xdr:rowOff>259014</xdr:rowOff>
    </xdr:to>
    <xdr:sp macro="" textlink="">
      <xdr:nvSpPr>
        <xdr:cNvPr id="52" name="左矢印 51">
          <a:extLst>
            <a:ext uri="{FF2B5EF4-FFF2-40B4-BE49-F238E27FC236}">
              <a16:creationId xmlns:a16="http://schemas.microsoft.com/office/drawing/2014/main" id="{68A075FB-4256-4684-878D-428D39A9310A}"/>
            </a:ext>
          </a:extLst>
        </xdr:cNvPr>
        <xdr:cNvSpPr/>
      </xdr:nvSpPr>
      <xdr:spPr>
        <a:xfrm>
          <a:off x="73787454" y="13577751"/>
          <a:ext cx="287419"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52342</xdr:rowOff>
    </xdr:from>
    <xdr:to>
      <xdr:col>60</xdr:col>
      <xdr:colOff>217761</xdr:colOff>
      <xdr:row>30</xdr:row>
      <xdr:rowOff>236614</xdr:rowOff>
    </xdr:to>
    <xdr:sp macro="" textlink="">
      <xdr:nvSpPr>
        <xdr:cNvPr id="53" name="左矢印 52">
          <a:extLst>
            <a:ext uri="{FF2B5EF4-FFF2-40B4-BE49-F238E27FC236}">
              <a16:creationId xmlns:a16="http://schemas.microsoft.com/office/drawing/2014/main" id="{7002AA70-59ED-44E7-AD66-02007233FA81}"/>
            </a:ext>
          </a:extLst>
        </xdr:cNvPr>
        <xdr:cNvSpPr/>
      </xdr:nvSpPr>
      <xdr:spPr>
        <a:xfrm>
          <a:off x="52264764" y="13533392"/>
          <a:ext cx="280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457200</xdr:colOff>
      <xdr:row>17</xdr:row>
      <xdr:rowOff>38100</xdr:rowOff>
    </xdr:from>
    <xdr:to>
      <xdr:col>41</xdr:col>
      <xdr:colOff>774700</xdr:colOff>
      <xdr:row>21</xdr:row>
      <xdr:rowOff>260350</xdr:rowOff>
    </xdr:to>
    <xdr:sp macro="" textlink="">
      <xdr:nvSpPr>
        <xdr:cNvPr id="356529" name="AutoShape 1">
          <a:extLst>
            <a:ext uri="{FF2B5EF4-FFF2-40B4-BE49-F238E27FC236}">
              <a16:creationId xmlns:a16="http://schemas.microsoft.com/office/drawing/2014/main" id="{A5903457-069D-4F3F-8549-A45B025E7609}"/>
            </a:ext>
          </a:extLst>
        </xdr:cNvPr>
        <xdr:cNvSpPr>
          <a:spLocks/>
        </xdr:cNvSpPr>
      </xdr:nvSpPr>
      <xdr:spPr bwMode="auto">
        <a:xfrm>
          <a:off x="31102300" y="7118350"/>
          <a:ext cx="317500" cy="2152650"/>
        </a:xfrm>
        <a:prstGeom prst="leftBrace">
          <a:avLst>
            <a:gd name="adj1" fmla="val 574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57150</xdr:colOff>
      <xdr:row>12</xdr:row>
      <xdr:rowOff>146050</xdr:rowOff>
    </xdr:from>
    <xdr:to>
      <xdr:col>47</xdr:col>
      <xdr:colOff>482600</xdr:colOff>
      <xdr:row>12</xdr:row>
      <xdr:rowOff>228600</xdr:rowOff>
    </xdr:to>
    <xdr:sp macro="" textlink="">
      <xdr:nvSpPr>
        <xdr:cNvPr id="355684" name="AutoShape 4">
          <a:extLst>
            <a:ext uri="{FF2B5EF4-FFF2-40B4-BE49-F238E27FC236}">
              <a16:creationId xmlns:a16="http://schemas.microsoft.com/office/drawing/2014/main" id="{5FF31B4F-4C27-4CD2-BF94-30D320A0CAA2}"/>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55685" name="AutoShape 4">
          <a:extLst>
            <a:ext uri="{FF2B5EF4-FFF2-40B4-BE49-F238E27FC236}">
              <a16:creationId xmlns:a16="http://schemas.microsoft.com/office/drawing/2014/main" id="{6C2B9A81-12FC-4990-BC03-F2D4621D0342}"/>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55686" name="AutoShape 4">
          <a:extLst>
            <a:ext uri="{FF2B5EF4-FFF2-40B4-BE49-F238E27FC236}">
              <a16:creationId xmlns:a16="http://schemas.microsoft.com/office/drawing/2014/main" id="{5C43D5D2-6D3D-44C2-B4A4-DF5A6E62C1C6}"/>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55687" name="AutoShape 4">
          <a:extLst>
            <a:ext uri="{FF2B5EF4-FFF2-40B4-BE49-F238E27FC236}">
              <a16:creationId xmlns:a16="http://schemas.microsoft.com/office/drawing/2014/main" id="{F71B6ECE-D8F2-4402-85C1-B6B0868D2EAF}"/>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55688" name="AutoShape 2">
          <a:extLst>
            <a:ext uri="{FF2B5EF4-FFF2-40B4-BE49-F238E27FC236}">
              <a16:creationId xmlns:a16="http://schemas.microsoft.com/office/drawing/2014/main" id="{3185A636-0801-4314-98DD-1D5D65CE7DF6}"/>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55689" name="AutoShape 4">
          <a:extLst>
            <a:ext uri="{FF2B5EF4-FFF2-40B4-BE49-F238E27FC236}">
              <a16:creationId xmlns:a16="http://schemas.microsoft.com/office/drawing/2014/main" id="{C810EC38-4400-4F0E-A5C5-23306E85562E}"/>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389436</xdr:colOff>
      <xdr:row>33</xdr:row>
      <xdr:rowOff>63863</xdr:rowOff>
    </xdr:from>
    <xdr:to>
      <xdr:col>38</xdr:col>
      <xdr:colOff>609965</xdr:colOff>
      <xdr:row>33</xdr:row>
      <xdr:rowOff>321115</xdr:rowOff>
    </xdr:to>
    <xdr:sp macro="" textlink="">
      <xdr:nvSpPr>
        <xdr:cNvPr id="11" name="上矢印 10">
          <a:extLst>
            <a:ext uri="{FF2B5EF4-FFF2-40B4-BE49-F238E27FC236}">
              <a16:creationId xmlns:a16="http://schemas.microsoft.com/office/drawing/2014/main" id="{56F26190-F172-4329-9D1E-8F919D02120D}"/>
            </a:ext>
          </a:extLst>
        </xdr:cNvPr>
        <xdr:cNvSpPr/>
      </xdr:nvSpPr>
      <xdr:spPr>
        <a:xfrm>
          <a:off x="27987171" y="1485682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12" name="左矢印 11">
          <a:extLst>
            <a:ext uri="{FF2B5EF4-FFF2-40B4-BE49-F238E27FC236}">
              <a16:creationId xmlns:a16="http://schemas.microsoft.com/office/drawing/2014/main" id="{371B7802-8738-4485-A1AF-931B895605D6}"/>
            </a:ext>
          </a:extLst>
        </xdr:cNvPr>
        <xdr:cNvSpPr/>
      </xdr:nvSpPr>
      <xdr:spPr>
        <a:xfrm>
          <a:off x="29047242" y="1344155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15</xdr:col>
      <xdr:colOff>684596</xdr:colOff>
      <xdr:row>3</xdr:row>
      <xdr:rowOff>45754</xdr:rowOff>
    </xdr:to>
    <xdr:sp macro="" textlink="">
      <xdr:nvSpPr>
        <xdr:cNvPr id="13" name="Text Box 1">
          <a:extLst>
            <a:ext uri="{FF2B5EF4-FFF2-40B4-BE49-F238E27FC236}">
              <a16:creationId xmlns:a16="http://schemas.microsoft.com/office/drawing/2014/main" id="{0B8862EA-448A-40CA-AE11-04684B332ECF}"/>
            </a:ext>
          </a:extLst>
        </xdr:cNvPr>
        <xdr:cNvSpPr txBox="1">
          <a:spLocks noChangeArrowheads="1"/>
        </xdr:cNvSpPr>
      </xdr:nvSpPr>
      <xdr:spPr bwMode="auto">
        <a:xfrm>
          <a:off x="251460" y="280033"/>
          <a:ext cx="819041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第三セクター等への短期貸付金に係る負担見込額算出シート（標準評価方式）</a:t>
          </a:r>
        </a:p>
      </xdr:txBody>
    </xdr:sp>
    <xdr:clientData/>
  </xdr:twoCellAnchor>
  <xdr:twoCellAnchor>
    <xdr:from>
      <xdr:col>62</xdr:col>
      <xdr:colOff>463550</xdr:colOff>
      <xdr:row>16</xdr:row>
      <xdr:rowOff>63500</xdr:rowOff>
    </xdr:from>
    <xdr:to>
      <xdr:col>62</xdr:col>
      <xdr:colOff>736600</xdr:colOff>
      <xdr:row>20</xdr:row>
      <xdr:rowOff>285750</xdr:rowOff>
    </xdr:to>
    <xdr:sp macro="" textlink="">
      <xdr:nvSpPr>
        <xdr:cNvPr id="355693" name="AutoShape 1">
          <a:extLst>
            <a:ext uri="{FF2B5EF4-FFF2-40B4-BE49-F238E27FC236}">
              <a16:creationId xmlns:a16="http://schemas.microsoft.com/office/drawing/2014/main" id="{E8A99744-90E0-4B1B-A1F0-35EF5E655EFD}"/>
            </a:ext>
          </a:extLst>
        </xdr:cNvPr>
        <xdr:cNvSpPr>
          <a:spLocks/>
        </xdr:cNvSpPr>
      </xdr:nvSpPr>
      <xdr:spPr bwMode="auto">
        <a:xfrm>
          <a:off x="49853850" y="6661150"/>
          <a:ext cx="273050" cy="2152650"/>
        </a:xfrm>
        <a:prstGeom prst="leftBrace">
          <a:avLst>
            <a:gd name="adj1" fmla="val 56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63863</xdr:rowOff>
    </xdr:from>
    <xdr:to>
      <xdr:col>59</xdr:col>
      <xdr:colOff>589675</xdr:colOff>
      <xdr:row>33</xdr:row>
      <xdr:rowOff>321115</xdr:rowOff>
    </xdr:to>
    <xdr:sp macro="" textlink="">
      <xdr:nvSpPr>
        <xdr:cNvPr id="15" name="上矢印 14">
          <a:extLst>
            <a:ext uri="{FF2B5EF4-FFF2-40B4-BE49-F238E27FC236}">
              <a16:creationId xmlns:a16="http://schemas.microsoft.com/office/drawing/2014/main" id="{F0069585-271E-492B-940A-3B19FA202043}"/>
            </a:ext>
          </a:extLst>
        </xdr:cNvPr>
        <xdr:cNvSpPr/>
      </xdr:nvSpPr>
      <xdr:spPr>
        <a:xfrm>
          <a:off x="46021806" y="1485682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370386</xdr:colOff>
      <xdr:row>33</xdr:row>
      <xdr:rowOff>63863</xdr:rowOff>
    </xdr:from>
    <xdr:to>
      <xdr:col>82</xdr:col>
      <xdr:colOff>582329</xdr:colOff>
      <xdr:row>33</xdr:row>
      <xdr:rowOff>321115</xdr:rowOff>
    </xdr:to>
    <xdr:sp macro="" textlink="">
      <xdr:nvSpPr>
        <xdr:cNvPr id="16" name="上矢印 15">
          <a:extLst>
            <a:ext uri="{FF2B5EF4-FFF2-40B4-BE49-F238E27FC236}">
              <a16:creationId xmlns:a16="http://schemas.microsoft.com/office/drawing/2014/main" id="{B63DDE7E-E992-4DDB-B763-A6DB5737FE85}"/>
            </a:ext>
          </a:extLst>
        </xdr:cNvPr>
        <xdr:cNvSpPr/>
      </xdr:nvSpPr>
      <xdr:spPr>
        <a:xfrm>
          <a:off x="65424231" y="1485682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29664</xdr:colOff>
      <xdr:row>30</xdr:row>
      <xdr:rowOff>87176</xdr:rowOff>
    </xdr:from>
    <xdr:to>
      <xdr:col>83</xdr:col>
      <xdr:colOff>200765</xdr:colOff>
      <xdr:row>30</xdr:row>
      <xdr:rowOff>256884</xdr:rowOff>
    </xdr:to>
    <xdr:sp macro="" textlink="">
      <xdr:nvSpPr>
        <xdr:cNvPr id="17" name="左矢印 16">
          <a:extLst>
            <a:ext uri="{FF2B5EF4-FFF2-40B4-BE49-F238E27FC236}">
              <a16:creationId xmlns:a16="http://schemas.microsoft.com/office/drawing/2014/main" id="{27EDAD6E-7589-4AB2-9103-AA80D7E00D66}"/>
            </a:ext>
          </a:extLst>
        </xdr:cNvPr>
        <xdr:cNvSpPr/>
      </xdr:nvSpPr>
      <xdr:spPr>
        <a:xfrm>
          <a:off x="66508449" y="1346345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239900</xdr:rowOff>
    </xdr:to>
    <xdr:sp macro="" textlink="">
      <xdr:nvSpPr>
        <xdr:cNvPr id="18" name="左矢印 17">
          <a:extLst>
            <a:ext uri="{FF2B5EF4-FFF2-40B4-BE49-F238E27FC236}">
              <a16:creationId xmlns:a16="http://schemas.microsoft.com/office/drawing/2014/main" id="{155E316F-11D1-4BAF-A168-1979DCB640A5}"/>
            </a:ext>
          </a:extLst>
        </xdr:cNvPr>
        <xdr:cNvSpPr/>
      </xdr:nvSpPr>
      <xdr:spPr>
        <a:xfrm>
          <a:off x="47098404" y="1341909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438150</xdr:colOff>
      <xdr:row>22</xdr:row>
      <xdr:rowOff>57150</xdr:rowOff>
    </xdr:from>
    <xdr:to>
      <xdr:col>41</xdr:col>
      <xdr:colOff>762000</xdr:colOff>
      <xdr:row>26</xdr:row>
      <xdr:rowOff>266700</xdr:rowOff>
    </xdr:to>
    <xdr:sp macro="" textlink="">
      <xdr:nvSpPr>
        <xdr:cNvPr id="355698" name="AutoShape 3">
          <a:extLst>
            <a:ext uri="{FF2B5EF4-FFF2-40B4-BE49-F238E27FC236}">
              <a16:creationId xmlns:a16="http://schemas.microsoft.com/office/drawing/2014/main" id="{093025AB-9A2C-48D1-9346-44F6165D6497}"/>
            </a:ext>
          </a:extLst>
        </xdr:cNvPr>
        <xdr:cNvSpPr>
          <a:spLocks/>
        </xdr:cNvSpPr>
      </xdr:nvSpPr>
      <xdr:spPr bwMode="auto">
        <a:xfrm>
          <a:off x="31083250" y="9550400"/>
          <a:ext cx="323850" cy="2139950"/>
        </a:xfrm>
        <a:prstGeom prst="leftBrace">
          <a:avLst>
            <a:gd name="adj1" fmla="val 493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55699" name="AutoShape 4">
          <a:extLst>
            <a:ext uri="{FF2B5EF4-FFF2-40B4-BE49-F238E27FC236}">
              <a16:creationId xmlns:a16="http://schemas.microsoft.com/office/drawing/2014/main" id="{59105B74-9A72-4CDF-894B-2A45CC4327A9}"/>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342900</xdr:colOff>
      <xdr:row>21</xdr:row>
      <xdr:rowOff>19050</xdr:rowOff>
    </xdr:from>
    <xdr:to>
      <xdr:col>62</xdr:col>
      <xdr:colOff>660400</xdr:colOff>
      <xdr:row>26</xdr:row>
      <xdr:rowOff>19050</xdr:rowOff>
    </xdr:to>
    <xdr:sp macro="" textlink="">
      <xdr:nvSpPr>
        <xdr:cNvPr id="355700" name="AutoShape 2">
          <a:extLst>
            <a:ext uri="{FF2B5EF4-FFF2-40B4-BE49-F238E27FC236}">
              <a16:creationId xmlns:a16="http://schemas.microsoft.com/office/drawing/2014/main" id="{DE2A5118-5B9D-448B-B401-116D73BBBAAA}"/>
            </a:ext>
          </a:extLst>
        </xdr:cNvPr>
        <xdr:cNvSpPr>
          <a:spLocks/>
        </xdr:cNvSpPr>
      </xdr:nvSpPr>
      <xdr:spPr bwMode="auto">
        <a:xfrm>
          <a:off x="49733200" y="9029700"/>
          <a:ext cx="317500" cy="2413000"/>
        </a:xfrm>
        <a:prstGeom prst="leftBrace">
          <a:avLst>
            <a:gd name="adj1" fmla="val 915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55701" name="AutoShape 4">
          <a:extLst>
            <a:ext uri="{FF2B5EF4-FFF2-40B4-BE49-F238E27FC236}">
              <a16:creationId xmlns:a16="http://schemas.microsoft.com/office/drawing/2014/main" id="{7646A653-8E31-47CA-BF56-82AB38E189C0}"/>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55702" name="AutoShape 4">
          <a:extLst>
            <a:ext uri="{FF2B5EF4-FFF2-40B4-BE49-F238E27FC236}">
              <a16:creationId xmlns:a16="http://schemas.microsoft.com/office/drawing/2014/main" id="{F205949D-F7C2-4013-BE49-10B3E63B44D2}"/>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55703" name="AutoShape 4">
          <a:extLst>
            <a:ext uri="{FF2B5EF4-FFF2-40B4-BE49-F238E27FC236}">
              <a16:creationId xmlns:a16="http://schemas.microsoft.com/office/drawing/2014/main" id="{8940443A-A969-4EC8-A4EB-16E6B4310BCC}"/>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55704" name="AutoShape 2">
          <a:extLst>
            <a:ext uri="{FF2B5EF4-FFF2-40B4-BE49-F238E27FC236}">
              <a16:creationId xmlns:a16="http://schemas.microsoft.com/office/drawing/2014/main" id="{76F31997-9A00-483B-A9AA-AD882EEC4D52}"/>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55705" name="AutoShape 4">
          <a:extLst>
            <a:ext uri="{FF2B5EF4-FFF2-40B4-BE49-F238E27FC236}">
              <a16:creationId xmlns:a16="http://schemas.microsoft.com/office/drawing/2014/main" id="{0786835C-B7CC-48A1-BEB2-E55B5AAC7FB3}"/>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389436</xdr:colOff>
      <xdr:row>33</xdr:row>
      <xdr:rowOff>63863</xdr:rowOff>
    </xdr:from>
    <xdr:to>
      <xdr:col>38</xdr:col>
      <xdr:colOff>609965</xdr:colOff>
      <xdr:row>33</xdr:row>
      <xdr:rowOff>321115</xdr:rowOff>
    </xdr:to>
    <xdr:sp macro="" textlink="">
      <xdr:nvSpPr>
        <xdr:cNvPr id="28" name="上矢印 27">
          <a:extLst>
            <a:ext uri="{FF2B5EF4-FFF2-40B4-BE49-F238E27FC236}">
              <a16:creationId xmlns:a16="http://schemas.microsoft.com/office/drawing/2014/main" id="{68B06FA1-4E0D-4D25-9249-E5FD1977CB1C}"/>
            </a:ext>
          </a:extLst>
        </xdr:cNvPr>
        <xdr:cNvSpPr/>
      </xdr:nvSpPr>
      <xdr:spPr>
        <a:xfrm>
          <a:off x="27979551" y="1484158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29" name="左矢印 28">
          <a:extLst>
            <a:ext uri="{FF2B5EF4-FFF2-40B4-BE49-F238E27FC236}">
              <a16:creationId xmlns:a16="http://schemas.microsoft.com/office/drawing/2014/main" id="{3ADCC7D2-5FAE-4A91-9AB3-72B096BB4A5B}"/>
            </a:ext>
          </a:extLst>
        </xdr:cNvPr>
        <xdr:cNvSpPr/>
      </xdr:nvSpPr>
      <xdr:spPr>
        <a:xfrm>
          <a:off x="29039622" y="1342631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16</xdr:col>
      <xdr:colOff>106688</xdr:colOff>
      <xdr:row>3</xdr:row>
      <xdr:rowOff>45754</xdr:rowOff>
    </xdr:to>
    <xdr:sp macro="" textlink="">
      <xdr:nvSpPr>
        <xdr:cNvPr id="30" name="Text Box 1">
          <a:extLst>
            <a:ext uri="{FF2B5EF4-FFF2-40B4-BE49-F238E27FC236}">
              <a16:creationId xmlns:a16="http://schemas.microsoft.com/office/drawing/2014/main" id="{4B0CEDD8-7D6D-4484-A628-C75B0C53342C}"/>
            </a:ext>
          </a:extLst>
        </xdr:cNvPr>
        <xdr:cNvSpPr txBox="1">
          <a:spLocks noChangeArrowheads="1"/>
        </xdr:cNvSpPr>
      </xdr:nvSpPr>
      <xdr:spPr bwMode="auto">
        <a:xfrm>
          <a:off x="251460" y="272413"/>
          <a:ext cx="8656320"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59</xdr:col>
      <xdr:colOff>393246</xdr:colOff>
      <xdr:row>33</xdr:row>
      <xdr:rowOff>63863</xdr:rowOff>
    </xdr:from>
    <xdr:to>
      <xdr:col>59</xdr:col>
      <xdr:colOff>589675</xdr:colOff>
      <xdr:row>33</xdr:row>
      <xdr:rowOff>321115</xdr:rowOff>
    </xdr:to>
    <xdr:sp macro="" textlink="">
      <xdr:nvSpPr>
        <xdr:cNvPr id="32" name="上矢印 31">
          <a:extLst>
            <a:ext uri="{FF2B5EF4-FFF2-40B4-BE49-F238E27FC236}">
              <a16:creationId xmlns:a16="http://schemas.microsoft.com/office/drawing/2014/main" id="{994D7145-8FE9-474E-9DB7-6BDEDAFCEF67}"/>
            </a:ext>
          </a:extLst>
        </xdr:cNvPr>
        <xdr:cNvSpPr/>
      </xdr:nvSpPr>
      <xdr:spPr>
        <a:xfrm>
          <a:off x="46014186" y="1484158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370386</xdr:colOff>
      <xdr:row>33</xdr:row>
      <xdr:rowOff>63863</xdr:rowOff>
    </xdr:from>
    <xdr:to>
      <xdr:col>82</xdr:col>
      <xdr:colOff>582329</xdr:colOff>
      <xdr:row>33</xdr:row>
      <xdr:rowOff>321115</xdr:rowOff>
    </xdr:to>
    <xdr:sp macro="" textlink="">
      <xdr:nvSpPr>
        <xdr:cNvPr id="33" name="上矢印 32">
          <a:extLst>
            <a:ext uri="{FF2B5EF4-FFF2-40B4-BE49-F238E27FC236}">
              <a16:creationId xmlns:a16="http://schemas.microsoft.com/office/drawing/2014/main" id="{F7B16EF7-34F3-451B-B05E-0966A2BAF9EA}"/>
            </a:ext>
          </a:extLst>
        </xdr:cNvPr>
        <xdr:cNvSpPr/>
      </xdr:nvSpPr>
      <xdr:spPr>
        <a:xfrm>
          <a:off x="65416611" y="1484158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29664</xdr:colOff>
      <xdr:row>30</xdr:row>
      <xdr:rowOff>87176</xdr:rowOff>
    </xdr:from>
    <xdr:to>
      <xdr:col>83</xdr:col>
      <xdr:colOff>200765</xdr:colOff>
      <xdr:row>30</xdr:row>
      <xdr:rowOff>256884</xdr:rowOff>
    </xdr:to>
    <xdr:sp macro="" textlink="">
      <xdr:nvSpPr>
        <xdr:cNvPr id="34" name="左矢印 33">
          <a:extLst>
            <a:ext uri="{FF2B5EF4-FFF2-40B4-BE49-F238E27FC236}">
              <a16:creationId xmlns:a16="http://schemas.microsoft.com/office/drawing/2014/main" id="{F0927B4C-99CA-4946-B2BE-EAFB78BBDF18}"/>
            </a:ext>
          </a:extLst>
        </xdr:cNvPr>
        <xdr:cNvSpPr/>
      </xdr:nvSpPr>
      <xdr:spPr>
        <a:xfrm>
          <a:off x="66500829" y="134482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239900</xdr:rowOff>
    </xdr:to>
    <xdr:sp macro="" textlink="">
      <xdr:nvSpPr>
        <xdr:cNvPr id="35" name="左矢印 34">
          <a:extLst>
            <a:ext uri="{FF2B5EF4-FFF2-40B4-BE49-F238E27FC236}">
              <a16:creationId xmlns:a16="http://schemas.microsoft.com/office/drawing/2014/main" id="{F2F15F9A-2633-479B-8468-82A9B00D8FA1}"/>
            </a:ext>
          </a:extLst>
        </xdr:cNvPr>
        <xdr:cNvSpPr/>
      </xdr:nvSpPr>
      <xdr:spPr>
        <a:xfrm>
          <a:off x="47090784" y="134038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482600</xdr:colOff>
      <xdr:row>17</xdr:row>
      <xdr:rowOff>88900</xdr:rowOff>
    </xdr:from>
    <xdr:to>
      <xdr:col>41</xdr:col>
      <xdr:colOff>749300</xdr:colOff>
      <xdr:row>21</xdr:row>
      <xdr:rowOff>304800</xdr:rowOff>
    </xdr:to>
    <xdr:sp macro="" textlink="">
      <xdr:nvSpPr>
        <xdr:cNvPr id="355713" name="AutoShape 1">
          <a:extLst>
            <a:ext uri="{FF2B5EF4-FFF2-40B4-BE49-F238E27FC236}">
              <a16:creationId xmlns:a16="http://schemas.microsoft.com/office/drawing/2014/main" id="{16680202-B4EF-43F7-862B-D826DE30A9F4}"/>
            </a:ext>
          </a:extLst>
        </xdr:cNvPr>
        <xdr:cNvSpPr>
          <a:spLocks/>
        </xdr:cNvSpPr>
      </xdr:nvSpPr>
      <xdr:spPr bwMode="auto">
        <a:xfrm>
          <a:off x="31127700" y="7169150"/>
          <a:ext cx="266700" cy="2146300"/>
        </a:xfrm>
        <a:prstGeom prst="leftBrace">
          <a:avLst>
            <a:gd name="adj1" fmla="val 600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355600</xdr:colOff>
      <xdr:row>17</xdr:row>
      <xdr:rowOff>31750</xdr:rowOff>
    </xdr:from>
    <xdr:to>
      <xdr:col>42</xdr:col>
      <xdr:colOff>6350</xdr:colOff>
      <xdr:row>21</xdr:row>
      <xdr:rowOff>247650</xdr:rowOff>
    </xdr:to>
    <xdr:sp macro="" textlink="">
      <xdr:nvSpPr>
        <xdr:cNvPr id="339556" name="AutoShape 1">
          <a:extLst>
            <a:ext uri="{FF2B5EF4-FFF2-40B4-BE49-F238E27FC236}">
              <a16:creationId xmlns:a16="http://schemas.microsoft.com/office/drawing/2014/main" id="{83E9224D-18FB-4F33-B8D6-24D8CA56D19E}"/>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39557" name="AutoShape 3">
          <a:extLst>
            <a:ext uri="{FF2B5EF4-FFF2-40B4-BE49-F238E27FC236}">
              <a16:creationId xmlns:a16="http://schemas.microsoft.com/office/drawing/2014/main" id="{4631F010-5BD5-4D03-8222-E6FA8E598441}"/>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39558" name="AutoShape 4">
          <a:extLst>
            <a:ext uri="{FF2B5EF4-FFF2-40B4-BE49-F238E27FC236}">
              <a16:creationId xmlns:a16="http://schemas.microsoft.com/office/drawing/2014/main" id="{AE113E00-7124-4D81-9DB1-453EF192E0BD}"/>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39559" name="AutoShape 2">
          <a:extLst>
            <a:ext uri="{FF2B5EF4-FFF2-40B4-BE49-F238E27FC236}">
              <a16:creationId xmlns:a16="http://schemas.microsoft.com/office/drawing/2014/main" id="{D97FF8D4-17F3-48CB-9D71-6880CEBA1864}"/>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39560" name="AutoShape 4">
          <a:extLst>
            <a:ext uri="{FF2B5EF4-FFF2-40B4-BE49-F238E27FC236}">
              <a16:creationId xmlns:a16="http://schemas.microsoft.com/office/drawing/2014/main" id="{10F1368F-35CE-42FC-AE30-5274D7839A21}"/>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39561" name="AutoShape 4">
          <a:extLst>
            <a:ext uri="{FF2B5EF4-FFF2-40B4-BE49-F238E27FC236}">
              <a16:creationId xmlns:a16="http://schemas.microsoft.com/office/drawing/2014/main" id="{AB2BEC9E-94D5-4E97-85F0-902527F3A9CE}"/>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39562" name="AutoShape 4">
          <a:extLst>
            <a:ext uri="{FF2B5EF4-FFF2-40B4-BE49-F238E27FC236}">
              <a16:creationId xmlns:a16="http://schemas.microsoft.com/office/drawing/2014/main" id="{6FD96321-BB0E-4C7A-A93D-09F29EBBDB24}"/>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39563" name="AutoShape 2">
          <a:extLst>
            <a:ext uri="{FF2B5EF4-FFF2-40B4-BE49-F238E27FC236}">
              <a16:creationId xmlns:a16="http://schemas.microsoft.com/office/drawing/2014/main" id="{1670F405-199E-4859-8BC0-EFB014B94C59}"/>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39564" name="AutoShape 4">
          <a:extLst>
            <a:ext uri="{FF2B5EF4-FFF2-40B4-BE49-F238E27FC236}">
              <a16:creationId xmlns:a16="http://schemas.microsoft.com/office/drawing/2014/main" id="{B87D3FA7-6181-4959-830A-2C8DD42773D8}"/>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11" name="上矢印 10">
          <a:extLst>
            <a:ext uri="{FF2B5EF4-FFF2-40B4-BE49-F238E27FC236}">
              <a16:creationId xmlns:a16="http://schemas.microsoft.com/office/drawing/2014/main" id="{AD0CA75F-59BB-438E-896D-6735D68E1FBE}"/>
            </a:ext>
          </a:extLst>
        </xdr:cNvPr>
        <xdr:cNvSpPr/>
      </xdr:nvSpPr>
      <xdr:spPr>
        <a:xfrm>
          <a:off x="27987171" y="1485682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12" name="左矢印 11">
          <a:extLst>
            <a:ext uri="{FF2B5EF4-FFF2-40B4-BE49-F238E27FC236}">
              <a16:creationId xmlns:a16="http://schemas.microsoft.com/office/drawing/2014/main" id="{C74FED78-FD30-444F-BF37-F221AC554B63}"/>
            </a:ext>
          </a:extLst>
        </xdr:cNvPr>
        <xdr:cNvSpPr/>
      </xdr:nvSpPr>
      <xdr:spPr>
        <a:xfrm>
          <a:off x="29047242" y="1344155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15</xdr:col>
      <xdr:colOff>686629</xdr:colOff>
      <xdr:row>3</xdr:row>
      <xdr:rowOff>45754</xdr:rowOff>
    </xdr:to>
    <xdr:sp macro="" textlink="">
      <xdr:nvSpPr>
        <xdr:cNvPr id="13" name="Text Box 1">
          <a:extLst>
            <a:ext uri="{FF2B5EF4-FFF2-40B4-BE49-F238E27FC236}">
              <a16:creationId xmlns:a16="http://schemas.microsoft.com/office/drawing/2014/main" id="{63369471-7405-4F5F-B51C-A44DEEEDEEAB}"/>
            </a:ext>
          </a:extLst>
        </xdr:cNvPr>
        <xdr:cNvSpPr txBox="1">
          <a:spLocks noChangeArrowheads="1"/>
        </xdr:cNvSpPr>
      </xdr:nvSpPr>
      <xdr:spPr bwMode="auto">
        <a:xfrm>
          <a:off x="251460" y="280033"/>
          <a:ext cx="819041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第三セクター等への短期貸付金に係る負担見込額算出シート（標準評価方式）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39568" name="AutoShape 1">
          <a:extLst>
            <a:ext uri="{FF2B5EF4-FFF2-40B4-BE49-F238E27FC236}">
              <a16:creationId xmlns:a16="http://schemas.microsoft.com/office/drawing/2014/main" id="{6E26D173-95D4-455D-A732-CADAF6F17B57}"/>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15" name="上矢印 14">
          <a:extLst>
            <a:ext uri="{FF2B5EF4-FFF2-40B4-BE49-F238E27FC236}">
              <a16:creationId xmlns:a16="http://schemas.microsoft.com/office/drawing/2014/main" id="{5D3FB5C3-0A8D-4794-81AC-8738B697C6D8}"/>
            </a:ext>
          </a:extLst>
        </xdr:cNvPr>
        <xdr:cNvSpPr/>
      </xdr:nvSpPr>
      <xdr:spPr>
        <a:xfrm>
          <a:off x="46021806" y="1485682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16" name="上矢印 15">
          <a:extLst>
            <a:ext uri="{FF2B5EF4-FFF2-40B4-BE49-F238E27FC236}">
              <a16:creationId xmlns:a16="http://schemas.microsoft.com/office/drawing/2014/main" id="{0581E6C5-0C04-4654-ABD3-2E639BBDB026}"/>
            </a:ext>
          </a:extLst>
        </xdr:cNvPr>
        <xdr:cNvSpPr/>
      </xdr:nvSpPr>
      <xdr:spPr>
        <a:xfrm>
          <a:off x="65424231" y="1485682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17" name="左矢印 16">
          <a:extLst>
            <a:ext uri="{FF2B5EF4-FFF2-40B4-BE49-F238E27FC236}">
              <a16:creationId xmlns:a16="http://schemas.microsoft.com/office/drawing/2014/main" id="{1CB0062A-3D48-4DA4-BEED-C40C592FE1E8}"/>
            </a:ext>
          </a:extLst>
        </xdr:cNvPr>
        <xdr:cNvSpPr/>
      </xdr:nvSpPr>
      <xdr:spPr>
        <a:xfrm>
          <a:off x="66508449" y="1346345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18" name="左矢印 17">
          <a:extLst>
            <a:ext uri="{FF2B5EF4-FFF2-40B4-BE49-F238E27FC236}">
              <a16:creationId xmlns:a16="http://schemas.microsoft.com/office/drawing/2014/main" id="{3E81611E-C985-4D8E-A253-1A7FE4DE75D0}"/>
            </a:ext>
          </a:extLst>
        </xdr:cNvPr>
        <xdr:cNvSpPr/>
      </xdr:nvSpPr>
      <xdr:spPr>
        <a:xfrm>
          <a:off x="47098404" y="1341909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39573" name="AutoShape 1">
          <a:extLst>
            <a:ext uri="{FF2B5EF4-FFF2-40B4-BE49-F238E27FC236}">
              <a16:creationId xmlns:a16="http://schemas.microsoft.com/office/drawing/2014/main" id="{41AAAD4A-EBD1-4079-9862-C0E4AD3B4CBB}"/>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39574" name="AutoShape 3">
          <a:extLst>
            <a:ext uri="{FF2B5EF4-FFF2-40B4-BE49-F238E27FC236}">
              <a16:creationId xmlns:a16="http://schemas.microsoft.com/office/drawing/2014/main" id="{2AEC3DA9-AD26-4834-8D47-1BC5DAD6D4EC}"/>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39575" name="AutoShape 4">
          <a:extLst>
            <a:ext uri="{FF2B5EF4-FFF2-40B4-BE49-F238E27FC236}">
              <a16:creationId xmlns:a16="http://schemas.microsoft.com/office/drawing/2014/main" id="{62D64BFB-D32F-4AFD-AAFF-52ECF9DAE03A}"/>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39576" name="AutoShape 2">
          <a:extLst>
            <a:ext uri="{FF2B5EF4-FFF2-40B4-BE49-F238E27FC236}">
              <a16:creationId xmlns:a16="http://schemas.microsoft.com/office/drawing/2014/main" id="{1839B31B-D22F-46F5-8CC8-491539A4DEB7}"/>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39577" name="AutoShape 4">
          <a:extLst>
            <a:ext uri="{FF2B5EF4-FFF2-40B4-BE49-F238E27FC236}">
              <a16:creationId xmlns:a16="http://schemas.microsoft.com/office/drawing/2014/main" id="{EBE5A689-B217-478C-BDA1-F698E9B4C068}"/>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39578" name="AutoShape 4">
          <a:extLst>
            <a:ext uri="{FF2B5EF4-FFF2-40B4-BE49-F238E27FC236}">
              <a16:creationId xmlns:a16="http://schemas.microsoft.com/office/drawing/2014/main" id="{866222BF-671A-4699-A920-47DEAA16E12A}"/>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39579" name="AutoShape 4">
          <a:extLst>
            <a:ext uri="{FF2B5EF4-FFF2-40B4-BE49-F238E27FC236}">
              <a16:creationId xmlns:a16="http://schemas.microsoft.com/office/drawing/2014/main" id="{814B0542-7A29-4174-A08B-87E8E2AA8505}"/>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39580" name="AutoShape 2">
          <a:extLst>
            <a:ext uri="{FF2B5EF4-FFF2-40B4-BE49-F238E27FC236}">
              <a16:creationId xmlns:a16="http://schemas.microsoft.com/office/drawing/2014/main" id="{5DA59D87-AB67-4EC9-9A35-19F3E125B3C5}"/>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39581" name="AutoShape 4">
          <a:extLst>
            <a:ext uri="{FF2B5EF4-FFF2-40B4-BE49-F238E27FC236}">
              <a16:creationId xmlns:a16="http://schemas.microsoft.com/office/drawing/2014/main" id="{B9DC2873-6C77-4DE0-8856-68F644B8176A}"/>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28" name="上矢印 27">
          <a:extLst>
            <a:ext uri="{FF2B5EF4-FFF2-40B4-BE49-F238E27FC236}">
              <a16:creationId xmlns:a16="http://schemas.microsoft.com/office/drawing/2014/main" id="{98C96706-DA94-441E-9651-8B516D1EA951}"/>
            </a:ext>
          </a:extLst>
        </xdr:cNvPr>
        <xdr:cNvSpPr/>
      </xdr:nvSpPr>
      <xdr:spPr>
        <a:xfrm>
          <a:off x="27979551" y="1484158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29" name="左矢印 28">
          <a:extLst>
            <a:ext uri="{FF2B5EF4-FFF2-40B4-BE49-F238E27FC236}">
              <a16:creationId xmlns:a16="http://schemas.microsoft.com/office/drawing/2014/main" id="{FF75C920-C214-49DD-A441-AE3B662D1E43}"/>
            </a:ext>
          </a:extLst>
        </xdr:cNvPr>
        <xdr:cNvSpPr/>
      </xdr:nvSpPr>
      <xdr:spPr>
        <a:xfrm>
          <a:off x="29039622" y="1342631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16</xdr:col>
      <xdr:colOff>106694</xdr:colOff>
      <xdr:row>3</xdr:row>
      <xdr:rowOff>45754</xdr:rowOff>
    </xdr:to>
    <xdr:sp macro="" textlink="">
      <xdr:nvSpPr>
        <xdr:cNvPr id="30" name="Text Box 1">
          <a:extLst>
            <a:ext uri="{FF2B5EF4-FFF2-40B4-BE49-F238E27FC236}">
              <a16:creationId xmlns:a16="http://schemas.microsoft.com/office/drawing/2014/main" id="{C053C964-EE1D-484B-B08C-FAC2E809735B}"/>
            </a:ext>
          </a:extLst>
        </xdr:cNvPr>
        <xdr:cNvSpPr txBox="1">
          <a:spLocks noChangeArrowheads="1"/>
        </xdr:cNvSpPr>
      </xdr:nvSpPr>
      <xdr:spPr bwMode="auto">
        <a:xfrm>
          <a:off x="251460" y="272413"/>
          <a:ext cx="8656320"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39585" name="AutoShape 1">
          <a:extLst>
            <a:ext uri="{FF2B5EF4-FFF2-40B4-BE49-F238E27FC236}">
              <a16:creationId xmlns:a16="http://schemas.microsoft.com/office/drawing/2014/main" id="{646AB556-607C-4350-A83C-9FD3057101C6}"/>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32" name="上矢印 31">
          <a:extLst>
            <a:ext uri="{FF2B5EF4-FFF2-40B4-BE49-F238E27FC236}">
              <a16:creationId xmlns:a16="http://schemas.microsoft.com/office/drawing/2014/main" id="{4C237153-AAC6-4687-AFC2-73AAD2B382E4}"/>
            </a:ext>
          </a:extLst>
        </xdr:cNvPr>
        <xdr:cNvSpPr/>
      </xdr:nvSpPr>
      <xdr:spPr>
        <a:xfrm>
          <a:off x="46014186" y="1484158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33" name="上矢印 32">
          <a:extLst>
            <a:ext uri="{FF2B5EF4-FFF2-40B4-BE49-F238E27FC236}">
              <a16:creationId xmlns:a16="http://schemas.microsoft.com/office/drawing/2014/main" id="{EEBADD3C-CBE2-4B5E-AFB1-6905926524F2}"/>
            </a:ext>
          </a:extLst>
        </xdr:cNvPr>
        <xdr:cNvSpPr/>
      </xdr:nvSpPr>
      <xdr:spPr>
        <a:xfrm>
          <a:off x="65416611" y="1484158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34" name="左矢印 33">
          <a:extLst>
            <a:ext uri="{FF2B5EF4-FFF2-40B4-BE49-F238E27FC236}">
              <a16:creationId xmlns:a16="http://schemas.microsoft.com/office/drawing/2014/main" id="{51C4D5BD-768C-4804-9EF2-89D8718267F2}"/>
            </a:ext>
          </a:extLst>
        </xdr:cNvPr>
        <xdr:cNvSpPr/>
      </xdr:nvSpPr>
      <xdr:spPr>
        <a:xfrm>
          <a:off x="66500829" y="134482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35" name="左矢印 34">
          <a:extLst>
            <a:ext uri="{FF2B5EF4-FFF2-40B4-BE49-F238E27FC236}">
              <a16:creationId xmlns:a16="http://schemas.microsoft.com/office/drawing/2014/main" id="{CE7AF6F9-1C21-4766-974C-52CE6A7BED1E}"/>
            </a:ext>
          </a:extLst>
        </xdr:cNvPr>
        <xdr:cNvSpPr/>
      </xdr:nvSpPr>
      <xdr:spPr>
        <a:xfrm>
          <a:off x="47090784" y="134038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39590" name="AutoShape 1">
          <a:extLst>
            <a:ext uri="{FF2B5EF4-FFF2-40B4-BE49-F238E27FC236}">
              <a16:creationId xmlns:a16="http://schemas.microsoft.com/office/drawing/2014/main" id="{60B0964E-079E-4C5D-AB8E-8B5BE0A61797}"/>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39591" name="AutoShape 1">
          <a:extLst>
            <a:ext uri="{FF2B5EF4-FFF2-40B4-BE49-F238E27FC236}">
              <a16:creationId xmlns:a16="http://schemas.microsoft.com/office/drawing/2014/main" id="{90880408-285C-419C-8FFE-8BA397912733}"/>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355600</xdr:colOff>
      <xdr:row>17</xdr:row>
      <xdr:rowOff>31750</xdr:rowOff>
    </xdr:from>
    <xdr:to>
      <xdr:col>42</xdr:col>
      <xdr:colOff>6350</xdr:colOff>
      <xdr:row>21</xdr:row>
      <xdr:rowOff>247650</xdr:rowOff>
    </xdr:to>
    <xdr:sp macro="" textlink="">
      <xdr:nvSpPr>
        <xdr:cNvPr id="340581" name="AutoShape 1">
          <a:extLst>
            <a:ext uri="{FF2B5EF4-FFF2-40B4-BE49-F238E27FC236}">
              <a16:creationId xmlns:a16="http://schemas.microsoft.com/office/drawing/2014/main" id="{43A82738-BFD5-45DE-BCDD-1EEBB78076FC}"/>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0582" name="AutoShape 3">
          <a:extLst>
            <a:ext uri="{FF2B5EF4-FFF2-40B4-BE49-F238E27FC236}">
              <a16:creationId xmlns:a16="http://schemas.microsoft.com/office/drawing/2014/main" id="{04943AFD-BB59-4F02-B754-050980DF3313}"/>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0583" name="AutoShape 4">
          <a:extLst>
            <a:ext uri="{FF2B5EF4-FFF2-40B4-BE49-F238E27FC236}">
              <a16:creationId xmlns:a16="http://schemas.microsoft.com/office/drawing/2014/main" id="{6719A688-71C6-4825-A0AD-AD980FB88A47}"/>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0584" name="AutoShape 2">
          <a:extLst>
            <a:ext uri="{FF2B5EF4-FFF2-40B4-BE49-F238E27FC236}">
              <a16:creationId xmlns:a16="http://schemas.microsoft.com/office/drawing/2014/main" id="{E2C92900-8271-4326-AD36-209F7D845BD7}"/>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0585" name="AutoShape 4">
          <a:extLst>
            <a:ext uri="{FF2B5EF4-FFF2-40B4-BE49-F238E27FC236}">
              <a16:creationId xmlns:a16="http://schemas.microsoft.com/office/drawing/2014/main" id="{97B3C724-5321-4AE1-9A91-BA2E630F22F4}"/>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0586" name="AutoShape 4">
          <a:extLst>
            <a:ext uri="{FF2B5EF4-FFF2-40B4-BE49-F238E27FC236}">
              <a16:creationId xmlns:a16="http://schemas.microsoft.com/office/drawing/2014/main" id="{D3CA7A9F-01B0-410A-893E-AC9E707C63FD}"/>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0587" name="AutoShape 4">
          <a:extLst>
            <a:ext uri="{FF2B5EF4-FFF2-40B4-BE49-F238E27FC236}">
              <a16:creationId xmlns:a16="http://schemas.microsoft.com/office/drawing/2014/main" id="{A42CA609-BFD1-4D6C-9CD0-C2BB27BD7F9D}"/>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0588" name="AutoShape 2">
          <a:extLst>
            <a:ext uri="{FF2B5EF4-FFF2-40B4-BE49-F238E27FC236}">
              <a16:creationId xmlns:a16="http://schemas.microsoft.com/office/drawing/2014/main" id="{9F1DC3BE-493B-4CD8-B35E-CAFD7BAB942E}"/>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0589" name="AutoShape 4">
          <a:extLst>
            <a:ext uri="{FF2B5EF4-FFF2-40B4-BE49-F238E27FC236}">
              <a16:creationId xmlns:a16="http://schemas.microsoft.com/office/drawing/2014/main" id="{22DC6A41-7E95-46AB-AFB7-535BAD45200A}"/>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389436</xdr:colOff>
      <xdr:row>33</xdr:row>
      <xdr:rowOff>63863</xdr:rowOff>
    </xdr:from>
    <xdr:to>
      <xdr:col>38</xdr:col>
      <xdr:colOff>609965</xdr:colOff>
      <xdr:row>33</xdr:row>
      <xdr:rowOff>321115</xdr:rowOff>
    </xdr:to>
    <xdr:sp macro="" textlink="">
      <xdr:nvSpPr>
        <xdr:cNvPr id="11" name="上矢印 10">
          <a:extLst>
            <a:ext uri="{FF2B5EF4-FFF2-40B4-BE49-F238E27FC236}">
              <a16:creationId xmlns:a16="http://schemas.microsoft.com/office/drawing/2014/main" id="{4877170F-AD66-45E6-AF05-04CD7360254D}"/>
            </a:ext>
          </a:extLst>
        </xdr:cNvPr>
        <xdr:cNvSpPr/>
      </xdr:nvSpPr>
      <xdr:spPr>
        <a:xfrm>
          <a:off x="27987171" y="1485682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12" name="左矢印 11">
          <a:extLst>
            <a:ext uri="{FF2B5EF4-FFF2-40B4-BE49-F238E27FC236}">
              <a16:creationId xmlns:a16="http://schemas.microsoft.com/office/drawing/2014/main" id="{F1B07D55-8F31-430A-8244-93F4AB29F3AA}"/>
            </a:ext>
          </a:extLst>
        </xdr:cNvPr>
        <xdr:cNvSpPr/>
      </xdr:nvSpPr>
      <xdr:spPr>
        <a:xfrm>
          <a:off x="29047242" y="1344155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15</xdr:col>
      <xdr:colOff>684596</xdr:colOff>
      <xdr:row>3</xdr:row>
      <xdr:rowOff>45754</xdr:rowOff>
    </xdr:to>
    <xdr:sp macro="" textlink="">
      <xdr:nvSpPr>
        <xdr:cNvPr id="13" name="Text Box 1">
          <a:extLst>
            <a:ext uri="{FF2B5EF4-FFF2-40B4-BE49-F238E27FC236}">
              <a16:creationId xmlns:a16="http://schemas.microsoft.com/office/drawing/2014/main" id="{BA9C33F5-B523-456B-BFE2-74732BEA6C33}"/>
            </a:ext>
          </a:extLst>
        </xdr:cNvPr>
        <xdr:cNvSpPr txBox="1">
          <a:spLocks noChangeArrowheads="1"/>
        </xdr:cNvSpPr>
      </xdr:nvSpPr>
      <xdr:spPr bwMode="auto">
        <a:xfrm>
          <a:off x="251460" y="280033"/>
          <a:ext cx="819041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第三セクター等への短期貸付金に係る負担見込額算出シート（標準評価方式）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0593" name="AutoShape 1">
          <a:extLst>
            <a:ext uri="{FF2B5EF4-FFF2-40B4-BE49-F238E27FC236}">
              <a16:creationId xmlns:a16="http://schemas.microsoft.com/office/drawing/2014/main" id="{688FDBBC-821D-4730-B8BD-FD1F14D46671}"/>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63863</xdr:rowOff>
    </xdr:from>
    <xdr:to>
      <xdr:col>59</xdr:col>
      <xdr:colOff>589675</xdr:colOff>
      <xdr:row>33</xdr:row>
      <xdr:rowOff>321115</xdr:rowOff>
    </xdr:to>
    <xdr:sp macro="" textlink="">
      <xdr:nvSpPr>
        <xdr:cNvPr id="15" name="上矢印 14">
          <a:extLst>
            <a:ext uri="{FF2B5EF4-FFF2-40B4-BE49-F238E27FC236}">
              <a16:creationId xmlns:a16="http://schemas.microsoft.com/office/drawing/2014/main" id="{F1C044AB-FD25-4C78-916B-CBF6E520394E}"/>
            </a:ext>
          </a:extLst>
        </xdr:cNvPr>
        <xdr:cNvSpPr/>
      </xdr:nvSpPr>
      <xdr:spPr>
        <a:xfrm>
          <a:off x="46021806" y="1485682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370386</xdr:colOff>
      <xdr:row>33</xdr:row>
      <xdr:rowOff>63863</xdr:rowOff>
    </xdr:from>
    <xdr:to>
      <xdr:col>82</xdr:col>
      <xdr:colOff>582329</xdr:colOff>
      <xdr:row>33</xdr:row>
      <xdr:rowOff>321115</xdr:rowOff>
    </xdr:to>
    <xdr:sp macro="" textlink="">
      <xdr:nvSpPr>
        <xdr:cNvPr id="16" name="上矢印 15">
          <a:extLst>
            <a:ext uri="{FF2B5EF4-FFF2-40B4-BE49-F238E27FC236}">
              <a16:creationId xmlns:a16="http://schemas.microsoft.com/office/drawing/2014/main" id="{3A3DC182-9B52-421D-8394-D35CED216B4A}"/>
            </a:ext>
          </a:extLst>
        </xdr:cNvPr>
        <xdr:cNvSpPr/>
      </xdr:nvSpPr>
      <xdr:spPr>
        <a:xfrm>
          <a:off x="65424231" y="1485682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29664</xdr:colOff>
      <xdr:row>30</xdr:row>
      <xdr:rowOff>87176</xdr:rowOff>
    </xdr:from>
    <xdr:to>
      <xdr:col>83</xdr:col>
      <xdr:colOff>200765</xdr:colOff>
      <xdr:row>30</xdr:row>
      <xdr:rowOff>256884</xdr:rowOff>
    </xdr:to>
    <xdr:sp macro="" textlink="">
      <xdr:nvSpPr>
        <xdr:cNvPr id="17" name="左矢印 16">
          <a:extLst>
            <a:ext uri="{FF2B5EF4-FFF2-40B4-BE49-F238E27FC236}">
              <a16:creationId xmlns:a16="http://schemas.microsoft.com/office/drawing/2014/main" id="{83D158AB-E03A-4AC5-AF5E-5C820A613289}"/>
            </a:ext>
          </a:extLst>
        </xdr:cNvPr>
        <xdr:cNvSpPr/>
      </xdr:nvSpPr>
      <xdr:spPr>
        <a:xfrm>
          <a:off x="66508449" y="1346345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239900</xdr:rowOff>
    </xdr:to>
    <xdr:sp macro="" textlink="">
      <xdr:nvSpPr>
        <xdr:cNvPr id="18" name="左矢印 17">
          <a:extLst>
            <a:ext uri="{FF2B5EF4-FFF2-40B4-BE49-F238E27FC236}">
              <a16:creationId xmlns:a16="http://schemas.microsoft.com/office/drawing/2014/main" id="{CA05C3C1-7483-4D4F-8FF2-A2CF750FFE68}"/>
            </a:ext>
          </a:extLst>
        </xdr:cNvPr>
        <xdr:cNvSpPr/>
      </xdr:nvSpPr>
      <xdr:spPr>
        <a:xfrm>
          <a:off x="47098404" y="1341909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0598" name="AutoShape 1">
          <a:extLst>
            <a:ext uri="{FF2B5EF4-FFF2-40B4-BE49-F238E27FC236}">
              <a16:creationId xmlns:a16="http://schemas.microsoft.com/office/drawing/2014/main" id="{C2B0C162-DF38-4B5E-8A95-19C817B5ABF4}"/>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0599" name="AutoShape 3">
          <a:extLst>
            <a:ext uri="{FF2B5EF4-FFF2-40B4-BE49-F238E27FC236}">
              <a16:creationId xmlns:a16="http://schemas.microsoft.com/office/drawing/2014/main" id="{648ECEFD-D0BA-4733-84A6-22E87467DE11}"/>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0600" name="AutoShape 4">
          <a:extLst>
            <a:ext uri="{FF2B5EF4-FFF2-40B4-BE49-F238E27FC236}">
              <a16:creationId xmlns:a16="http://schemas.microsoft.com/office/drawing/2014/main" id="{6B5AA1A6-DC0C-4C08-B312-6447E5063E67}"/>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0601" name="AutoShape 2">
          <a:extLst>
            <a:ext uri="{FF2B5EF4-FFF2-40B4-BE49-F238E27FC236}">
              <a16:creationId xmlns:a16="http://schemas.microsoft.com/office/drawing/2014/main" id="{84E157FA-4168-4EB2-84A2-2B68FF0EEBEA}"/>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0602" name="AutoShape 4">
          <a:extLst>
            <a:ext uri="{FF2B5EF4-FFF2-40B4-BE49-F238E27FC236}">
              <a16:creationId xmlns:a16="http://schemas.microsoft.com/office/drawing/2014/main" id="{170E3A57-DA2E-45CF-9EB1-A06E5984C58D}"/>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0603" name="AutoShape 4">
          <a:extLst>
            <a:ext uri="{FF2B5EF4-FFF2-40B4-BE49-F238E27FC236}">
              <a16:creationId xmlns:a16="http://schemas.microsoft.com/office/drawing/2014/main" id="{872B22A0-C235-478B-AEB0-AD38A2883457}"/>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0604" name="AutoShape 4">
          <a:extLst>
            <a:ext uri="{FF2B5EF4-FFF2-40B4-BE49-F238E27FC236}">
              <a16:creationId xmlns:a16="http://schemas.microsoft.com/office/drawing/2014/main" id="{1536E363-F474-4AA0-A68C-03065BD55E64}"/>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0605" name="AutoShape 2">
          <a:extLst>
            <a:ext uri="{FF2B5EF4-FFF2-40B4-BE49-F238E27FC236}">
              <a16:creationId xmlns:a16="http://schemas.microsoft.com/office/drawing/2014/main" id="{A48889CE-FAFA-4241-82CC-71D22CEC2CA1}"/>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0606" name="AutoShape 4">
          <a:extLst>
            <a:ext uri="{FF2B5EF4-FFF2-40B4-BE49-F238E27FC236}">
              <a16:creationId xmlns:a16="http://schemas.microsoft.com/office/drawing/2014/main" id="{91689CB8-6D84-4464-9FDE-972C85935993}"/>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389436</xdr:colOff>
      <xdr:row>33</xdr:row>
      <xdr:rowOff>63863</xdr:rowOff>
    </xdr:from>
    <xdr:to>
      <xdr:col>38</xdr:col>
      <xdr:colOff>609965</xdr:colOff>
      <xdr:row>33</xdr:row>
      <xdr:rowOff>321115</xdr:rowOff>
    </xdr:to>
    <xdr:sp macro="" textlink="">
      <xdr:nvSpPr>
        <xdr:cNvPr id="28" name="上矢印 27">
          <a:extLst>
            <a:ext uri="{FF2B5EF4-FFF2-40B4-BE49-F238E27FC236}">
              <a16:creationId xmlns:a16="http://schemas.microsoft.com/office/drawing/2014/main" id="{C6E18EF8-CCD7-4090-B1E3-B1DA3F30288C}"/>
            </a:ext>
          </a:extLst>
        </xdr:cNvPr>
        <xdr:cNvSpPr/>
      </xdr:nvSpPr>
      <xdr:spPr>
        <a:xfrm>
          <a:off x="27979551" y="1484158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29" name="左矢印 28">
          <a:extLst>
            <a:ext uri="{FF2B5EF4-FFF2-40B4-BE49-F238E27FC236}">
              <a16:creationId xmlns:a16="http://schemas.microsoft.com/office/drawing/2014/main" id="{B721C1A9-0D8B-40B9-998C-4A945E884419}"/>
            </a:ext>
          </a:extLst>
        </xdr:cNvPr>
        <xdr:cNvSpPr/>
      </xdr:nvSpPr>
      <xdr:spPr>
        <a:xfrm>
          <a:off x="29039622" y="1342631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16</xdr:col>
      <xdr:colOff>106688</xdr:colOff>
      <xdr:row>3</xdr:row>
      <xdr:rowOff>45754</xdr:rowOff>
    </xdr:to>
    <xdr:sp macro="" textlink="">
      <xdr:nvSpPr>
        <xdr:cNvPr id="30" name="Text Box 1">
          <a:extLst>
            <a:ext uri="{FF2B5EF4-FFF2-40B4-BE49-F238E27FC236}">
              <a16:creationId xmlns:a16="http://schemas.microsoft.com/office/drawing/2014/main" id="{0C4AA61F-55A7-4A1E-8AE0-7ED3258C2B3B}"/>
            </a:ext>
          </a:extLst>
        </xdr:cNvPr>
        <xdr:cNvSpPr txBox="1">
          <a:spLocks noChangeArrowheads="1"/>
        </xdr:cNvSpPr>
      </xdr:nvSpPr>
      <xdr:spPr bwMode="auto">
        <a:xfrm>
          <a:off x="251460" y="272413"/>
          <a:ext cx="8656320"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0610" name="AutoShape 1">
          <a:extLst>
            <a:ext uri="{FF2B5EF4-FFF2-40B4-BE49-F238E27FC236}">
              <a16:creationId xmlns:a16="http://schemas.microsoft.com/office/drawing/2014/main" id="{4C92500E-34EA-4FF7-8DBB-23CDFE46DAD6}"/>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63863</xdr:rowOff>
    </xdr:from>
    <xdr:to>
      <xdr:col>59</xdr:col>
      <xdr:colOff>589675</xdr:colOff>
      <xdr:row>33</xdr:row>
      <xdr:rowOff>321115</xdr:rowOff>
    </xdr:to>
    <xdr:sp macro="" textlink="">
      <xdr:nvSpPr>
        <xdr:cNvPr id="32" name="上矢印 31">
          <a:extLst>
            <a:ext uri="{FF2B5EF4-FFF2-40B4-BE49-F238E27FC236}">
              <a16:creationId xmlns:a16="http://schemas.microsoft.com/office/drawing/2014/main" id="{3E05B2E7-FCDE-49A0-B69A-79C171A2CDF8}"/>
            </a:ext>
          </a:extLst>
        </xdr:cNvPr>
        <xdr:cNvSpPr/>
      </xdr:nvSpPr>
      <xdr:spPr>
        <a:xfrm>
          <a:off x="46014186" y="1484158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370386</xdr:colOff>
      <xdr:row>33</xdr:row>
      <xdr:rowOff>63863</xdr:rowOff>
    </xdr:from>
    <xdr:to>
      <xdr:col>82</xdr:col>
      <xdr:colOff>582329</xdr:colOff>
      <xdr:row>33</xdr:row>
      <xdr:rowOff>321115</xdr:rowOff>
    </xdr:to>
    <xdr:sp macro="" textlink="">
      <xdr:nvSpPr>
        <xdr:cNvPr id="33" name="上矢印 32">
          <a:extLst>
            <a:ext uri="{FF2B5EF4-FFF2-40B4-BE49-F238E27FC236}">
              <a16:creationId xmlns:a16="http://schemas.microsoft.com/office/drawing/2014/main" id="{4F12245F-3135-472B-A89E-3F74811BAA87}"/>
            </a:ext>
          </a:extLst>
        </xdr:cNvPr>
        <xdr:cNvSpPr/>
      </xdr:nvSpPr>
      <xdr:spPr>
        <a:xfrm>
          <a:off x="65416611" y="1484158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29664</xdr:colOff>
      <xdr:row>30</xdr:row>
      <xdr:rowOff>87176</xdr:rowOff>
    </xdr:from>
    <xdr:to>
      <xdr:col>83</xdr:col>
      <xdr:colOff>200765</xdr:colOff>
      <xdr:row>30</xdr:row>
      <xdr:rowOff>256884</xdr:rowOff>
    </xdr:to>
    <xdr:sp macro="" textlink="">
      <xdr:nvSpPr>
        <xdr:cNvPr id="34" name="左矢印 33">
          <a:extLst>
            <a:ext uri="{FF2B5EF4-FFF2-40B4-BE49-F238E27FC236}">
              <a16:creationId xmlns:a16="http://schemas.microsoft.com/office/drawing/2014/main" id="{EAA6C731-7D08-4CE7-935C-9E1D10D24186}"/>
            </a:ext>
          </a:extLst>
        </xdr:cNvPr>
        <xdr:cNvSpPr/>
      </xdr:nvSpPr>
      <xdr:spPr>
        <a:xfrm>
          <a:off x="66500829" y="134482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239900</xdr:rowOff>
    </xdr:to>
    <xdr:sp macro="" textlink="">
      <xdr:nvSpPr>
        <xdr:cNvPr id="35" name="左矢印 34">
          <a:extLst>
            <a:ext uri="{FF2B5EF4-FFF2-40B4-BE49-F238E27FC236}">
              <a16:creationId xmlns:a16="http://schemas.microsoft.com/office/drawing/2014/main" id="{21C89F0B-379B-4337-A8D0-3E01CB6ABA24}"/>
            </a:ext>
          </a:extLst>
        </xdr:cNvPr>
        <xdr:cNvSpPr/>
      </xdr:nvSpPr>
      <xdr:spPr>
        <a:xfrm>
          <a:off x="47090784" y="134038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0615" name="AutoShape 1">
          <a:extLst>
            <a:ext uri="{FF2B5EF4-FFF2-40B4-BE49-F238E27FC236}">
              <a16:creationId xmlns:a16="http://schemas.microsoft.com/office/drawing/2014/main" id="{80ECEC22-3266-4BF4-AEB5-FA03CF363538}"/>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0616" name="AutoShape 1">
          <a:extLst>
            <a:ext uri="{FF2B5EF4-FFF2-40B4-BE49-F238E27FC236}">
              <a16:creationId xmlns:a16="http://schemas.microsoft.com/office/drawing/2014/main" id="{8B976E38-2BC5-49B3-BDB2-E6162740188C}"/>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355600</xdr:colOff>
      <xdr:row>17</xdr:row>
      <xdr:rowOff>31750</xdr:rowOff>
    </xdr:from>
    <xdr:to>
      <xdr:col>42</xdr:col>
      <xdr:colOff>6350</xdr:colOff>
      <xdr:row>21</xdr:row>
      <xdr:rowOff>247650</xdr:rowOff>
    </xdr:to>
    <xdr:sp macro="" textlink="">
      <xdr:nvSpPr>
        <xdr:cNvPr id="341604" name="AutoShape 1">
          <a:extLst>
            <a:ext uri="{FF2B5EF4-FFF2-40B4-BE49-F238E27FC236}">
              <a16:creationId xmlns:a16="http://schemas.microsoft.com/office/drawing/2014/main" id="{0F328EA4-D82F-40B3-8143-2E19663DAB6B}"/>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1605" name="AutoShape 3">
          <a:extLst>
            <a:ext uri="{FF2B5EF4-FFF2-40B4-BE49-F238E27FC236}">
              <a16:creationId xmlns:a16="http://schemas.microsoft.com/office/drawing/2014/main" id="{0A07348C-BBCE-45C0-BE44-1FAA02657776}"/>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1606" name="AutoShape 4">
          <a:extLst>
            <a:ext uri="{FF2B5EF4-FFF2-40B4-BE49-F238E27FC236}">
              <a16:creationId xmlns:a16="http://schemas.microsoft.com/office/drawing/2014/main" id="{82179D1A-A8F1-490D-AE92-16E165726F0C}"/>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1607" name="AutoShape 2">
          <a:extLst>
            <a:ext uri="{FF2B5EF4-FFF2-40B4-BE49-F238E27FC236}">
              <a16:creationId xmlns:a16="http://schemas.microsoft.com/office/drawing/2014/main" id="{578A2244-6F9B-439E-959B-56C1513DEC68}"/>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1608" name="AutoShape 4">
          <a:extLst>
            <a:ext uri="{FF2B5EF4-FFF2-40B4-BE49-F238E27FC236}">
              <a16:creationId xmlns:a16="http://schemas.microsoft.com/office/drawing/2014/main" id="{7286232A-95F3-4D3D-BE15-A73BFF548006}"/>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1609" name="AutoShape 4">
          <a:extLst>
            <a:ext uri="{FF2B5EF4-FFF2-40B4-BE49-F238E27FC236}">
              <a16:creationId xmlns:a16="http://schemas.microsoft.com/office/drawing/2014/main" id="{B660F785-86F3-4A43-B8EC-9977FB0FEEDB}"/>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1610" name="AutoShape 4">
          <a:extLst>
            <a:ext uri="{FF2B5EF4-FFF2-40B4-BE49-F238E27FC236}">
              <a16:creationId xmlns:a16="http://schemas.microsoft.com/office/drawing/2014/main" id="{CC9C1FD4-486B-4638-8831-7F26ACA3BA2C}"/>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1611" name="AutoShape 2">
          <a:extLst>
            <a:ext uri="{FF2B5EF4-FFF2-40B4-BE49-F238E27FC236}">
              <a16:creationId xmlns:a16="http://schemas.microsoft.com/office/drawing/2014/main" id="{5A5374D1-CE20-45B8-8CCE-FDBA700C38AE}"/>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1612" name="AutoShape 4">
          <a:extLst>
            <a:ext uri="{FF2B5EF4-FFF2-40B4-BE49-F238E27FC236}">
              <a16:creationId xmlns:a16="http://schemas.microsoft.com/office/drawing/2014/main" id="{F8B585B3-14FF-4F93-AF73-B21EE1511A0F}"/>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11" name="上矢印 10">
          <a:extLst>
            <a:ext uri="{FF2B5EF4-FFF2-40B4-BE49-F238E27FC236}">
              <a16:creationId xmlns:a16="http://schemas.microsoft.com/office/drawing/2014/main" id="{6616F660-BB4B-481F-83D4-F2D96A2B61AA}"/>
            </a:ext>
          </a:extLst>
        </xdr:cNvPr>
        <xdr:cNvSpPr/>
      </xdr:nvSpPr>
      <xdr:spPr>
        <a:xfrm>
          <a:off x="27987171" y="1485682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12" name="左矢印 11">
          <a:extLst>
            <a:ext uri="{FF2B5EF4-FFF2-40B4-BE49-F238E27FC236}">
              <a16:creationId xmlns:a16="http://schemas.microsoft.com/office/drawing/2014/main" id="{1A4B5151-B7EC-47BF-B477-AFA8857542D9}"/>
            </a:ext>
          </a:extLst>
        </xdr:cNvPr>
        <xdr:cNvSpPr/>
      </xdr:nvSpPr>
      <xdr:spPr>
        <a:xfrm>
          <a:off x="29047242" y="1344155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15</xdr:col>
      <xdr:colOff>686629</xdr:colOff>
      <xdr:row>3</xdr:row>
      <xdr:rowOff>45754</xdr:rowOff>
    </xdr:to>
    <xdr:sp macro="" textlink="">
      <xdr:nvSpPr>
        <xdr:cNvPr id="13" name="Text Box 1">
          <a:extLst>
            <a:ext uri="{FF2B5EF4-FFF2-40B4-BE49-F238E27FC236}">
              <a16:creationId xmlns:a16="http://schemas.microsoft.com/office/drawing/2014/main" id="{3F6EE64C-E8DE-4EB9-B884-9CEB3AB813E0}"/>
            </a:ext>
          </a:extLst>
        </xdr:cNvPr>
        <xdr:cNvSpPr txBox="1">
          <a:spLocks noChangeArrowheads="1"/>
        </xdr:cNvSpPr>
      </xdr:nvSpPr>
      <xdr:spPr bwMode="auto">
        <a:xfrm>
          <a:off x="251460" y="280033"/>
          <a:ext cx="819041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第三セクター等への短期貸付金に係る負担見込額算出シート（標準評価方式）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1616" name="AutoShape 1">
          <a:extLst>
            <a:ext uri="{FF2B5EF4-FFF2-40B4-BE49-F238E27FC236}">
              <a16:creationId xmlns:a16="http://schemas.microsoft.com/office/drawing/2014/main" id="{E9B315AD-09EF-4A73-B918-FF830A12D6C1}"/>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15" name="上矢印 14">
          <a:extLst>
            <a:ext uri="{FF2B5EF4-FFF2-40B4-BE49-F238E27FC236}">
              <a16:creationId xmlns:a16="http://schemas.microsoft.com/office/drawing/2014/main" id="{02BBDF7C-6288-42A4-9218-A2CA52A8D434}"/>
            </a:ext>
          </a:extLst>
        </xdr:cNvPr>
        <xdr:cNvSpPr/>
      </xdr:nvSpPr>
      <xdr:spPr>
        <a:xfrm>
          <a:off x="46021806" y="1485682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16" name="上矢印 15">
          <a:extLst>
            <a:ext uri="{FF2B5EF4-FFF2-40B4-BE49-F238E27FC236}">
              <a16:creationId xmlns:a16="http://schemas.microsoft.com/office/drawing/2014/main" id="{056FAD07-E9B2-41D0-9494-D22F9814D1BF}"/>
            </a:ext>
          </a:extLst>
        </xdr:cNvPr>
        <xdr:cNvSpPr/>
      </xdr:nvSpPr>
      <xdr:spPr>
        <a:xfrm>
          <a:off x="65424231" y="1485682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17" name="左矢印 16">
          <a:extLst>
            <a:ext uri="{FF2B5EF4-FFF2-40B4-BE49-F238E27FC236}">
              <a16:creationId xmlns:a16="http://schemas.microsoft.com/office/drawing/2014/main" id="{38795901-E9AF-4AC2-9804-A06D5D82799B}"/>
            </a:ext>
          </a:extLst>
        </xdr:cNvPr>
        <xdr:cNvSpPr/>
      </xdr:nvSpPr>
      <xdr:spPr>
        <a:xfrm>
          <a:off x="66508449" y="1346345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18" name="左矢印 17">
          <a:extLst>
            <a:ext uri="{FF2B5EF4-FFF2-40B4-BE49-F238E27FC236}">
              <a16:creationId xmlns:a16="http://schemas.microsoft.com/office/drawing/2014/main" id="{6941BDB2-8C1E-4EBC-BA60-ED841ABCA826}"/>
            </a:ext>
          </a:extLst>
        </xdr:cNvPr>
        <xdr:cNvSpPr/>
      </xdr:nvSpPr>
      <xdr:spPr>
        <a:xfrm>
          <a:off x="47098404" y="1341909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1621" name="AutoShape 1">
          <a:extLst>
            <a:ext uri="{FF2B5EF4-FFF2-40B4-BE49-F238E27FC236}">
              <a16:creationId xmlns:a16="http://schemas.microsoft.com/office/drawing/2014/main" id="{12B09E44-721E-4DCD-AA90-09379FF0C8F5}"/>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1622" name="AutoShape 3">
          <a:extLst>
            <a:ext uri="{FF2B5EF4-FFF2-40B4-BE49-F238E27FC236}">
              <a16:creationId xmlns:a16="http://schemas.microsoft.com/office/drawing/2014/main" id="{19C0B022-EE09-4252-A58B-87F30400E575}"/>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1623" name="AutoShape 4">
          <a:extLst>
            <a:ext uri="{FF2B5EF4-FFF2-40B4-BE49-F238E27FC236}">
              <a16:creationId xmlns:a16="http://schemas.microsoft.com/office/drawing/2014/main" id="{5CEF3CCE-2B5E-4EA4-BC22-2329599C4CC6}"/>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1624" name="AutoShape 2">
          <a:extLst>
            <a:ext uri="{FF2B5EF4-FFF2-40B4-BE49-F238E27FC236}">
              <a16:creationId xmlns:a16="http://schemas.microsoft.com/office/drawing/2014/main" id="{AB750FFC-AD51-4F7D-8A3D-ABBC74BDF19E}"/>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1625" name="AutoShape 4">
          <a:extLst>
            <a:ext uri="{FF2B5EF4-FFF2-40B4-BE49-F238E27FC236}">
              <a16:creationId xmlns:a16="http://schemas.microsoft.com/office/drawing/2014/main" id="{55A5BF8E-C205-4916-B5C8-80711CFFBFD3}"/>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1626" name="AutoShape 4">
          <a:extLst>
            <a:ext uri="{FF2B5EF4-FFF2-40B4-BE49-F238E27FC236}">
              <a16:creationId xmlns:a16="http://schemas.microsoft.com/office/drawing/2014/main" id="{2C809ACB-978C-49F6-A3E7-9F792D20E1AC}"/>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1627" name="AutoShape 4">
          <a:extLst>
            <a:ext uri="{FF2B5EF4-FFF2-40B4-BE49-F238E27FC236}">
              <a16:creationId xmlns:a16="http://schemas.microsoft.com/office/drawing/2014/main" id="{BC7D0B53-A4B1-4B49-8CE8-899925FE878B}"/>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1628" name="AutoShape 2">
          <a:extLst>
            <a:ext uri="{FF2B5EF4-FFF2-40B4-BE49-F238E27FC236}">
              <a16:creationId xmlns:a16="http://schemas.microsoft.com/office/drawing/2014/main" id="{3DCE4105-D033-49BA-A721-6B6C6E833728}"/>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1629" name="AutoShape 4">
          <a:extLst>
            <a:ext uri="{FF2B5EF4-FFF2-40B4-BE49-F238E27FC236}">
              <a16:creationId xmlns:a16="http://schemas.microsoft.com/office/drawing/2014/main" id="{45FD9F79-3F6C-4EA2-A0FB-CC0196B69DBE}"/>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28" name="上矢印 27">
          <a:extLst>
            <a:ext uri="{FF2B5EF4-FFF2-40B4-BE49-F238E27FC236}">
              <a16:creationId xmlns:a16="http://schemas.microsoft.com/office/drawing/2014/main" id="{EC9BE54D-7944-494A-9D4C-601CB94BFB31}"/>
            </a:ext>
          </a:extLst>
        </xdr:cNvPr>
        <xdr:cNvSpPr/>
      </xdr:nvSpPr>
      <xdr:spPr>
        <a:xfrm>
          <a:off x="27979551" y="1484158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29" name="左矢印 28">
          <a:extLst>
            <a:ext uri="{FF2B5EF4-FFF2-40B4-BE49-F238E27FC236}">
              <a16:creationId xmlns:a16="http://schemas.microsoft.com/office/drawing/2014/main" id="{82B58B30-18B4-49A4-A8B1-40B3663B9665}"/>
            </a:ext>
          </a:extLst>
        </xdr:cNvPr>
        <xdr:cNvSpPr/>
      </xdr:nvSpPr>
      <xdr:spPr>
        <a:xfrm>
          <a:off x="29039622" y="1342631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16</xdr:col>
      <xdr:colOff>106694</xdr:colOff>
      <xdr:row>3</xdr:row>
      <xdr:rowOff>45754</xdr:rowOff>
    </xdr:to>
    <xdr:sp macro="" textlink="">
      <xdr:nvSpPr>
        <xdr:cNvPr id="30" name="Text Box 1">
          <a:extLst>
            <a:ext uri="{FF2B5EF4-FFF2-40B4-BE49-F238E27FC236}">
              <a16:creationId xmlns:a16="http://schemas.microsoft.com/office/drawing/2014/main" id="{FDF5402E-5FA6-4350-889F-B0E60AC309D0}"/>
            </a:ext>
          </a:extLst>
        </xdr:cNvPr>
        <xdr:cNvSpPr txBox="1">
          <a:spLocks noChangeArrowheads="1"/>
        </xdr:cNvSpPr>
      </xdr:nvSpPr>
      <xdr:spPr bwMode="auto">
        <a:xfrm>
          <a:off x="251460" y="272413"/>
          <a:ext cx="8656320"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1633" name="AutoShape 1">
          <a:extLst>
            <a:ext uri="{FF2B5EF4-FFF2-40B4-BE49-F238E27FC236}">
              <a16:creationId xmlns:a16="http://schemas.microsoft.com/office/drawing/2014/main" id="{824D1D4A-D3CD-4F5D-A275-A369DA967F2E}"/>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32" name="上矢印 31">
          <a:extLst>
            <a:ext uri="{FF2B5EF4-FFF2-40B4-BE49-F238E27FC236}">
              <a16:creationId xmlns:a16="http://schemas.microsoft.com/office/drawing/2014/main" id="{A968406F-50ED-4CF8-8393-6D8129708CB8}"/>
            </a:ext>
          </a:extLst>
        </xdr:cNvPr>
        <xdr:cNvSpPr/>
      </xdr:nvSpPr>
      <xdr:spPr>
        <a:xfrm>
          <a:off x="46014186" y="1484158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33" name="上矢印 32">
          <a:extLst>
            <a:ext uri="{FF2B5EF4-FFF2-40B4-BE49-F238E27FC236}">
              <a16:creationId xmlns:a16="http://schemas.microsoft.com/office/drawing/2014/main" id="{5046C9D7-EC2C-4D40-9875-70C50C00DC24}"/>
            </a:ext>
          </a:extLst>
        </xdr:cNvPr>
        <xdr:cNvSpPr/>
      </xdr:nvSpPr>
      <xdr:spPr>
        <a:xfrm>
          <a:off x="65416611" y="1484158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34" name="左矢印 33">
          <a:extLst>
            <a:ext uri="{FF2B5EF4-FFF2-40B4-BE49-F238E27FC236}">
              <a16:creationId xmlns:a16="http://schemas.microsoft.com/office/drawing/2014/main" id="{3ACFF373-1C7B-4F88-86CA-C2BEC478DD97}"/>
            </a:ext>
          </a:extLst>
        </xdr:cNvPr>
        <xdr:cNvSpPr/>
      </xdr:nvSpPr>
      <xdr:spPr>
        <a:xfrm>
          <a:off x="66500829" y="134482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35" name="左矢印 34">
          <a:extLst>
            <a:ext uri="{FF2B5EF4-FFF2-40B4-BE49-F238E27FC236}">
              <a16:creationId xmlns:a16="http://schemas.microsoft.com/office/drawing/2014/main" id="{F115A898-80F4-4514-A429-9AE2CA888EC2}"/>
            </a:ext>
          </a:extLst>
        </xdr:cNvPr>
        <xdr:cNvSpPr/>
      </xdr:nvSpPr>
      <xdr:spPr>
        <a:xfrm>
          <a:off x="47090784" y="134038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1638" name="AutoShape 1">
          <a:extLst>
            <a:ext uri="{FF2B5EF4-FFF2-40B4-BE49-F238E27FC236}">
              <a16:creationId xmlns:a16="http://schemas.microsoft.com/office/drawing/2014/main" id="{E50ED3EB-2D60-43E1-B8AD-DAA6991FF08A}"/>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1639" name="AutoShape 1">
          <a:extLst>
            <a:ext uri="{FF2B5EF4-FFF2-40B4-BE49-F238E27FC236}">
              <a16:creationId xmlns:a16="http://schemas.microsoft.com/office/drawing/2014/main" id="{45AB1ECB-202F-4A52-97D0-F8E79906106A}"/>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41</xdr:col>
      <xdr:colOff>355600</xdr:colOff>
      <xdr:row>17</xdr:row>
      <xdr:rowOff>31750</xdr:rowOff>
    </xdr:from>
    <xdr:to>
      <xdr:col>42</xdr:col>
      <xdr:colOff>6350</xdr:colOff>
      <xdr:row>21</xdr:row>
      <xdr:rowOff>247650</xdr:rowOff>
    </xdr:to>
    <xdr:sp macro="" textlink="">
      <xdr:nvSpPr>
        <xdr:cNvPr id="342628" name="AutoShape 1">
          <a:extLst>
            <a:ext uri="{FF2B5EF4-FFF2-40B4-BE49-F238E27FC236}">
              <a16:creationId xmlns:a16="http://schemas.microsoft.com/office/drawing/2014/main" id="{9E6ADDC0-986C-448A-8B36-2FE29AE76892}"/>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2629" name="AutoShape 3">
          <a:extLst>
            <a:ext uri="{FF2B5EF4-FFF2-40B4-BE49-F238E27FC236}">
              <a16:creationId xmlns:a16="http://schemas.microsoft.com/office/drawing/2014/main" id="{3B2D598F-CE96-4CF4-A17E-81FD4904490E}"/>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2630" name="AutoShape 4">
          <a:extLst>
            <a:ext uri="{FF2B5EF4-FFF2-40B4-BE49-F238E27FC236}">
              <a16:creationId xmlns:a16="http://schemas.microsoft.com/office/drawing/2014/main" id="{E9872173-B003-4D10-80DF-5B87ABC33550}"/>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2631" name="AutoShape 2">
          <a:extLst>
            <a:ext uri="{FF2B5EF4-FFF2-40B4-BE49-F238E27FC236}">
              <a16:creationId xmlns:a16="http://schemas.microsoft.com/office/drawing/2014/main" id="{E935DCA5-DDD6-445E-AE9C-C61176195D5D}"/>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2632" name="AutoShape 4">
          <a:extLst>
            <a:ext uri="{FF2B5EF4-FFF2-40B4-BE49-F238E27FC236}">
              <a16:creationId xmlns:a16="http://schemas.microsoft.com/office/drawing/2014/main" id="{DE8A2C3A-CE12-40BA-834B-24D81631D180}"/>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2633" name="AutoShape 4">
          <a:extLst>
            <a:ext uri="{FF2B5EF4-FFF2-40B4-BE49-F238E27FC236}">
              <a16:creationId xmlns:a16="http://schemas.microsoft.com/office/drawing/2014/main" id="{87938E3B-240E-45E4-8177-C05234C7D313}"/>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2634" name="AutoShape 4">
          <a:extLst>
            <a:ext uri="{FF2B5EF4-FFF2-40B4-BE49-F238E27FC236}">
              <a16:creationId xmlns:a16="http://schemas.microsoft.com/office/drawing/2014/main" id="{818D0CE0-C4E1-41D1-BCEC-E528A68BF785}"/>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2635" name="AutoShape 2">
          <a:extLst>
            <a:ext uri="{FF2B5EF4-FFF2-40B4-BE49-F238E27FC236}">
              <a16:creationId xmlns:a16="http://schemas.microsoft.com/office/drawing/2014/main" id="{3C175686-AD70-45D6-94AF-361B8DB3ACA5}"/>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2636" name="AutoShape 4">
          <a:extLst>
            <a:ext uri="{FF2B5EF4-FFF2-40B4-BE49-F238E27FC236}">
              <a16:creationId xmlns:a16="http://schemas.microsoft.com/office/drawing/2014/main" id="{C866B107-4372-40CB-AD17-C07AED9FF3B9}"/>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357686</xdr:colOff>
      <xdr:row>33</xdr:row>
      <xdr:rowOff>65768</xdr:rowOff>
    </xdr:from>
    <xdr:to>
      <xdr:col>38</xdr:col>
      <xdr:colOff>586713</xdr:colOff>
      <xdr:row>34</xdr:row>
      <xdr:rowOff>906</xdr:rowOff>
    </xdr:to>
    <xdr:sp macro="" textlink="">
      <xdr:nvSpPr>
        <xdr:cNvPr id="11" name="上矢印 10">
          <a:extLst>
            <a:ext uri="{FF2B5EF4-FFF2-40B4-BE49-F238E27FC236}">
              <a16:creationId xmlns:a16="http://schemas.microsoft.com/office/drawing/2014/main" id="{D4947579-6B4E-44CD-82B9-ADEC16D563B7}"/>
            </a:ext>
          </a:extLst>
        </xdr:cNvPr>
        <xdr:cNvSpPr/>
      </xdr:nvSpPr>
      <xdr:spPr>
        <a:xfrm>
          <a:off x="27987171" y="1485682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260371</xdr:rowOff>
    </xdr:to>
    <xdr:sp macro="" textlink="">
      <xdr:nvSpPr>
        <xdr:cNvPr id="12" name="左矢印 11">
          <a:extLst>
            <a:ext uri="{FF2B5EF4-FFF2-40B4-BE49-F238E27FC236}">
              <a16:creationId xmlns:a16="http://schemas.microsoft.com/office/drawing/2014/main" id="{C4A1C752-7CE0-46B2-9164-7155F31F17BC}"/>
            </a:ext>
          </a:extLst>
        </xdr:cNvPr>
        <xdr:cNvSpPr/>
      </xdr:nvSpPr>
      <xdr:spPr>
        <a:xfrm>
          <a:off x="29047242" y="1344155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69848</xdr:rowOff>
    </xdr:from>
    <xdr:to>
      <xdr:col>15</xdr:col>
      <xdr:colOff>686803</xdr:colOff>
      <xdr:row>3</xdr:row>
      <xdr:rowOff>48928</xdr:rowOff>
    </xdr:to>
    <xdr:sp macro="" textlink="">
      <xdr:nvSpPr>
        <xdr:cNvPr id="13" name="Text Box 1">
          <a:extLst>
            <a:ext uri="{FF2B5EF4-FFF2-40B4-BE49-F238E27FC236}">
              <a16:creationId xmlns:a16="http://schemas.microsoft.com/office/drawing/2014/main" id="{F257B9AB-A3D0-48E6-A6FD-D7D1DE248EF6}"/>
            </a:ext>
          </a:extLst>
        </xdr:cNvPr>
        <xdr:cNvSpPr txBox="1">
          <a:spLocks noChangeArrowheads="1"/>
        </xdr:cNvSpPr>
      </xdr:nvSpPr>
      <xdr:spPr bwMode="auto">
        <a:xfrm>
          <a:off x="251460" y="280033"/>
          <a:ext cx="819041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第三セクター等への短期貸付金に係る負担見込額算出シート（標準評価方式）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2640" name="AutoShape 1">
          <a:extLst>
            <a:ext uri="{FF2B5EF4-FFF2-40B4-BE49-F238E27FC236}">
              <a16:creationId xmlns:a16="http://schemas.microsoft.com/office/drawing/2014/main" id="{0F73E7BD-0720-4F8C-8102-552C70697432}"/>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65768</xdr:rowOff>
    </xdr:from>
    <xdr:to>
      <xdr:col>59</xdr:col>
      <xdr:colOff>589726</xdr:colOff>
      <xdr:row>34</xdr:row>
      <xdr:rowOff>906</xdr:rowOff>
    </xdr:to>
    <xdr:sp macro="" textlink="">
      <xdr:nvSpPr>
        <xdr:cNvPr id="15" name="上矢印 14">
          <a:extLst>
            <a:ext uri="{FF2B5EF4-FFF2-40B4-BE49-F238E27FC236}">
              <a16:creationId xmlns:a16="http://schemas.microsoft.com/office/drawing/2014/main" id="{1B7701F6-C733-4BA0-9B3F-77FAB9854E21}"/>
            </a:ext>
          </a:extLst>
        </xdr:cNvPr>
        <xdr:cNvSpPr/>
      </xdr:nvSpPr>
      <xdr:spPr>
        <a:xfrm>
          <a:off x="46021806" y="1485682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65768</xdr:rowOff>
    </xdr:from>
    <xdr:to>
      <xdr:col>82</xdr:col>
      <xdr:colOff>585624</xdr:colOff>
      <xdr:row>34</xdr:row>
      <xdr:rowOff>906</xdr:rowOff>
    </xdr:to>
    <xdr:sp macro="" textlink="">
      <xdr:nvSpPr>
        <xdr:cNvPr id="16" name="上矢印 15">
          <a:extLst>
            <a:ext uri="{FF2B5EF4-FFF2-40B4-BE49-F238E27FC236}">
              <a16:creationId xmlns:a16="http://schemas.microsoft.com/office/drawing/2014/main" id="{30B70EBB-7499-43FD-9B9B-7BCA83653A26}"/>
            </a:ext>
          </a:extLst>
        </xdr:cNvPr>
        <xdr:cNvSpPr/>
      </xdr:nvSpPr>
      <xdr:spPr>
        <a:xfrm>
          <a:off x="65424231" y="1485682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90351</xdr:rowOff>
    </xdr:from>
    <xdr:to>
      <xdr:col>83</xdr:col>
      <xdr:colOff>201736</xdr:colOff>
      <xdr:row>30</xdr:row>
      <xdr:rowOff>258241</xdr:rowOff>
    </xdr:to>
    <xdr:sp macro="" textlink="">
      <xdr:nvSpPr>
        <xdr:cNvPr id="17" name="左矢印 16">
          <a:extLst>
            <a:ext uri="{FF2B5EF4-FFF2-40B4-BE49-F238E27FC236}">
              <a16:creationId xmlns:a16="http://schemas.microsoft.com/office/drawing/2014/main" id="{80DFA4DF-D056-4C9E-AC1A-D5AD0D7B5F5F}"/>
            </a:ext>
          </a:extLst>
        </xdr:cNvPr>
        <xdr:cNvSpPr/>
      </xdr:nvSpPr>
      <xdr:spPr>
        <a:xfrm>
          <a:off x="66508449" y="1346345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65042</xdr:rowOff>
    </xdr:from>
    <xdr:to>
      <xdr:col>60</xdr:col>
      <xdr:colOff>217761</xdr:colOff>
      <xdr:row>30</xdr:row>
      <xdr:rowOff>257389</xdr:rowOff>
    </xdr:to>
    <xdr:sp macro="" textlink="">
      <xdr:nvSpPr>
        <xdr:cNvPr id="18" name="左矢印 17">
          <a:extLst>
            <a:ext uri="{FF2B5EF4-FFF2-40B4-BE49-F238E27FC236}">
              <a16:creationId xmlns:a16="http://schemas.microsoft.com/office/drawing/2014/main" id="{626F7135-B508-43C9-A40A-113FF6B91F92}"/>
            </a:ext>
          </a:extLst>
        </xdr:cNvPr>
        <xdr:cNvSpPr/>
      </xdr:nvSpPr>
      <xdr:spPr>
        <a:xfrm>
          <a:off x="47098404" y="1341909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2645" name="AutoShape 1">
          <a:extLst>
            <a:ext uri="{FF2B5EF4-FFF2-40B4-BE49-F238E27FC236}">
              <a16:creationId xmlns:a16="http://schemas.microsoft.com/office/drawing/2014/main" id="{476FB3F8-BEF2-4019-9601-347511A3D464}"/>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2646" name="AutoShape 3">
          <a:extLst>
            <a:ext uri="{FF2B5EF4-FFF2-40B4-BE49-F238E27FC236}">
              <a16:creationId xmlns:a16="http://schemas.microsoft.com/office/drawing/2014/main" id="{CDF50330-1812-4A84-BD0B-D7E399173984}"/>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2647" name="AutoShape 4">
          <a:extLst>
            <a:ext uri="{FF2B5EF4-FFF2-40B4-BE49-F238E27FC236}">
              <a16:creationId xmlns:a16="http://schemas.microsoft.com/office/drawing/2014/main" id="{37C0977A-3A67-4BDC-BC9C-12AB60E9D299}"/>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2648" name="AutoShape 2">
          <a:extLst>
            <a:ext uri="{FF2B5EF4-FFF2-40B4-BE49-F238E27FC236}">
              <a16:creationId xmlns:a16="http://schemas.microsoft.com/office/drawing/2014/main" id="{E370A560-C671-45F2-8748-D9D542C6C026}"/>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2649" name="AutoShape 4">
          <a:extLst>
            <a:ext uri="{FF2B5EF4-FFF2-40B4-BE49-F238E27FC236}">
              <a16:creationId xmlns:a16="http://schemas.microsoft.com/office/drawing/2014/main" id="{B8E9D1BA-2B92-471B-962A-2B61D12476B1}"/>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2650" name="AutoShape 4">
          <a:extLst>
            <a:ext uri="{FF2B5EF4-FFF2-40B4-BE49-F238E27FC236}">
              <a16:creationId xmlns:a16="http://schemas.microsoft.com/office/drawing/2014/main" id="{09F46202-561D-4549-AB33-9861C0D984E7}"/>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2651" name="AutoShape 4">
          <a:extLst>
            <a:ext uri="{FF2B5EF4-FFF2-40B4-BE49-F238E27FC236}">
              <a16:creationId xmlns:a16="http://schemas.microsoft.com/office/drawing/2014/main" id="{7A7CD835-3747-47A8-B7DE-37F1DCB9698E}"/>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2652" name="AutoShape 2">
          <a:extLst>
            <a:ext uri="{FF2B5EF4-FFF2-40B4-BE49-F238E27FC236}">
              <a16:creationId xmlns:a16="http://schemas.microsoft.com/office/drawing/2014/main" id="{B4F981FF-BAC3-4550-A709-393A6610E885}"/>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2653" name="AutoShape 4">
          <a:extLst>
            <a:ext uri="{FF2B5EF4-FFF2-40B4-BE49-F238E27FC236}">
              <a16:creationId xmlns:a16="http://schemas.microsoft.com/office/drawing/2014/main" id="{BDF9121E-7FC7-4DAE-8779-A2C7E7ADABAB}"/>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357686</xdr:colOff>
      <xdr:row>33</xdr:row>
      <xdr:rowOff>65768</xdr:rowOff>
    </xdr:from>
    <xdr:to>
      <xdr:col>38</xdr:col>
      <xdr:colOff>586713</xdr:colOff>
      <xdr:row>34</xdr:row>
      <xdr:rowOff>906</xdr:rowOff>
    </xdr:to>
    <xdr:sp macro="" textlink="">
      <xdr:nvSpPr>
        <xdr:cNvPr id="28" name="上矢印 27">
          <a:extLst>
            <a:ext uri="{FF2B5EF4-FFF2-40B4-BE49-F238E27FC236}">
              <a16:creationId xmlns:a16="http://schemas.microsoft.com/office/drawing/2014/main" id="{F47E02F0-1CF1-4223-ADBB-E765631DCFC9}"/>
            </a:ext>
          </a:extLst>
        </xdr:cNvPr>
        <xdr:cNvSpPr/>
      </xdr:nvSpPr>
      <xdr:spPr>
        <a:xfrm>
          <a:off x="27979551" y="1484158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260371</xdr:rowOff>
    </xdr:to>
    <xdr:sp macro="" textlink="">
      <xdr:nvSpPr>
        <xdr:cNvPr id="29" name="左矢印 28">
          <a:extLst>
            <a:ext uri="{FF2B5EF4-FFF2-40B4-BE49-F238E27FC236}">
              <a16:creationId xmlns:a16="http://schemas.microsoft.com/office/drawing/2014/main" id="{5B7E9541-1C27-4B05-8E36-B88765121BC3}"/>
            </a:ext>
          </a:extLst>
        </xdr:cNvPr>
        <xdr:cNvSpPr/>
      </xdr:nvSpPr>
      <xdr:spPr>
        <a:xfrm>
          <a:off x="29039622" y="1342631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69848</xdr:rowOff>
    </xdr:from>
    <xdr:to>
      <xdr:col>16</xdr:col>
      <xdr:colOff>103520</xdr:colOff>
      <xdr:row>3</xdr:row>
      <xdr:rowOff>48928</xdr:rowOff>
    </xdr:to>
    <xdr:sp macro="" textlink="">
      <xdr:nvSpPr>
        <xdr:cNvPr id="30" name="Text Box 1">
          <a:extLst>
            <a:ext uri="{FF2B5EF4-FFF2-40B4-BE49-F238E27FC236}">
              <a16:creationId xmlns:a16="http://schemas.microsoft.com/office/drawing/2014/main" id="{BDF4A427-952E-4058-B9EC-3A6A1C048D8D}"/>
            </a:ext>
          </a:extLst>
        </xdr:cNvPr>
        <xdr:cNvSpPr txBox="1">
          <a:spLocks noChangeArrowheads="1"/>
        </xdr:cNvSpPr>
      </xdr:nvSpPr>
      <xdr:spPr bwMode="auto">
        <a:xfrm>
          <a:off x="251460" y="272413"/>
          <a:ext cx="8656320"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2657" name="AutoShape 1">
          <a:extLst>
            <a:ext uri="{FF2B5EF4-FFF2-40B4-BE49-F238E27FC236}">
              <a16:creationId xmlns:a16="http://schemas.microsoft.com/office/drawing/2014/main" id="{782D0AA1-F6B5-411A-B9DD-0B30098D85DC}"/>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65768</xdr:rowOff>
    </xdr:from>
    <xdr:to>
      <xdr:col>59</xdr:col>
      <xdr:colOff>589726</xdr:colOff>
      <xdr:row>34</xdr:row>
      <xdr:rowOff>906</xdr:rowOff>
    </xdr:to>
    <xdr:sp macro="" textlink="">
      <xdr:nvSpPr>
        <xdr:cNvPr id="32" name="上矢印 31">
          <a:extLst>
            <a:ext uri="{FF2B5EF4-FFF2-40B4-BE49-F238E27FC236}">
              <a16:creationId xmlns:a16="http://schemas.microsoft.com/office/drawing/2014/main" id="{D056FAA7-8794-43AE-8E77-76D33D8B2544}"/>
            </a:ext>
          </a:extLst>
        </xdr:cNvPr>
        <xdr:cNvSpPr/>
      </xdr:nvSpPr>
      <xdr:spPr>
        <a:xfrm>
          <a:off x="46014186" y="1484158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65768</xdr:rowOff>
    </xdr:from>
    <xdr:to>
      <xdr:col>82</xdr:col>
      <xdr:colOff>585624</xdr:colOff>
      <xdr:row>34</xdr:row>
      <xdr:rowOff>906</xdr:rowOff>
    </xdr:to>
    <xdr:sp macro="" textlink="">
      <xdr:nvSpPr>
        <xdr:cNvPr id="33" name="上矢印 32">
          <a:extLst>
            <a:ext uri="{FF2B5EF4-FFF2-40B4-BE49-F238E27FC236}">
              <a16:creationId xmlns:a16="http://schemas.microsoft.com/office/drawing/2014/main" id="{47A76369-8673-44F7-BC20-4EA037958E55}"/>
            </a:ext>
          </a:extLst>
        </xdr:cNvPr>
        <xdr:cNvSpPr/>
      </xdr:nvSpPr>
      <xdr:spPr>
        <a:xfrm>
          <a:off x="65416611" y="1484158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90351</xdr:rowOff>
    </xdr:from>
    <xdr:to>
      <xdr:col>83</xdr:col>
      <xdr:colOff>201736</xdr:colOff>
      <xdr:row>30</xdr:row>
      <xdr:rowOff>258241</xdr:rowOff>
    </xdr:to>
    <xdr:sp macro="" textlink="">
      <xdr:nvSpPr>
        <xdr:cNvPr id="34" name="左矢印 33">
          <a:extLst>
            <a:ext uri="{FF2B5EF4-FFF2-40B4-BE49-F238E27FC236}">
              <a16:creationId xmlns:a16="http://schemas.microsoft.com/office/drawing/2014/main" id="{64822FED-E791-41B4-AE7B-EF19603AE242}"/>
            </a:ext>
          </a:extLst>
        </xdr:cNvPr>
        <xdr:cNvSpPr/>
      </xdr:nvSpPr>
      <xdr:spPr>
        <a:xfrm>
          <a:off x="66500829" y="134482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65042</xdr:rowOff>
    </xdr:from>
    <xdr:to>
      <xdr:col>60</xdr:col>
      <xdr:colOff>217761</xdr:colOff>
      <xdr:row>30</xdr:row>
      <xdr:rowOff>257389</xdr:rowOff>
    </xdr:to>
    <xdr:sp macro="" textlink="">
      <xdr:nvSpPr>
        <xdr:cNvPr id="35" name="左矢印 34">
          <a:extLst>
            <a:ext uri="{FF2B5EF4-FFF2-40B4-BE49-F238E27FC236}">
              <a16:creationId xmlns:a16="http://schemas.microsoft.com/office/drawing/2014/main" id="{3BEEE461-1E22-4524-91A3-B50928D821BE}"/>
            </a:ext>
          </a:extLst>
        </xdr:cNvPr>
        <xdr:cNvSpPr/>
      </xdr:nvSpPr>
      <xdr:spPr>
        <a:xfrm>
          <a:off x="47090784" y="134038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2662" name="AutoShape 1">
          <a:extLst>
            <a:ext uri="{FF2B5EF4-FFF2-40B4-BE49-F238E27FC236}">
              <a16:creationId xmlns:a16="http://schemas.microsoft.com/office/drawing/2014/main" id="{9133F9CD-71C3-43C4-AA38-65297AE407E4}"/>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2663" name="AutoShape 1">
          <a:extLst>
            <a:ext uri="{FF2B5EF4-FFF2-40B4-BE49-F238E27FC236}">
              <a16:creationId xmlns:a16="http://schemas.microsoft.com/office/drawing/2014/main" id="{DA827CF8-AFED-4A5E-B696-F088D21C12AB}"/>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41</xdr:col>
      <xdr:colOff>355600</xdr:colOff>
      <xdr:row>17</xdr:row>
      <xdr:rowOff>31750</xdr:rowOff>
    </xdr:from>
    <xdr:to>
      <xdr:col>42</xdr:col>
      <xdr:colOff>6350</xdr:colOff>
      <xdr:row>21</xdr:row>
      <xdr:rowOff>247650</xdr:rowOff>
    </xdr:to>
    <xdr:sp macro="" textlink="">
      <xdr:nvSpPr>
        <xdr:cNvPr id="343652" name="AutoShape 1">
          <a:extLst>
            <a:ext uri="{FF2B5EF4-FFF2-40B4-BE49-F238E27FC236}">
              <a16:creationId xmlns:a16="http://schemas.microsoft.com/office/drawing/2014/main" id="{3BF8AC77-4A35-4248-AD93-12EA9B4F1EF7}"/>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3653" name="AutoShape 3">
          <a:extLst>
            <a:ext uri="{FF2B5EF4-FFF2-40B4-BE49-F238E27FC236}">
              <a16:creationId xmlns:a16="http://schemas.microsoft.com/office/drawing/2014/main" id="{BE77C07E-EA20-47B0-88EF-F0147AA1FD83}"/>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3654" name="AutoShape 4">
          <a:extLst>
            <a:ext uri="{FF2B5EF4-FFF2-40B4-BE49-F238E27FC236}">
              <a16:creationId xmlns:a16="http://schemas.microsoft.com/office/drawing/2014/main" id="{E0B81BF2-E797-4EB9-89F6-94AF99DC343F}"/>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3655" name="AutoShape 2">
          <a:extLst>
            <a:ext uri="{FF2B5EF4-FFF2-40B4-BE49-F238E27FC236}">
              <a16:creationId xmlns:a16="http://schemas.microsoft.com/office/drawing/2014/main" id="{78A8CE15-7E62-4E19-B2A6-72731EAE5843}"/>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3656" name="AutoShape 4">
          <a:extLst>
            <a:ext uri="{FF2B5EF4-FFF2-40B4-BE49-F238E27FC236}">
              <a16:creationId xmlns:a16="http://schemas.microsoft.com/office/drawing/2014/main" id="{C399276E-6833-4491-97E5-A342ADDA4AE0}"/>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3657" name="AutoShape 4">
          <a:extLst>
            <a:ext uri="{FF2B5EF4-FFF2-40B4-BE49-F238E27FC236}">
              <a16:creationId xmlns:a16="http://schemas.microsoft.com/office/drawing/2014/main" id="{D09C6277-E967-409F-A238-627583DA1E2B}"/>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3658" name="AutoShape 4">
          <a:extLst>
            <a:ext uri="{FF2B5EF4-FFF2-40B4-BE49-F238E27FC236}">
              <a16:creationId xmlns:a16="http://schemas.microsoft.com/office/drawing/2014/main" id="{FA0197C1-B532-4223-9C36-222A261D15CE}"/>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3659" name="AutoShape 2">
          <a:extLst>
            <a:ext uri="{FF2B5EF4-FFF2-40B4-BE49-F238E27FC236}">
              <a16:creationId xmlns:a16="http://schemas.microsoft.com/office/drawing/2014/main" id="{D239BD00-AF42-47DA-A99B-2C8C802CC978}"/>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3660" name="AutoShape 4">
          <a:extLst>
            <a:ext uri="{FF2B5EF4-FFF2-40B4-BE49-F238E27FC236}">
              <a16:creationId xmlns:a16="http://schemas.microsoft.com/office/drawing/2014/main" id="{A1EB59A3-629C-4AD6-BFD3-AE27B4A96F43}"/>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11" name="上矢印 10">
          <a:extLst>
            <a:ext uri="{FF2B5EF4-FFF2-40B4-BE49-F238E27FC236}">
              <a16:creationId xmlns:a16="http://schemas.microsoft.com/office/drawing/2014/main" id="{21D7F0C5-CBC0-438C-9BEE-7C9A5C0D1A5A}"/>
            </a:ext>
          </a:extLst>
        </xdr:cNvPr>
        <xdr:cNvSpPr/>
      </xdr:nvSpPr>
      <xdr:spPr>
        <a:xfrm>
          <a:off x="27987171" y="1485682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12" name="左矢印 11">
          <a:extLst>
            <a:ext uri="{FF2B5EF4-FFF2-40B4-BE49-F238E27FC236}">
              <a16:creationId xmlns:a16="http://schemas.microsoft.com/office/drawing/2014/main" id="{84198252-CBDD-41E0-A5EB-F83014DDF60A}"/>
            </a:ext>
          </a:extLst>
        </xdr:cNvPr>
        <xdr:cNvSpPr/>
      </xdr:nvSpPr>
      <xdr:spPr>
        <a:xfrm>
          <a:off x="29047242" y="1344155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15</xdr:col>
      <xdr:colOff>686629</xdr:colOff>
      <xdr:row>3</xdr:row>
      <xdr:rowOff>45754</xdr:rowOff>
    </xdr:to>
    <xdr:sp macro="" textlink="">
      <xdr:nvSpPr>
        <xdr:cNvPr id="13" name="Text Box 1">
          <a:extLst>
            <a:ext uri="{FF2B5EF4-FFF2-40B4-BE49-F238E27FC236}">
              <a16:creationId xmlns:a16="http://schemas.microsoft.com/office/drawing/2014/main" id="{25C45B72-6CF1-405F-9D53-B7323A1D28F9}"/>
            </a:ext>
          </a:extLst>
        </xdr:cNvPr>
        <xdr:cNvSpPr txBox="1">
          <a:spLocks noChangeArrowheads="1"/>
        </xdr:cNvSpPr>
      </xdr:nvSpPr>
      <xdr:spPr bwMode="auto">
        <a:xfrm>
          <a:off x="251460" y="280033"/>
          <a:ext cx="819041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第三セクター等への短期貸付金に係る負担見込額算出シート（標準評価方式）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3664" name="AutoShape 1">
          <a:extLst>
            <a:ext uri="{FF2B5EF4-FFF2-40B4-BE49-F238E27FC236}">
              <a16:creationId xmlns:a16="http://schemas.microsoft.com/office/drawing/2014/main" id="{BAF4FEF0-503C-436A-854D-C49E55E3E158}"/>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15" name="上矢印 14">
          <a:extLst>
            <a:ext uri="{FF2B5EF4-FFF2-40B4-BE49-F238E27FC236}">
              <a16:creationId xmlns:a16="http://schemas.microsoft.com/office/drawing/2014/main" id="{CDC45000-E9FF-48D5-A2DA-816C290AA6F7}"/>
            </a:ext>
          </a:extLst>
        </xdr:cNvPr>
        <xdr:cNvSpPr/>
      </xdr:nvSpPr>
      <xdr:spPr>
        <a:xfrm>
          <a:off x="46021806" y="1485682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16" name="上矢印 15">
          <a:extLst>
            <a:ext uri="{FF2B5EF4-FFF2-40B4-BE49-F238E27FC236}">
              <a16:creationId xmlns:a16="http://schemas.microsoft.com/office/drawing/2014/main" id="{C47A8134-ED50-4C40-8C89-687CF63BC1F1}"/>
            </a:ext>
          </a:extLst>
        </xdr:cNvPr>
        <xdr:cNvSpPr/>
      </xdr:nvSpPr>
      <xdr:spPr>
        <a:xfrm>
          <a:off x="65424231" y="1485682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17" name="左矢印 16">
          <a:extLst>
            <a:ext uri="{FF2B5EF4-FFF2-40B4-BE49-F238E27FC236}">
              <a16:creationId xmlns:a16="http://schemas.microsoft.com/office/drawing/2014/main" id="{D0698C3E-2D58-4CA7-A3BE-F98AD7C82DCA}"/>
            </a:ext>
          </a:extLst>
        </xdr:cNvPr>
        <xdr:cNvSpPr/>
      </xdr:nvSpPr>
      <xdr:spPr>
        <a:xfrm>
          <a:off x="66508449" y="1346345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18" name="左矢印 17">
          <a:extLst>
            <a:ext uri="{FF2B5EF4-FFF2-40B4-BE49-F238E27FC236}">
              <a16:creationId xmlns:a16="http://schemas.microsoft.com/office/drawing/2014/main" id="{292BB078-4711-45D1-8964-22B32F596477}"/>
            </a:ext>
          </a:extLst>
        </xdr:cNvPr>
        <xdr:cNvSpPr/>
      </xdr:nvSpPr>
      <xdr:spPr>
        <a:xfrm>
          <a:off x="47098404" y="1341909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3669" name="AutoShape 1">
          <a:extLst>
            <a:ext uri="{FF2B5EF4-FFF2-40B4-BE49-F238E27FC236}">
              <a16:creationId xmlns:a16="http://schemas.microsoft.com/office/drawing/2014/main" id="{BEFFFB12-FE40-4F54-BE36-510436A42968}"/>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3670" name="AutoShape 3">
          <a:extLst>
            <a:ext uri="{FF2B5EF4-FFF2-40B4-BE49-F238E27FC236}">
              <a16:creationId xmlns:a16="http://schemas.microsoft.com/office/drawing/2014/main" id="{0F812CE7-E00D-4246-9255-4455A7A1DD63}"/>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3671" name="AutoShape 4">
          <a:extLst>
            <a:ext uri="{FF2B5EF4-FFF2-40B4-BE49-F238E27FC236}">
              <a16:creationId xmlns:a16="http://schemas.microsoft.com/office/drawing/2014/main" id="{B12EC540-D4EA-4B52-8765-86BE230D0C05}"/>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3672" name="AutoShape 2">
          <a:extLst>
            <a:ext uri="{FF2B5EF4-FFF2-40B4-BE49-F238E27FC236}">
              <a16:creationId xmlns:a16="http://schemas.microsoft.com/office/drawing/2014/main" id="{BD158798-21EA-4CE7-8E5D-47C8E8D8F591}"/>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3673" name="AutoShape 4">
          <a:extLst>
            <a:ext uri="{FF2B5EF4-FFF2-40B4-BE49-F238E27FC236}">
              <a16:creationId xmlns:a16="http://schemas.microsoft.com/office/drawing/2014/main" id="{CB7A726E-0651-4674-BA20-863AE7F44CB4}"/>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3674" name="AutoShape 4">
          <a:extLst>
            <a:ext uri="{FF2B5EF4-FFF2-40B4-BE49-F238E27FC236}">
              <a16:creationId xmlns:a16="http://schemas.microsoft.com/office/drawing/2014/main" id="{8E1B80E2-B719-47A5-9640-15ED6802918B}"/>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3675" name="AutoShape 4">
          <a:extLst>
            <a:ext uri="{FF2B5EF4-FFF2-40B4-BE49-F238E27FC236}">
              <a16:creationId xmlns:a16="http://schemas.microsoft.com/office/drawing/2014/main" id="{BD4AADFD-6E6E-4C5E-845E-9CA462E9DF83}"/>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3676" name="AutoShape 2">
          <a:extLst>
            <a:ext uri="{FF2B5EF4-FFF2-40B4-BE49-F238E27FC236}">
              <a16:creationId xmlns:a16="http://schemas.microsoft.com/office/drawing/2014/main" id="{5282B1F1-44D8-4AAD-9F97-ABE7B92EC21D}"/>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3677" name="AutoShape 4">
          <a:extLst>
            <a:ext uri="{FF2B5EF4-FFF2-40B4-BE49-F238E27FC236}">
              <a16:creationId xmlns:a16="http://schemas.microsoft.com/office/drawing/2014/main" id="{22FEEAAB-16CE-4899-93AD-364FBAC8478C}"/>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28" name="上矢印 27">
          <a:extLst>
            <a:ext uri="{FF2B5EF4-FFF2-40B4-BE49-F238E27FC236}">
              <a16:creationId xmlns:a16="http://schemas.microsoft.com/office/drawing/2014/main" id="{8D671ECA-5B9D-4468-B186-29F315AE05E5}"/>
            </a:ext>
          </a:extLst>
        </xdr:cNvPr>
        <xdr:cNvSpPr/>
      </xdr:nvSpPr>
      <xdr:spPr>
        <a:xfrm>
          <a:off x="27979551" y="1484158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29" name="左矢印 28">
          <a:extLst>
            <a:ext uri="{FF2B5EF4-FFF2-40B4-BE49-F238E27FC236}">
              <a16:creationId xmlns:a16="http://schemas.microsoft.com/office/drawing/2014/main" id="{BB5B531C-8515-459A-9595-FE8556AB9DED}"/>
            </a:ext>
          </a:extLst>
        </xdr:cNvPr>
        <xdr:cNvSpPr/>
      </xdr:nvSpPr>
      <xdr:spPr>
        <a:xfrm>
          <a:off x="29039622" y="1342631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16</xdr:col>
      <xdr:colOff>106694</xdr:colOff>
      <xdr:row>3</xdr:row>
      <xdr:rowOff>45754</xdr:rowOff>
    </xdr:to>
    <xdr:sp macro="" textlink="">
      <xdr:nvSpPr>
        <xdr:cNvPr id="30" name="Text Box 1">
          <a:extLst>
            <a:ext uri="{FF2B5EF4-FFF2-40B4-BE49-F238E27FC236}">
              <a16:creationId xmlns:a16="http://schemas.microsoft.com/office/drawing/2014/main" id="{76ACB4F9-371D-497C-A6FB-8D62345051D5}"/>
            </a:ext>
          </a:extLst>
        </xdr:cNvPr>
        <xdr:cNvSpPr txBox="1">
          <a:spLocks noChangeArrowheads="1"/>
        </xdr:cNvSpPr>
      </xdr:nvSpPr>
      <xdr:spPr bwMode="auto">
        <a:xfrm>
          <a:off x="251460" y="272413"/>
          <a:ext cx="8656320"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3681" name="AutoShape 1">
          <a:extLst>
            <a:ext uri="{FF2B5EF4-FFF2-40B4-BE49-F238E27FC236}">
              <a16:creationId xmlns:a16="http://schemas.microsoft.com/office/drawing/2014/main" id="{4EE514AA-4A86-4BE5-B0BD-1789E2E315D6}"/>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32" name="上矢印 31">
          <a:extLst>
            <a:ext uri="{FF2B5EF4-FFF2-40B4-BE49-F238E27FC236}">
              <a16:creationId xmlns:a16="http://schemas.microsoft.com/office/drawing/2014/main" id="{B4916261-480B-4F68-BE36-2204FBC76E30}"/>
            </a:ext>
          </a:extLst>
        </xdr:cNvPr>
        <xdr:cNvSpPr/>
      </xdr:nvSpPr>
      <xdr:spPr>
        <a:xfrm>
          <a:off x="46014186" y="1484158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33" name="上矢印 32">
          <a:extLst>
            <a:ext uri="{FF2B5EF4-FFF2-40B4-BE49-F238E27FC236}">
              <a16:creationId xmlns:a16="http://schemas.microsoft.com/office/drawing/2014/main" id="{BA935993-7C87-461E-8A4F-261C4FD4D6DA}"/>
            </a:ext>
          </a:extLst>
        </xdr:cNvPr>
        <xdr:cNvSpPr/>
      </xdr:nvSpPr>
      <xdr:spPr>
        <a:xfrm>
          <a:off x="65416611" y="1484158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34" name="左矢印 33">
          <a:extLst>
            <a:ext uri="{FF2B5EF4-FFF2-40B4-BE49-F238E27FC236}">
              <a16:creationId xmlns:a16="http://schemas.microsoft.com/office/drawing/2014/main" id="{10091F94-0B55-4EC9-9999-9BD63A27D0C7}"/>
            </a:ext>
          </a:extLst>
        </xdr:cNvPr>
        <xdr:cNvSpPr/>
      </xdr:nvSpPr>
      <xdr:spPr>
        <a:xfrm>
          <a:off x="66500829" y="134482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35" name="左矢印 34">
          <a:extLst>
            <a:ext uri="{FF2B5EF4-FFF2-40B4-BE49-F238E27FC236}">
              <a16:creationId xmlns:a16="http://schemas.microsoft.com/office/drawing/2014/main" id="{F69085C5-F54F-4C86-AA98-EEAAE951972E}"/>
            </a:ext>
          </a:extLst>
        </xdr:cNvPr>
        <xdr:cNvSpPr/>
      </xdr:nvSpPr>
      <xdr:spPr>
        <a:xfrm>
          <a:off x="47090784" y="134038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3686" name="AutoShape 1">
          <a:extLst>
            <a:ext uri="{FF2B5EF4-FFF2-40B4-BE49-F238E27FC236}">
              <a16:creationId xmlns:a16="http://schemas.microsoft.com/office/drawing/2014/main" id="{B305EB03-5E75-4E09-9071-750C32387EDF}"/>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3687" name="AutoShape 1">
          <a:extLst>
            <a:ext uri="{FF2B5EF4-FFF2-40B4-BE49-F238E27FC236}">
              <a16:creationId xmlns:a16="http://schemas.microsoft.com/office/drawing/2014/main" id="{37B4CE65-AF0E-4025-BFFD-7F1A1EEBDA15}"/>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41</xdr:col>
      <xdr:colOff>355600</xdr:colOff>
      <xdr:row>17</xdr:row>
      <xdr:rowOff>31750</xdr:rowOff>
    </xdr:from>
    <xdr:to>
      <xdr:col>42</xdr:col>
      <xdr:colOff>6350</xdr:colOff>
      <xdr:row>21</xdr:row>
      <xdr:rowOff>247650</xdr:rowOff>
    </xdr:to>
    <xdr:sp macro="" textlink="">
      <xdr:nvSpPr>
        <xdr:cNvPr id="344676" name="AutoShape 1">
          <a:extLst>
            <a:ext uri="{FF2B5EF4-FFF2-40B4-BE49-F238E27FC236}">
              <a16:creationId xmlns:a16="http://schemas.microsoft.com/office/drawing/2014/main" id="{75878EF8-06E4-45EB-A5B2-35C4FA16022C}"/>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4677" name="AutoShape 3">
          <a:extLst>
            <a:ext uri="{FF2B5EF4-FFF2-40B4-BE49-F238E27FC236}">
              <a16:creationId xmlns:a16="http://schemas.microsoft.com/office/drawing/2014/main" id="{50417EA8-4E37-43BD-8C00-A27667909560}"/>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4678" name="AutoShape 4">
          <a:extLst>
            <a:ext uri="{FF2B5EF4-FFF2-40B4-BE49-F238E27FC236}">
              <a16:creationId xmlns:a16="http://schemas.microsoft.com/office/drawing/2014/main" id="{15E48E9F-CA30-413D-94BB-53CEAD5E2BFF}"/>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4679" name="AutoShape 2">
          <a:extLst>
            <a:ext uri="{FF2B5EF4-FFF2-40B4-BE49-F238E27FC236}">
              <a16:creationId xmlns:a16="http://schemas.microsoft.com/office/drawing/2014/main" id="{87676EDA-9071-41B2-BFFB-8460A1FBF6E6}"/>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4680" name="AutoShape 4">
          <a:extLst>
            <a:ext uri="{FF2B5EF4-FFF2-40B4-BE49-F238E27FC236}">
              <a16:creationId xmlns:a16="http://schemas.microsoft.com/office/drawing/2014/main" id="{3D8F2132-C24C-4761-9549-4B4B6B2F78AF}"/>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4681" name="AutoShape 4">
          <a:extLst>
            <a:ext uri="{FF2B5EF4-FFF2-40B4-BE49-F238E27FC236}">
              <a16:creationId xmlns:a16="http://schemas.microsoft.com/office/drawing/2014/main" id="{77F8F81E-036D-4377-95A1-0BFCFA9B1492}"/>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4682" name="AutoShape 4">
          <a:extLst>
            <a:ext uri="{FF2B5EF4-FFF2-40B4-BE49-F238E27FC236}">
              <a16:creationId xmlns:a16="http://schemas.microsoft.com/office/drawing/2014/main" id="{9BB05F9B-09B6-4925-8111-02BCE35D09CF}"/>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4683" name="AutoShape 2">
          <a:extLst>
            <a:ext uri="{FF2B5EF4-FFF2-40B4-BE49-F238E27FC236}">
              <a16:creationId xmlns:a16="http://schemas.microsoft.com/office/drawing/2014/main" id="{E40AA84F-125B-4635-B48A-9AFAE4609C3C}"/>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4684" name="AutoShape 4">
          <a:extLst>
            <a:ext uri="{FF2B5EF4-FFF2-40B4-BE49-F238E27FC236}">
              <a16:creationId xmlns:a16="http://schemas.microsoft.com/office/drawing/2014/main" id="{311D3DF6-11D1-477F-8923-BD7A1A5CC86C}"/>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11" name="上矢印 10">
          <a:extLst>
            <a:ext uri="{FF2B5EF4-FFF2-40B4-BE49-F238E27FC236}">
              <a16:creationId xmlns:a16="http://schemas.microsoft.com/office/drawing/2014/main" id="{621407D5-B5DE-4CB8-AF66-C6FD27CF1DC4}"/>
            </a:ext>
          </a:extLst>
        </xdr:cNvPr>
        <xdr:cNvSpPr/>
      </xdr:nvSpPr>
      <xdr:spPr>
        <a:xfrm>
          <a:off x="27987171" y="1485682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12" name="左矢印 11">
          <a:extLst>
            <a:ext uri="{FF2B5EF4-FFF2-40B4-BE49-F238E27FC236}">
              <a16:creationId xmlns:a16="http://schemas.microsoft.com/office/drawing/2014/main" id="{0DD63288-D615-4C0B-8702-2BA4A0184DC1}"/>
            </a:ext>
          </a:extLst>
        </xdr:cNvPr>
        <xdr:cNvSpPr/>
      </xdr:nvSpPr>
      <xdr:spPr>
        <a:xfrm>
          <a:off x="29047242" y="1344155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15</xdr:col>
      <xdr:colOff>686629</xdr:colOff>
      <xdr:row>3</xdr:row>
      <xdr:rowOff>45754</xdr:rowOff>
    </xdr:to>
    <xdr:sp macro="" textlink="">
      <xdr:nvSpPr>
        <xdr:cNvPr id="13" name="Text Box 1">
          <a:extLst>
            <a:ext uri="{FF2B5EF4-FFF2-40B4-BE49-F238E27FC236}">
              <a16:creationId xmlns:a16="http://schemas.microsoft.com/office/drawing/2014/main" id="{9E43FF47-C37E-4D7F-B16D-51FB28988B1E}"/>
            </a:ext>
          </a:extLst>
        </xdr:cNvPr>
        <xdr:cNvSpPr txBox="1">
          <a:spLocks noChangeArrowheads="1"/>
        </xdr:cNvSpPr>
      </xdr:nvSpPr>
      <xdr:spPr bwMode="auto">
        <a:xfrm>
          <a:off x="251460" y="280033"/>
          <a:ext cx="819041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第三セクター等への短期貸付金に係る負担見込額算出シート（標準評価方式）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4688" name="AutoShape 1">
          <a:extLst>
            <a:ext uri="{FF2B5EF4-FFF2-40B4-BE49-F238E27FC236}">
              <a16:creationId xmlns:a16="http://schemas.microsoft.com/office/drawing/2014/main" id="{7682107D-4980-4115-9419-9DC6D7100130}"/>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15" name="上矢印 14">
          <a:extLst>
            <a:ext uri="{FF2B5EF4-FFF2-40B4-BE49-F238E27FC236}">
              <a16:creationId xmlns:a16="http://schemas.microsoft.com/office/drawing/2014/main" id="{2D871B03-A089-40C4-870C-E34803F22BB0}"/>
            </a:ext>
          </a:extLst>
        </xdr:cNvPr>
        <xdr:cNvSpPr/>
      </xdr:nvSpPr>
      <xdr:spPr>
        <a:xfrm>
          <a:off x="46021806" y="1485682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16" name="上矢印 15">
          <a:extLst>
            <a:ext uri="{FF2B5EF4-FFF2-40B4-BE49-F238E27FC236}">
              <a16:creationId xmlns:a16="http://schemas.microsoft.com/office/drawing/2014/main" id="{0F69E1A7-2C2E-4D31-BCE3-2EF71068D78D}"/>
            </a:ext>
          </a:extLst>
        </xdr:cNvPr>
        <xdr:cNvSpPr/>
      </xdr:nvSpPr>
      <xdr:spPr>
        <a:xfrm>
          <a:off x="65424231" y="1485682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17" name="左矢印 16">
          <a:extLst>
            <a:ext uri="{FF2B5EF4-FFF2-40B4-BE49-F238E27FC236}">
              <a16:creationId xmlns:a16="http://schemas.microsoft.com/office/drawing/2014/main" id="{DB22F856-B121-420B-9F0F-C5E61A89BC2E}"/>
            </a:ext>
          </a:extLst>
        </xdr:cNvPr>
        <xdr:cNvSpPr/>
      </xdr:nvSpPr>
      <xdr:spPr>
        <a:xfrm>
          <a:off x="66508449" y="1346345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18" name="左矢印 17">
          <a:extLst>
            <a:ext uri="{FF2B5EF4-FFF2-40B4-BE49-F238E27FC236}">
              <a16:creationId xmlns:a16="http://schemas.microsoft.com/office/drawing/2014/main" id="{87AAD26B-32C3-4D4C-9B75-FB40BDF5914E}"/>
            </a:ext>
          </a:extLst>
        </xdr:cNvPr>
        <xdr:cNvSpPr/>
      </xdr:nvSpPr>
      <xdr:spPr>
        <a:xfrm>
          <a:off x="47098404" y="1341909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4693" name="AutoShape 1">
          <a:extLst>
            <a:ext uri="{FF2B5EF4-FFF2-40B4-BE49-F238E27FC236}">
              <a16:creationId xmlns:a16="http://schemas.microsoft.com/office/drawing/2014/main" id="{52740386-5C60-4AD4-AE7B-C51E2237C660}"/>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4694" name="AutoShape 3">
          <a:extLst>
            <a:ext uri="{FF2B5EF4-FFF2-40B4-BE49-F238E27FC236}">
              <a16:creationId xmlns:a16="http://schemas.microsoft.com/office/drawing/2014/main" id="{566F0727-252C-4312-BA85-5BECE67B4A7A}"/>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4695" name="AutoShape 4">
          <a:extLst>
            <a:ext uri="{FF2B5EF4-FFF2-40B4-BE49-F238E27FC236}">
              <a16:creationId xmlns:a16="http://schemas.microsoft.com/office/drawing/2014/main" id="{CDD24F21-3B4B-4663-A711-989CE6831484}"/>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4696" name="AutoShape 2">
          <a:extLst>
            <a:ext uri="{FF2B5EF4-FFF2-40B4-BE49-F238E27FC236}">
              <a16:creationId xmlns:a16="http://schemas.microsoft.com/office/drawing/2014/main" id="{313D621B-EDF9-4038-86B9-B6944AA08E3E}"/>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4697" name="AutoShape 4">
          <a:extLst>
            <a:ext uri="{FF2B5EF4-FFF2-40B4-BE49-F238E27FC236}">
              <a16:creationId xmlns:a16="http://schemas.microsoft.com/office/drawing/2014/main" id="{891CDFF2-4E22-4B8D-A214-5045D00444DE}"/>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4698" name="AutoShape 4">
          <a:extLst>
            <a:ext uri="{FF2B5EF4-FFF2-40B4-BE49-F238E27FC236}">
              <a16:creationId xmlns:a16="http://schemas.microsoft.com/office/drawing/2014/main" id="{EA6329BC-C5F9-401B-935B-79F23FC75963}"/>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4699" name="AutoShape 4">
          <a:extLst>
            <a:ext uri="{FF2B5EF4-FFF2-40B4-BE49-F238E27FC236}">
              <a16:creationId xmlns:a16="http://schemas.microsoft.com/office/drawing/2014/main" id="{4789F6A3-3D15-494B-874C-BF0DAE16FD67}"/>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4700" name="AutoShape 2">
          <a:extLst>
            <a:ext uri="{FF2B5EF4-FFF2-40B4-BE49-F238E27FC236}">
              <a16:creationId xmlns:a16="http://schemas.microsoft.com/office/drawing/2014/main" id="{9067BDF0-1860-4B22-AECD-579E47A957E5}"/>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4701" name="AutoShape 4">
          <a:extLst>
            <a:ext uri="{FF2B5EF4-FFF2-40B4-BE49-F238E27FC236}">
              <a16:creationId xmlns:a16="http://schemas.microsoft.com/office/drawing/2014/main" id="{2FA5F8E4-2BEB-4876-8159-1CD029EA9A20}"/>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28" name="上矢印 27">
          <a:extLst>
            <a:ext uri="{FF2B5EF4-FFF2-40B4-BE49-F238E27FC236}">
              <a16:creationId xmlns:a16="http://schemas.microsoft.com/office/drawing/2014/main" id="{86D32AC6-9218-4214-8E7E-7E42D9B562AF}"/>
            </a:ext>
          </a:extLst>
        </xdr:cNvPr>
        <xdr:cNvSpPr/>
      </xdr:nvSpPr>
      <xdr:spPr>
        <a:xfrm>
          <a:off x="27979551" y="1484158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29" name="左矢印 28">
          <a:extLst>
            <a:ext uri="{FF2B5EF4-FFF2-40B4-BE49-F238E27FC236}">
              <a16:creationId xmlns:a16="http://schemas.microsoft.com/office/drawing/2014/main" id="{17BE0A48-9CD4-4F5D-9C3E-C19627880C41}"/>
            </a:ext>
          </a:extLst>
        </xdr:cNvPr>
        <xdr:cNvSpPr/>
      </xdr:nvSpPr>
      <xdr:spPr>
        <a:xfrm>
          <a:off x="29039622" y="1342631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16</xdr:col>
      <xdr:colOff>106694</xdr:colOff>
      <xdr:row>3</xdr:row>
      <xdr:rowOff>45754</xdr:rowOff>
    </xdr:to>
    <xdr:sp macro="" textlink="">
      <xdr:nvSpPr>
        <xdr:cNvPr id="30" name="Text Box 1">
          <a:extLst>
            <a:ext uri="{FF2B5EF4-FFF2-40B4-BE49-F238E27FC236}">
              <a16:creationId xmlns:a16="http://schemas.microsoft.com/office/drawing/2014/main" id="{006CCC7E-4464-40CE-A739-196DA6E6C689}"/>
            </a:ext>
          </a:extLst>
        </xdr:cNvPr>
        <xdr:cNvSpPr txBox="1">
          <a:spLocks noChangeArrowheads="1"/>
        </xdr:cNvSpPr>
      </xdr:nvSpPr>
      <xdr:spPr bwMode="auto">
        <a:xfrm>
          <a:off x="251460" y="272413"/>
          <a:ext cx="8656320"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4705" name="AutoShape 1">
          <a:extLst>
            <a:ext uri="{FF2B5EF4-FFF2-40B4-BE49-F238E27FC236}">
              <a16:creationId xmlns:a16="http://schemas.microsoft.com/office/drawing/2014/main" id="{ED281EED-785A-4808-890F-5F27CA0664DB}"/>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32" name="上矢印 31">
          <a:extLst>
            <a:ext uri="{FF2B5EF4-FFF2-40B4-BE49-F238E27FC236}">
              <a16:creationId xmlns:a16="http://schemas.microsoft.com/office/drawing/2014/main" id="{F9B00B90-CDE1-462D-AAC6-3C7F5B9C913C}"/>
            </a:ext>
          </a:extLst>
        </xdr:cNvPr>
        <xdr:cNvSpPr/>
      </xdr:nvSpPr>
      <xdr:spPr>
        <a:xfrm>
          <a:off x="46014186" y="1484158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33" name="上矢印 32">
          <a:extLst>
            <a:ext uri="{FF2B5EF4-FFF2-40B4-BE49-F238E27FC236}">
              <a16:creationId xmlns:a16="http://schemas.microsoft.com/office/drawing/2014/main" id="{1C84CBF9-A182-4FCA-BF7D-0CC5D4FB4913}"/>
            </a:ext>
          </a:extLst>
        </xdr:cNvPr>
        <xdr:cNvSpPr/>
      </xdr:nvSpPr>
      <xdr:spPr>
        <a:xfrm>
          <a:off x="65416611" y="1484158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34" name="左矢印 33">
          <a:extLst>
            <a:ext uri="{FF2B5EF4-FFF2-40B4-BE49-F238E27FC236}">
              <a16:creationId xmlns:a16="http://schemas.microsoft.com/office/drawing/2014/main" id="{61A5C6A0-E22E-4BE6-BD91-EC05F56AABB2}"/>
            </a:ext>
          </a:extLst>
        </xdr:cNvPr>
        <xdr:cNvSpPr/>
      </xdr:nvSpPr>
      <xdr:spPr>
        <a:xfrm>
          <a:off x="66500829" y="134482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35" name="左矢印 34">
          <a:extLst>
            <a:ext uri="{FF2B5EF4-FFF2-40B4-BE49-F238E27FC236}">
              <a16:creationId xmlns:a16="http://schemas.microsoft.com/office/drawing/2014/main" id="{796E57D0-C97C-4078-A56F-33A6A2B6F47F}"/>
            </a:ext>
          </a:extLst>
        </xdr:cNvPr>
        <xdr:cNvSpPr/>
      </xdr:nvSpPr>
      <xdr:spPr>
        <a:xfrm>
          <a:off x="47090784" y="134038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4710" name="AutoShape 1">
          <a:extLst>
            <a:ext uri="{FF2B5EF4-FFF2-40B4-BE49-F238E27FC236}">
              <a16:creationId xmlns:a16="http://schemas.microsoft.com/office/drawing/2014/main" id="{C73B23C4-0393-4176-A07E-40ED4BD76FF6}"/>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4711" name="AutoShape 1">
          <a:extLst>
            <a:ext uri="{FF2B5EF4-FFF2-40B4-BE49-F238E27FC236}">
              <a16:creationId xmlns:a16="http://schemas.microsoft.com/office/drawing/2014/main" id="{3F7F5F17-CB56-4603-838F-98FE8A1C611E}"/>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355600</xdr:colOff>
      <xdr:row>17</xdr:row>
      <xdr:rowOff>31750</xdr:rowOff>
    </xdr:from>
    <xdr:to>
      <xdr:col>42</xdr:col>
      <xdr:colOff>6350</xdr:colOff>
      <xdr:row>21</xdr:row>
      <xdr:rowOff>247650</xdr:rowOff>
    </xdr:to>
    <xdr:sp macro="" textlink="">
      <xdr:nvSpPr>
        <xdr:cNvPr id="338534" name="AutoShape 1">
          <a:extLst>
            <a:ext uri="{FF2B5EF4-FFF2-40B4-BE49-F238E27FC236}">
              <a16:creationId xmlns:a16="http://schemas.microsoft.com/office/drawing/2014/main" id="{725DCD35-B140-491D-A5EC-8E23A813E847}"/>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38535" name="AutoShape 3">
          <a:extLst>
            <a:ext uri="{FF2B5EF4-FFF2-40B4-BE49-F238E27FC236}">
              <a16:creationId xmlns:a16="http://schemas.microsoft.com/office/drawing/2014/main" id="{82FD639A-892D-472F-94B3-371C8577BB42}"/>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38536" name="AutoShape 4">
          <a:extLst>
            <a:ext uri="{FF2B5EF4-FFF2-40B4-BE49-F238E27FC236}">
              <a16:creationId xmlns:a16="http://schemas.microsoft.com/office/drawing/2014/main" id="{50026E7B-0302-44EB-BB1C-8FBAEC836063}"/>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38537" name="AutoShape 2">
          <a:extLst>
            <a:ext uri="{FF2B5EF4-FFF2-40B4-BE49-F238E27FC236}">
              <a16:creationId xmlns:a16="http://schemas.microsoft.com/office/drawing/2014/main" id="{7728F311-3458-42C9-B1EC-40DE3CB7E537}"/>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38538" name="AutoShape 4">
          <a:extLst>
            <a:ext uri="{FF2B5EF4-FFF2-40B4-BE49-F238E27FC236}">
              <a16:creationId xmlns:a16="http://schemas.microsoft.com/office/drawing/2014/main" id="{3291AEC5-AB04-464D-ADDE-0E57B0416766}"/>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38539" name="AutoShape 4">
          <a:extLst>
            <a:ext uri="{FF2B5EF4-FFF2-40B4-BE49-F238E27FC236}">
              <a16:creationId xmlns:a16="http://schemas.microsoft.com/office/drawing/2014/main" id="{6D0FFE49-8E47-4941-A7E6-AA850520B120}"/>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38540" name="AutoShape 4">
          <a:extLst>
            <a:ext uri="{FF2B5EF4-FFF2-40B4-BE49-F238E27FC236}">
              <a16:creationId xmlns:a16="http://schemas.microsoft.com/office/drawing/2014/main" id="{3A9FE194-BEE7-4070-B669-807D32E90CB2}"/>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38541" name="AutoShape 2">
          <a:extLst>
            <a:ext uri="{FF2B5EF4-FFF2-40B4-BE49-F238E27FC236}">
              <a16:creationId xmlns:a16="http://schemas.microsoft.com/office/drawing/2014/main" id="{E90ECACC-F666-4B3E-BB96-D24DB413169B}"/>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38542" name="AutoShape 4">
          <a:extLst>
            <a:ext uri="{FF2B5EF4-FFF2-40B4-BE49-F238E27FC236}">
              <a16:creationId xmlns:a16="http://schemas.microsoft.com/office/drawing/2014/main" id="{CA98A40A-A4C3-4716-89E5-BEAA760FF3F0}"/>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11" name="上矢印 10">
          <a:extLst>
            <a:ext uri="{FF2B5EF4-FFF2-40B4-BE49-F238E27FC236}">
              <a16:creationId xmlns:a16="http://schemas.microsoft.com/office/drawing/2014/main" id="{62CFE363-28AB-495C-8263-D302F2B6A67B}"/>
            </a:ext>
          </a:extLst>
        </xdr:cNvPr>
        <xdr:cNvSpPr/>
      </xdr:nvSpPr>
      <xdr:spPr>
        <a:xfrm>
          <a:off x="27987171" y="1485682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12" name="左矢印 11">
          <a:extLst>
            <a:ext uri="{FF2B5EF4-FFF2-40B4-BE49-F238E27FC236}">
              <a16:creationId xmlns:a16="http://schemas.microsoft.com/office/drawing/2014/main" id="{36B73F02-7669-4806-A7DE-D91EA1C49666}"/>
            </a:ext>
          </a:extLst>
        </xdr:cNvPr>
        <xdr:cNvSpPr/>
      </xdr:nvSpPr>
      <xdr:spPr>
        <a:xfrm>
          <a:off x="29047242" y="1344155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15</xdr:col>
      <xdr:colOff>686629</xdr:colOff>
      <xdr:row>3</xdr:row>
      <xdr:rowOff>45754</xdr:rowOff>
    </xdr:to>
    <xdr:sp macro="" textlink="">
      <xdr:nvSpPr>
        <xdr:cNvPr id="13" name="Text Box 1">
          <a:extLst>
            <a:ext uri="{FF2B5EF4-FFF2-40B4-BE49-F238E27FC236}">
              <a16:creationId xmlns:a16="http://schemas.microsoft.com/office/drawing/2014/main" id="{5101E944-19DB-4E81-9C5A-E442E8B25642}"/>
            </a:ext>
          </a:extLst>
        </xdr:cNvPr>
        <xdr:cNvSpPr txBox="1">
          <a:spLocks noChangeArrowheads="1"/>
        </xdr:cNvSpPr>
      </xdr:nvSpPr>
      <xdr:spPr bwMode="auto">
        <a:xfrm>
          <a:off x="251460" y="280033"/>
          <a:ext cx="819041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第三セクター等への短期貸付金に係る負担見込額算出シート（標準評価方式）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38546" name="AutoShape 1">
          <a:extLst>
            <a:ext uri="{FF2B5EF4-FFF2-40B4-BE49-F238E27FC236}">
              <a16:creationId xmlns:a16="http://schemas.microsoft.com/office/drawing/2014/main" id="{D229BC22-C8FE-4FAB-BFAA-F2390E5E3EBB}"/>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15" name="上矢印 14">
          <a:extLst>
            <a:ext uri="{FF2B5EF4-FFF2-40B4-BE49-F238E27FC236}">
              <a16:creationId xmlns:a16="http://schemas.microsoft.com/office/drawing/2014/main" id="{DABE50BD-5734-4204-B2F6-D49BA106D651}"/>
            </a:ext>
          </a:extLst>
        </xdr:cNvPr>
        <xdr:cNvSpPr/>
      </xdr:nvSpPr>
      <xdr:spPr>
        <a:xfrm>
          <a:off x="46021806" y="1485682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16" name="上矢印 15">
          <a:extLst>
            <a:ext uri="{FF2B5EF4-FFF2-40B4-BE49-F238E27FC236}">
              <a16:creationId xmlns:a16="http://schemas.microsoft.com/office/drawing/2014/main" id="{9A445EB9-300A-4297-AF33-5A57A171BF07}"/>
            </a:ext>
          </a:extLst>
        </xdr:cNvPr>
        <xdr:cNvSpPr/>
      </xdr:nvSpPr>
      <xdr:spPr>
        <a:xfrm>
          <a:off x="65424231" y="1485682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17" name="左矢印 16">
          <a:extLst>
            <a:ext uri="{FF2B5EF4-FFF2-40B4-BE49-F238E27FC236}">
              <a16:creationId xmlns:a16="http://schemas.microsoft.com/office/drawing/2014/main" id="{788CD12F-0B6C-4FC1-93C5-29389A4100DA}"/>
            </a:ext>
          </a:extLst>
        </xdr:cNvPr>
        <xdr:cNvSpPr/>
      </xdr:nvSpPr>
      <xdr:spPr>
        <a:xfrm>
          <a:off x="66508449" y="1346345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18" name="左矢印 17">
          <a:extLst>
            <a:ext uri="{FF2B5EF4-FFF2-40B4-BE49-F238E27FC236}">
              <a16:creationId xmlns:a16="http://schemas.microsoft.com/office/drawing/2014/main" id="{0CF9B719-9E5A-4FA4-92F8-8EA45AF73AD7}"/>
            </a:ext>
          </a:extLst>
        </xdr:cNvPr>
        <xdr:cNvSpPr/>
      </xdr:nvSpPr>
      <xdr:spPr>
        <a:xfrm>
          <a:off x="47098404" y="1341909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38551" name="AutoShape 1">
          <a:extLst>
            <a:ext uri="{FF2B5EF4-FFF2-40B4-BE49-F238E27FC236}">
              <a16:creationId xmlns:a16="http://schemas.microsoft.com/office/drawing/2014/main" id="{3AEA3592-3357-4A24-9E09-0D5448BAA21F}"/>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38552" name="AutoShape 3">
          <a:extLst>
            <a:ext uri="{FF2B5EF4-FFF2-40B4-BE49-F238E27FC236}">
              <a16:creationId xmlns:a16="http://schemas.microsoft.com/office/drawing/2014/main" id="{014DECCA-FF1B-4D31-82FE-D44607849914}"/>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38553" name="AutoShape 4">
          <a:extLst>
            <a:ext uri="{FF2B5EF4-FFF2-40B4-BE49-F238E27FC236}">
              <a16:creationId xmlns:a16="http://schemas.microsoft.com/office/drawing/2014/main" id="{00DDCC01-C26E-492E-B251-A44D14B077B6}"/>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38554" name="AutoShape 2">
          <a:extLst>
            <a:ext uri="{FF2B5EF4-FFF2-40B4-BE49-F238E27FC236}">
              <a16:creationId xmlns:a16="http://schemas.microsoft.com/office/drawing/2014/main" id="{31A7AC6F-67F9-41D7-9792-0F524048C71C}"/>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38555" name="AutoShape 4">
          <a:extLst>
            <a:ext uri="{FF2B5EF4-FFF2-40B4-BE49-F238E27FC236}">
              <a16:creationId xmlns:a16="http://schemas.microsoft.com/office/drawing/2014/main" id="{19C37CE4-BB9D-4894-A533-DCEB93D0C3AE}"/>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38556" name="AutoShape 4">
          <a:extLst>
            <a:ext uri="{FF2B5EF4-FFF2-40B4-BE49-F238E27FC236}">
              <a16:creationId xmlns:a16="http://schemas.microsoft.com/office/drawing/2014/main" id="{FD6C6649-32D9-4ACD-8128-7C2C221582FB}"/>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38557" name="AutoShape 4">
          <a:extLst>
            <a:ext uri="{FF2B5EF4-FFF2-40B4-BE49-F238E27FC236}">
              <a16:creationId xmlns:a16="http://schemas.microsoft.com/office/drawing/2014/main" id="{B04952B9-C087-406E-B135-A21EC3CB60BC}"/>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38558" name="AutoShape 2">
          <a:extLst>
            <a:ext uri="{FF2B5EF4-FFF2-40B4-BE49-F238E27FC236}">
              <a16:creationId xmlns:a16="http://schemas.microsoft.com/office/drawing/2014/main" id="{50A3E6F4-F4F2-40C8-BBB7-DC2F4668D583}"/>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38559" name="AutoShape 4">
          <a:extLst>
            <a:ext uri="{FF2B5EF4-FFF2-40B4-BE49-F238E27FC236}">
              <a16:creationId xmlns:a16="http://schemas.microsoft.com/office/drawing/2014/main" id="{740CC6A4-D93B-4A6A-88C8-524341F2A8A7}"/>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28" name="上矢印 27">
          <a:extLst>
            <a:ext uri="{FF2B5EF4-FFF2-40B4-BE49-F238E27FC236}">
              <a16:creationId xmlns:a16="http://schemas.microsoft.com/office/drawing/2014/main" id="{D5BDADEA-3B95-4071-8CCF-A63C8EF41B6B}"/>
            </a:ext>
          </a:extLst>
        </xdr:cNvPr>
        <xdr:cNvSpPr/>
      </xdr:nvSpPr>
      <xdr:spPr>
        <a:xfrm>
          <a:off x="27979551" y="1484158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29" name="左矢印 28">
          <a:extLst>
            <a:ext uri="{FF2B5EF4-FFF2-40B4-BE49-F238E27FC236}">
              <a16:creationId xmlns:a16="http://schemas.microsoft.com/office/drawing/2014/main" id="{46D54024-386C-43C1-A764-1F9692A3777F}"/>
            </a:ext>
          </a:extLst>
        </xdr:cNvPr>
        <xdr:cNvSpPr/>
      </xdr:nvSpPr>
      <xdr:spPr>
        <a:xfrm>
          <a:off x="29039622" y="1342631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16</xdr:col>
      <xdr:colOff>106694</xdr:colOff>
      <xdr:row>3</xdr:row>
      <xdr:rowOff>45754</xdr:rowOff>
    </xdr:to>
    <xdr:sp macro="" textlink="">
      <xdr:nvSpPr>
        <xdr:cNvPr id="30" name="Text Box 1">
          <a:extLst>
            <a:ext uri="{FF2B5EF4-FFF2-40B4-BE49-F238E27FC236}">
              <a16:creationId xmlns:a16="http://schemas.microsoft.com/office/drawing/2014/main" id="{BF0DD182-36CF-4F8A-809D-2D5894595ECA}"/>
            </a:ext>
          </a:extLst>
        </xdr:cNvPr>
        <xdr:cNvSpPr txBox="1">
          <a:spLocks noChangeArrowheads="1"/>
        </xdr:cNvSpPr>
      </xdr:nvSpPr>
      <xdr:spPr bwMode="auto">
        <a:xfrm>
          <a:off x="251460" y="272413"/>
          <a:ext cx="8656320"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38563" name="AutoShape 1">
          <a:extLst>
            <a:ext uri="{FF2B5EF4-FFF2-40B4-BE49-F238E27FC236}">
              <a16:creationId xmlns:a16="http://schemas.microsoft.com/office/drawing/2014/main" id="{D3E45AE5-C936-4BE9-AAFD-2D857DFAF13D}"/>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32" name="上矢印 31">
          <a:extLst>
            <a:ext uri="{FF2B5EF4-FFF2-40B4-BE49-F238E27FC236}">
              <a16:creationId xmlns:a16="http://schemas.microsoft.com/office/drawing/2014/main" id="{4DDE5F62-52B6-4BDA-A45E-B32C7C9B6919}"/>
            </a:ext>
          </a:extLst>
        </xdr:cNvPr>
        <xdr:cNvSpPr/>
      </xdr:nvSpPr>
      <xdr:spPr>
        <a:xfrm>
          <a:off x="46014186" y="1484158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33" name="上矢印 32">
          <a:extLst>
            <a:ext uri="{FF2B5EF4-FFF2-40B4-BE49-F238E27FC236}">
              <a16:creationId xmlns:a16="http://schemas.microsoft.com/office/drawing/2014/main" id="{8D183E2F-B0CC-4586-94FA-1BE4BC6D3CB0}"/>
            </a:ext>
          </a:extLst>
        </xdr:cNvPr>
        <xdr:cNvSpPr/>
      </xdr:nvSpPr>
      <xdr:spPr>
        <a:xfrm>
          <a:off x="65416611" y="1484158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34" name="左矢印 33">
          <a:extLst>
            <a:ext uri="{FF2B5EF4-FFF2-40B4-BE49-F238E27FC236}">
              <a16:creationId xmlns:a16="http://schemas.microsoft.com/office/drawing/2014/main" id="{5594E4F9-82D0-4E2E-8369-DCCE8163BA50}"/>
            </a:ext>
          </a:extLst>
        </xdr:cNvPr>
        <xdr:cNvSpPr/>
      </xdr:nvSpPr>
      <xdr:spPr>
        <a:xfrm>
          <a:off x="66500829" y="134482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35" name="左矢印 34">
          <a:extLst>
            <a:ext uri="{FF2B5EF4-FFF2-40B4-BE49-F238E27FC236}">
              <a16:creationId xmlns:a16="http://schemas.microsoft.com/office/drawing/2014/main" id="{6E661B74-F42C-46DF-9376-FA70E8463E3B}"/>
            </a:ext>
          </a:extLst>
        </xdr:cNvPr>
        <xdr:cNvSpPr/>
      </xdr:nvSpPr>
      <xdr:spPr>
        <a:xfrm>
          <a:off x="47090784" y="134038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38568" name="AutoShape 1">
          <a:extLst>
            <a:ext uri="{FF2B5EF4-FFF2-40B4-BE49-F238E27FC236}">
              <a16:creationId xmlns:a16="http://schemas.microsoft.com/office/drawing/2014/main" id="{C5C4EE88-820F-4BEC-8F41-DFC613E29517}"/>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38569" name="AutoShape 1">
          <a:extLst>
            <a:ext uri="{FF2B5EF4-FFF2-40B4-BE49-F238E27FC236}">
              <a16:creationId xmlns:a16="http://schemas.microsoft.com/office/drawing/2014/main" id="{41FBCB7A-F02C-4349-9BF1-BE34C2DA1FD0}"/>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41</xdr:col>
      <xdr:colOff>355600</xdr:colOff>
      <xdr:row>17</xdr:row>
      <xdr:rowOff>31750</xdr:rowOff>
    </xdr:from>
    <xdr:to>
      <xdr:col>42</xdr:col>
      <xdr:colOff>6350</xdr:colOff>
      <xdr:row>21</xdr:row>
      <xdr:rowOff>247650</xdr:rowOff>
    </xdr:to>
    <xdr:sp macro="" textlink="">
      <xdr:nvSpPr>
        <xdr:cNvPr id="345701" name="AutoShape 1">
          <a:extLst>
            <a:ext uri="{FF2B5EF4-FFF2-40B4-BE49-F238E27FC236}">
              <a16:creationId xmlns:a16="http://schemas.microsoft.com/office/drawing/2014/main" id="{7900668C-03EE-43A9-B102-FC8D9463D6A0}"/>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5702" name="AutoShape 3">
          <a:extLst>
            <a:ext uri="{FF2B5EF4-FFF2-40B4-BE49-F238E27FC236}">
              <a16:creationId xmlns:a16="http://schemas.microsoft.com/office/drawing/2014/main" id="{2B6D51FE-C7FD-4A55-B9CF-C69A6FB83DF0}"/>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5703" name="AutoShape 4">
          <a:extLst>
            <a:ext uri="{FF2B5EF4-FFF2-40B4-BE49-F238E27FC236}">
              <a16:creationId xmlns:a16="http://schemas.microsoft.com/office/drawing/2014/main" id="{0F5CAA8B-CFCD-4515-BB0F-AFA4EADE04D3}"/>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5704" name="AutoShape 2">
          <a:extLst>
            <a:ext uri="{FF2B5EF4-FFF2-40B4-BE49-F238E27FC236}">
              <a16:creationId xmlns:a16="http://schemas.microsoft.com/office/drawing/2014/main" id="{8BF19DE9-4FA8-4C3D-B673-1CF406C0202E}"/>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5705" name="AutoShape 4">
          <a:extLst>
            <a:ext uri="{FF2B5EF4-FFF2-40B4-BE49-F238E27FC236}">
              <a16:creationId xmlns:a16="http://schemas.microsoft.com/office/drawing/2014/main" id="{A84E8A82-29AE-4D83-A2CF-0D102E725CFB}"/>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5706" name="AutoShape 4">
          <a:extLst>
            <a:ext uri="{FF2B5EF4-FFF2-40B4-BE49-F238E27FC236}">
              <a16:creationId xmlns:a16="http://schemas.microsoft.com/office/drawing/2014/main" id="{711134E3-CB7C-47A4-BAF0-CB0669F932C1}"/>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5707" name="AutoShape 4">
          <a:extLst>
            <a:ext uri="{FF2B5EF4-FFF2-40B4-BE49-F238E27FC236}">
              <a16:creationId xmlns:a16="http://schemas.microsoft.com/office/drawing/2014/main" id="{AB1B500D-B1A6-482E-9C89-9A26D1E2BFFB}"/>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5708" name="AutoShape 2">
          <a:extLst>
            <a:ext uri="{FF2B5EF4-FFF2-40B4-BE49-F238E27FC236}">
              <a16:creationId xmlns:a16="http://schemas.microsoft.com/office/drawing/2014/main" id="{1CF76EA9-9894-4331-A932-6BB9EA87C6C7}"/>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5709" name="AutoShape 4">
          <a:extLst>
            <a:ext uri="{FF2B5EF4-FFF2-40B4-BE49-F238E27FC236}">
              <a16:creationId xmlns:a16="http://schemas.microsoft.com/office/drawing/2014/main" id="{4399CE37-987C-40D2-B9E3-376FD5BABB21}"/>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11" name="上矢印 10">
          <a:extLst>
            <a:ext uri="{FF2B5EF4-FFF2-40B4-BE49-F238E27FC236}">
              <a16:creationId xmlns:a16="http://schemas.microsoft.com/office/drawing/2014/main" id="{B48C14DA-CE13-4126-83FF-28D3B08A4DE3}"/>
            </a:ext>
          </a:extLst>
        </xdr:cNvPr>
        <xdr:cNvSpPr/>
      </xdr:nvSpPr>
      <xdr:spPr>
        <a:xfrm>
          <a:off x="27987171" y="1485682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12" name="左矢印 11">
          <a:extLst>
            <a:ext uri="{FF2B5EF4-FFF2-40B4-BE49-F238E27FC236}">
              <a16:creationId xmlns:a16="http://schemas.microsoft.com/office/drawing/2014/main" id="{A77D0836-AEE5-4D69-82F6-2E0B79B1226B}"/>
            </a:ext>
          </a:extLst>
        </xdr:cNvPr>
        <xdr:cNvSpPr/>
      </xdr:nvSpPr>
      <xdr:spPr>
        <a:xfrm>
          <a:off x="29047242" y="1344155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15</xdr:col>
      <xdr:colOff>686629</xdr:colOff>
      <xdr:row>3</xdr:row>
      <xdr:rowOff>45754</xdr:rowOff>
    </xdr:to>
    <xdr:sp macro="" textlink="">
      <xdr:nvSpPr>
        <xdr:cNvPr id="13" name="Text Box 1">
          <a:extLst>
            <a:ext uri="{FF2B5EF4-FFF2-40B4-BE49-F238E27FC236}">
              <a16:creationId xmlns:a16="http://schemas.microsoft.com/office/drawing/2014/main" id="{CEB69020-B641-4D28-80F0-66E83808A295}"/>
            </a:ext>
          </a:extLst>
        </xdr:cNvPr>
        <xdr:cNvSpPr txBox="1">
          <a:spLocks noChangeArrowheads="1"/>
        </xdr:cNvSpPr>
      </xdr:nvSpPr>
      <xdr:spPr bwMode="auto">
        <a:xfrm>
          <a:off x="251460" y="280033"/>
          <a:ext cx="819041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第三セクター等への短期貸付金に係る負担見込額算出シート（標準評価方式）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5713" name="AutoShape 1">
          <a:extLst>
            <a:ext uri="{FF2B5EF4-FFF2-40B4-BE49-F238E27FC236}">
              <a16:creationId xmlns:a16="http://schemas.microsoft.com/office/drawing/2014/main" id="{0E54CDA9-423C-4528-BCE8-A231C2654ECC}"/>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15" name="上矢印 14">
          <a:extLst>
            <a:ext uri="{FF2B5EF4-FFF2-40B4-BE49-F238E27FC236}">
              <a16:creationId xmlns:a16="http://schemas.microsoft.com/office/drawing/2014/main" id="{4E984E0D-AB31-4AE5-A91D-44DCA42900D8}"/>
            </a:ext>
          </a:extLst>
        </xdr:cNvPr>
        <xdr:cNvSpPr/>
      </xdr:nvSpPr>
      <xdr:spPr>
        <a:xfrm>
          <a:off x="46021806" y="1485682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16" name="上矢印 15">
          <a:extLst>
            <a:ext uri="{FF2B5EF4-FFF2-40B4-BE49-F238E27FC236}">
              <a16:creationId xmlns:a16="http://schemas.microsoft.com/office/drawing/2014/main" id="{121E72B1-994B-47A9-B98A-B5781787056A}"/>
            </a:ext>
          </a:extLst>
        </xdr:cNvPr>
        <xdr:cNvSpPr/>
      </xdr:nvSpPr>
      <xdr:spPr>
        <a:xfrm>
          <a:off x="65424231" y="1485682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17" name="左矢印 16">
          <a:extLst>
            <a:ext uri="{FF2B5EF4-FFF2-40B4-BE49-F238E27FC236}">
              <a16:creationId xmlns:a16="http://schemas.microsoft.com/office/drawing/2014/main" id="{F2EA908B-9F89-4FCA-A5E9-DCB9BF042EE2}"/>
            </a:ext>
          </a:extLst>
        </xdr:cNvPr>
        <xdr:cNvSpPr/>
      </xdr:nvSpPr>
      <xdr:spPr>
        <a:xfrm>
          <a:off x="66508449" y="1346345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18" name="左矢印 17">
          <a:extLst>
            <a:ext uri="{FF2B5EF4-FFF2-40B4-BE49-F238E27FC236}">
              <a16:creationId xmlns:a16="http://schemas.microsoft.com/office/drawing/2014/main" id="{ECBD4BE8-316B-48E3-AB83-8247F917011A}"/>
            </a:ext>
          </a:extLst>
        </xdr:cNvPr>
        <xdr:cNvSpPr/>
      </xdr:nvSpPr>
      <xdr:spPr>
        <a:xfrm>
          <a:off x="47098404" y="1341909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5718" name="AutoShape 1">
          <a:extLst>
            <a:ext uri="{FF2B5EF4-FFF2-40B4-BE49-F238E27FC236}">
              <a16:creationId xmlns:a16="http://schemas.microsoft.com/office/drawing/2014/main" id="{97A2C0F6-1A46-4054-8721-364C2C1A5B70}"/>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5719" name="AutoShape 3">
          <a:extLst>
            <a:ext uri="{FF2B5EF4-FFF2-40B4-BE49-F238E27FC236}">
              <a16:creationId xmlns:a16="http://schemas.microsoft.com/office/drawing/2014/main" id="{D50DB213-837F-49B7-8592-38483B1F09E3}"/>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5720" name="AutoShape 4">
          <a:extLst>
            <a:ext uri="{FF2B5EF4-FFF2-40B4-BE49-F238E27FC236}">
              <a16:creationId xmlns:a16="http://schemas.microsoft.com/office/drawing/2014/main" id="{8C7E32B3-804D-49C0-8F00-0E1C048E47D9}"/>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5721" name="AutoShape 2">
          <a:extLst>
            <a:ext uri="{FF2B5EF4-FFF2-40B4-BE49-F238E27FC236}">
              <a16:creationId xmlns:a16="http://schemas.microsoft.com/office/drawing/2014/main" id="{A38D8002-BCE3-42D0-90D8-6EB958A28027}"/>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5722" name="AutoShape 4">
          <a:extLst>
            <a:ext uri="{FF2B5EF4-FFF2-40B4-BE49-F238E27FC236}">
              <a16:creationId xmlns:a16="http://schemas.microsoft.com/office/drawing/2014/main" id="{7499CA16-F70A-4706-B90B-A71A6537833C}"/>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5723" name="AutoShape 4">
          <a:extLst>
            <a:ext uri="{FF2B5EF4-FFF2-40B4-BE49-F238E27FC236}">
              <a16:creationId xmlns:a16="http://schemas.microsoft.com/office/drawing/2014/main" id="{A85F1800-1D26-4CBC-AFA5-9B38DB17E02B}"/>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5724" name="AutoShape 4">
          <a:extLst>
            <a:ext uri="{FF2B5EF4-FFF2-40B4-BE49-F238E27FC236}">
              <a16:creationId xmlns:a16="http://schemas.microsoft.com/office/drawing/2014/main" id="{795DC6F7-75F6-4253-89FA-9ADAB79E8B06}"/>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5725" name="AutoShape 2">
          <a:extLst>
            <a:ext uri="{FF2B5EF4-FFF2-40B4-BE49-F238E27FC236}">
              <a16:creationId xmlns:a16="http://schemas.microsoft.com/office/drawing/2014/main" id="{3F00E683-7055-4FB6-93EF-E8B532A08A12}"/>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5726" name="AutoShape 4">
          <a:extLst>
            <a:ext uri="{FF2B5EF4-FFF2-40B4-BE49-F238E27FC236}">
              <a16:creationId xmlns:a16="http://schemas.microsoft.com/office/drawing/2014/main" id="{23492B0E-84B1-4C45-B2CA-AF88DB284E5C}"/>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28" name="上矢印 27">
          <a:extLst>
            <a:ext uri="{FF2B5EF4-FFF2-40B4-BE49-F238E27FC236}">
              <a16:creationId xmlns:a16="http://schemas.microsoft.com/office/drawing/2014/main" id="{B5943DE9-6BED-480C-BA8F-8713A1B5FE9B}"/>
            </a:ext>
          </a:extLst>
        </xdr:cNvPr>
        <xdr:cNvSpPr/>
      </xdr:nvSpPr>
      <xdr:spPr>
        <a:xfrm>
          <a:off x="27979551" y="1484158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29" name="左矢印 28">
          <a:extLst>
            <a:ext uri="{FF2B5EF4-FFF2-40B4-BE49-F238E27FC236}">
              <a16:creationId xmlns:a16="http://schemas.microsoft.com/office/drawing/2014/main" id="{BB5DED09-9CBA-4ABD-83AC-51DBFB434AE8}"/>
            </a:ext>
          </a:extLst>
        </xdr:cNvPr>
        <xdr:cNvSpPr/>
      </xdr:nvSpPr>
      <xdr:spPr>
        <a:xfrm>
          <a:off x="29039622" y="1342631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16</xdr:col>
      <xdr:colOff>106694</xdr:colOff>
      <xdr:row>3</xdr:row>
      <xdr:rowOff>45754</xdr:rowOff>
    </xdr:to>
    <xdr:sp macro="" textlink="">
      <xdr:nvSpPr>
        <xdr:cNvPr id="30" name="Text Box 1">
          <a:extLst>
            <a:ext uri="{FF2B5EF4-FFF2-40B4-BE49-F238E27FC236}">
              <a16:creationId xmlns:a16="http://schemas.microsoft.com/office/drawing/2014/main" id="{FFF8F6BE-EE48-4777-892E-589C035DB074}"/>
            </a:ext>
          </a:extLst>
        </xdr:cNvPr>
        <xdr:cNvSpPr txBox="1">
          <a:spLocks noChangeArrowheads="1"/>
        </xdr:cNvSpPr>
      </xdr:nvSpPr>
      <xdr:spPr bwMode="auto">
        <a:xfrm>
          <a:off x="251460" y="272413"/>
          <a:ext cx="8656320"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5730" name="AutoShape 1">
          <a:extLst>
            <a:ext uri="{FF2B5EF4-FFF2-40B4-BE49-F238E27FC236}">
              <a16:creationId xmlns:a16="http://schemas.microsoft.com/office/drawing/2014/main" id="{CF21BB88-305F-418B-9960-3079674E4DF0}"/>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32" name="上矢印 31">
          <a:extLst>
            <a:ext uri="{FF2B5EF4-FFF2-40B4-BE49-F238E27FC236}">
              <a16:creationId xmlns:a16="http://schemas.microsoft.com/office/drawing/2014/main" id="{8AF621EF-9559-44E5-9C61-F5325DEEC03E}"/>
            </a:ext>
          </a:extLst>
        </xdr:cNvPr>
        <xdr:cNvSpPr/>
      </xdr:nvSpPr>
      <xdr:spPr>
        <a:xfrm>
          <a:off x="46014186" y="1484158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33" name="上矢印 32">
          <a:extLst>
            <a:ext uri="{FF2B5EF4-FFF2-40B4-BE49-F238E27FC236}">
              <a16:creationId xmlns:a16="http://schemas.microsoft.com/office/drawing/2014/main" id="{AEBD0368-1708-4DAD-894F-27D5E8981504}"/>
            </a:ext>
          </a:extLst>
        </xdr:cNvPr>
        <xdr:cNvSpPr/>
      </xdr:nvSpPr>
      <xdr:spPr>
        <a:xfrm>
          <a:off x="65416611" y="1484158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34" name="左矢印 33">
          <a:extLst>
            <a:ext uri="{FF2B5EF4-FFF2-40B4-BE49-F238E27FC236}">
              <a16:creationId xmlns:a16="http://schemas.microsoft.com/office/drawing/2014/main" id="{ADF685E9-AEBC-4CAD-B3B6-DA7BC6930D65}"/>
            </a:ext>
          </a:extLst>
        </xdr:cNvPr>
        <xdr:cNvSpPr/>
      </xdr:nvSpPr>
      <xdr:spPr>
        <a:xfrm>
          <a:off x="66500829" y="134482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35" name="左矢印 34">
          <a:extLst>
            <a:ext uri="{FF2B5EF4-FFF2-40B4-BE49-F238E27FC236}">
              <a16:creationId xmlns:a16="http://schemas.microsoft.com/office/drawing/2014/main" id="{7519DE99-49D4-47F1-A120-1E46C506FA24}"/>
            </a:ext>
          </a:extLst>
        </xdr:cNvPr>
        <xdr:cNvSpPr/>
      </xdr:nvSpPr>
      <xdr:spPr>
        <a:xfrm>
          <a:off x="47090784" y="134038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5735" name="AutoShape 1">
          <a:extLst>
            <a:ext uri="{FF2B5EF4-FFF2-40B4-BE49-F238E27FC236}">
              <a16:creationId xmlns:a16="http://schemas.microsoft.com/office/drawing/2014/main" id="{460DDC13-E0C3-47D8-8269-E1688FD550A6}"/>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5736" name="AutoShape 1">
          <a:extLst>
            <a:ext uri="{FF2B5EF4-FFF2-40B4-BE49-F238E27FC236}">
              <a16:creationId xmlns:a16="http://schemas.microsoft.com/office/drawing/2014/main" id="{CA4BDE74-995E-4CEF-A1D2-12FE99B6C212}"/>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41</xdr:col>
      <xdr:colOff>355600</xdr:colOff>
      <xdr:row>17</xdr:row>
      <xdr:rowOff>31750</xdr:rowOff>
    </xdr:from>
    <xdr:to>
      <xdr:col>42</xdr:col>
      <xdr:colOff>6350</xdr:colOff>
      <xdr:row>21</xdr:row>
      <xdr:rowOff>247650</xdr:rowOff>
    </xdr:to>
    <xdr:sp macro="" textlink="">
      <xdr:nvSpPr>
        <xdr:cNvPr id="346724" name="AutoShape 1">
          <a:extLst>
            <a:ext uri="{FF2B5EF4-FFF2-40B4-BE49-F238E27FC236}">
              <a16:creationId xmlns:a16="http://schemas.microsoft.com/office/drawing/2014/main" id="{067AE13D-DAAD-420F-95AA-346B32E22E0C}"/>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6725" name="AutoShape 3">
          <a:extLst>
            <a:ext uri="{FF2B5EF4-FFF2-40B4-BE49-F238E27FC236}">
              <a16:creationId xmlns:a16="http://schemas.microsoft.com/office/drawing/2014/main" id="{BF4AC354-26F7-4CFD-A93A-7F73BFB1D7CA}"/>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6726" name="AutoShape 4">
          <a:extLst>
            <a:ext uri="{FF2B5EF4-FFF2-40B4-BE49-F238E27FC236}">
              <a16:creationId xmlns:a16="http://schemas.microsoft.com/office/drawing/2014/main" id="{80239C8B-0834-4217-912A-0AAEEF549C3F}"/>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6727" name="AutoShape 2">
          <a:extLst>
            <a:ext uri="{FF2B5EF4-FFF2-40B4-BE49-F238E27FC236}">
              <a16:creationId xmlns:a16="http://schemas.microsoft.com/office/drawing/2014/main" id="{33A0875E-D944-4625-8986-B92909E19E41}"/>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6728" name="AutoShape 4">
          <a:extLst>
            <a:ext uri="{FF2B5EF4-FFF2-40B4-BE49-F238E27FC236}">
              <a16:creationId xmlns:a16="http://schemas.microsoft.com/office/drawing/2014/main" id="{B4D83A87-B303-4DE5-AC6E-6CF9DB399B33}"/>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6729" name="AutoShape 4">
          <a:extLst>
            <a:ext uri="{FF2B5EF4-FFF2-40B4-BE49-F238E27FC236}">
              <a16:creationId xmlns:a16="http://schemas.microsoft.com/office/drawing/2014/main" id="{D6EFE557-6B8B-449E-B44B-EA1EBD4BDD48}"/>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6730" name="AutoShape 4">
          <a:extLst>
            <a:ext uri="{FF2B5EF4-FFF2-40B4-BE49-F238E27FC236}">
              <a16:creationId xmlns:a16="http://schemas.microsoft.com/office/drawing/2014/main" id="{B364C274-B974-46B2-9D88-AA026616F64B}"/>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6731" name="AutoShape 2">
          <a:extLst>
            <a:ext uri="{FF2B5EF4-FFF2-40B4-BE49-F238E27FC236}">
              <a16:creationId xmlns:a16="http://schemas.microsoft.com/office/drawing/2014/main" id="{96BC8A24-58FD-403F-865C-FB890C506AD3}"/>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6732" name="AutoShape 4">
          <a:extLst>
            <a:ext uri="{FF2B5EF4-FFF2-40B4-BE49-F238E27FC236}">
              <a16:creationId xmlns:a16="http://schemas.microsoft.com/office/drawing/2014/main" id="{2B8A7859-CBA1-4591-AC97-75682C181EA0}"/>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11" name="上矢印 10">
          <a:extLst>
            <a:ext uri="{FF2B5EF4-FFF2-40B4-BE49-F238E27FC236}">
              <a16:creationId xmlns:a16="http://schemas.microsoft.com/office/drawing/2014/main" id="{4321917A-1D1C-43FE-B97A-B398401A9EEC}"/>
            </a:ext>
          </a:extLst>
        </xdr:cNvPr>
        <xdr:cNvSpPr/>
      </xdr:nvSpPr>
      <xdr:spPr>
        <a:xfrm>
          <a:off x="27987171" y="1485682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12" name="左矢印 11">
          <a:extLst>
            <a:ext uri="{FF2B5EF4-FFF2-40B4-BE49-F238E27FC236}">
              <a16:creationId xmlns:a16="http://schemas.microsoft.com/office/drawing/2014/main" id="{47CB22E6-C871-4B3B-AB96-8AD939390068}"/>
            </a:ext>
          </a:extLst>
        </xdr:cNvPr>
        <xdr:cNvSpPr/>
      </xdr:nvSpPr>
      <xdr:spPr>
        <a:xfrm>
          <a:off x="29047242" y="1344155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15</xdr:col>
      <xdr:colOff>686629</xdr:colOff>
      <xdr:row>3</xdr:row>
      <xdr:rowOff>45754</xdr:rowOff>
    </xdr:to>
    <xdr:sp macro="" textlink="">
      <xdr:nvSpPr>
        <xdr:cNvPr id="13" name="Text Box 1">
          <a:extLst>
            <a:ext uri="{FF2B5EF4-FFF2-40B4-BE49-F238E27FC236}">
              <a16:creationId xmlns:a16="http://schemas.microsoft.com/office/drawing/2014/main" id="{30BD20B0-355F-482F-8BDF-1F071B25E324}"/>
            </a:ext>
          </a:extLst>
        </xdr:cNvPr>
        <xdr:cNvSpPr txBox="1">
          <a:spLocks noChangeArrowheads="1"/>
        </xdr:cNvSpPr>
      </xdr:nvSpPr>
      <xdr:spPr bwMode="auto">
        <a:xfrm>
          <a:off x="251460" y="280033"/>
          <a:ext cx="819041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第三セクター等への短期貸付金に係る負担見込額算出シート（標準評価方式）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6736" name="AutoShape 1">
          <a:extLst>
            <a:ext uri="{FF2B5EF4-FFF2-40B4-BE49-F238E27FC236}">
              <a16:creationId xmlns:a16="http://schemas.microsoft.com/office/drawing/2014/main" id="{B8FB040C-B8CB-4407-B6A8-7C29574A06D9}"/>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15" name="上矢印 14">
          <a:extLst>
            <a:ext uri="{FF2B5EF4-FFF2-40B4-BE49-F238E27FC236}">
              <a16:creationId xmlns:a16="http://schemas.microsoft.com/office/drawing/2014/main" id="{A997813F-1643-408C-8C51-07A600951DA7}"/>
            </a:ext>
          </a:extLst>
        </xdr:cNvPr>
        <xdr:cNvSpPr/>
      </xdr:nvSpPr>
      <xdr:spPr>
        <a:xfrm>
          <a:off x="46021806" y="1485682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16" name="上矢印 15">
          <a:extLst>
            <a:ext uri="{FF2B5EF4-FFF2-40B4-BE49-F238E27FC236}">
              <a16:creationId xmlns:a16="http://schemas.microsoft.com/office/drawing/2014/main" id="{799995A7-AB2D-4D65-9611-A1AFA255B0E7}"/>
            </a:ext>
          </a:extLst>
        </xdr:cNvPr>
        <xdr:cNvSpPr/>
      </xdr:nvSpPr>
      <xdr:spPr>
        <a:xfrm>
          <a:off x="65424231" y="1485682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17" name="左矢印 16">
          <a:extLst>
            <a:ext uri="{FF2B5EF4-FFF2-40B4-BE49-F238E27FC236}">
              <a16:creationId xmlns:a16="http://schemas.microsoft.com/office/drawing/2014/main" id="{2EAB32B9-426A-489D-90FF-6F3F890BA312}"/>
            </a:ext>
          </a:extLst>
        </xdr:cNvPr>
        <xdr:cNvSpPr/>
      </xdr:nvSpPr>
      <xdr:spPr>
        <a:xfrm>
          <a:off x="66508449" y="1346345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18" name="左矢印 17">
          <a:extLst>
            <a:ext uri="{FF2B5EF4-FFF2-40B4-BE49-F238E27FC236}">
              <a16:creationId xmlns:a16="http://schemas.microsoft.com/office/drawing/2014/main" id="{00E6B6EB-8E8E-4908-9D72-4711CAA03957}"/>
            </a:ext>
          </a:extLst>
        </xdr:cNvPr>
        <xdr:cNvSpPr/>
      </xdr:nvSpPr>
      <xdr:spPr>
        <a:xfrm>
          <a:off x="47098404" y="1341909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6741" name="AutoShape 1">
          <a:extLst>
            <a:ext uri="{FF2B5EF4-FFF2-40B4-BE49-F238E27FC236}">
              <a16:creationId xmlns:a16="http://schemas.microsoft.com/office/drawing/2014/main" id="{D5249FB7-7813-41DB-8CCE-A36CA3931659}"/>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6742" name="AutoShape 3">
          <a:extLst>
            <a:ext uri="{FF2B5EF4-FFF2-40B4-BE49-F238E27FC236}">
              <a16:creationId xmlns:a16="http://schemas.microsoft.com/office/drawing/2014/main" id="{38C6B920-1FA9-4E68-B5AD-61E7DB8CF76E}"/>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6743" name="AutoShape 4">
          <a:extLst>
            <a:ext uri="{FF2B5EF4-FFF2-40B4-BE49-F238E27FC236}">
              <a16:creationId xmlns:a16="http://schemas.microsoft.com/office/drawing/2014/main" id="{1C46533E-29E2-483D-9FD7-4254FF3DF17A}"/>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6744" name="AutoShape 2">
          <a:extLst>
            <a:ext uri="{FF2B5EF4-FFF2-40B4-BE49-F238E27FC236}">
              <a16:creationId xmlns:a16="http://schemas.microsoft.com/office/drawing/2014/main" id="{527C5C7E-E319-400E-B74B-C9BFE7C86224}"/>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6745" name="AutoShape 4">
          <a:extLst>
            <a:ext uri="{FF2B5EF4-FFF2-40B4-BE49-F238E27FC236}">
              <a16:creationId xmlns:a16="http://schemas.microsoft.com/office/drawing/2014/main" id="{EB2FF4EA-E968-4319-88CB-BF825612035B}"/>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6746" name="AutoShape 4">
          <a:extLst>
            <a:ext uri="{FF2B5EF4-FFF2-40B4-BE49-F238E27FC236}">
              <a16:creationId xmlns:a16="http://schemas.microsoft.com/office/drawing/2014/main" id="{893BB3A1-4D0B-42A1-8431-25774C8D29E0}"/>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6747" name="AutoShape 4">
          <a:extLst>
            <a:ext uri="{FF2B5EF4-FFF2-40B4-BE49-F238E27FC236}">
              <a16:creationId xmlns:a16="http://schemas.microsoft.com/office/drawing/2014/main" id="{3D81BC63-E62E-489D-8B8A-1DD26D30041D}"/>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6748" name="AutoShape 2">
          <a:extLst>
            <a:ext uri="{FF2B5EF4-FFF2-40B4-BE49-F238E27FC236}">
              <a16:creationId xmlns:a16="http://schemas.microsoft.com/office/drawing/2014/main" id="{4AC494D7-7591-4C0E-8290-C2E2E042548B}"/>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6749" name="AutoShape 4">
          <a:extLst>
            <a:ext uri="{FF2B5EF4-FFF2-40B4-BE49-F238E27FC236}">
              <a16:creationId xmlns:a16="http://schemas.microsoft.com/office/drawing/2014/main" id="{3DCCF976-4715-4B52-ABA0-E3BACE30643E}"/>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28" name="上矢印 27">
          <a:extLst>
            <a:ext uri="{FF2B5EF4-FFF2-40B4-BE49-F238E27FC236}">
              <a16:creationId xmlns:a16="http://schemas.microsoft.com/office/drawing/2014/main" id="{5174D5F1-A964-4DD5-8C61-95149511573A}"/>
            </a:ext>
          </a:extLst>
        </xdr:cNvPr>
        <xdr:cNvSpPr/>
      </xdr:nvSpPr>
      <xdr:spPr>
        <a:xfrm>
          <a:off x="27979551" y="1484158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29" name="左矢印 28">
          <a:extLst>
            <a:ext uri="{FF2B5EF4-FFF2-40B4-BE49-F238E27FC236}">
              <a16:creationId xmlns:a16="http://schemas.microsoft.com/office/drawing/2014/main" id="{CC43207B-1041-4B15-93C0-BDCA0C7539EA}"/>
            </a:ext>
          </a:extLst>
        </xdr:cNvPr>
        <xdr:cNvSpPr/>
      </xdr:nvSpPr>
      <xdr:spPr>
        <a:xfrm>
          <a:off x="29039622" y="1342631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16</xdr:col>
      <xdr:colOff>106694</xdr:colOff>
      <xdr:row>3</xdr:row>
      <xdr:rowOff>45754</xdr:rowOff>
    </xdr:to>
    <xdr:sp macro="" textlink="">
      <xdr:nvSpPr>
        <xdr:cNvPr id="30" name="Text Box 1">
          <a:extLst>
            <a:ext uri="{FF2B5EF4-FFF2-40B4-BE49-F238E27FC236}">
              <a16:creationId xmlns:a16="http://schemas.microsoft.com/office/drawing/2014/main" id="{D93190F8-93C1-487C-812A-8892062CE568}"/>
            </a:ext>
          </a:extLst>
        </xdr:cNvPr>
        <xdr:cNvSpPr txBox="1">
          <a:spLocks noChangeArrowheads="1"/>
        </xdr:cNvSpPr>
      </xdr:nvSpPr>
      <xdr:spPr bwMode="auto">
        <a:xfrm>
          <a:off x="251460" y="272413"/>
          <a:ext cx="8656320"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6753" name="AutoShape 1">
          <a:extLst>
            <a:ext uri="{FF2B5EF4-FFF2-40B4-BE49-F238E27FC236}">
              <a16:creationId xmlns:a16="http://schemas.microsoft.com/office/drawing/2014/main" id="{4C6B7CD0-9D86-4020-A496-5181A44694D4}"/>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32" name="上矢印 31">
          <a:extLst>
            <a:ext uri="{FF2B5EF4-FFF2-40B4-BE49-F238E27FC236}">
              <a16:creationId xmlns:a16="http://schemas.microsoft.com/office/drawing/2014/main" id="{B69AFA16-1BE4-4A27-A8AD-94731308ADA4}"/>
            </a:ext>
          </a:extLst>
        </xdr:cNvPr>
        <xdr:cNvSpPr/>
      </xdr:nvSpPr>
      <xdr:spPr>
        <a:xfrm>
          <a:off x="46014186" y="1484158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33" name="上矢印 32">
          <a:extLst>
            <a:ext uri="{FF2B5EF4-FFF2-40B4-BE49-F238E27FC236}">
              <a16:creationId xmlns:a16="http://schemas.microsoft.com/office/drawing/2014/main" id="{AF5C2156-4FA2-4614-8C5A-5661D725E90F}"/>
            </a:ext>
          </a:extLst>
        </xdr:cNvPr>
        <xdr:cNvSpPr/>
      </xdr:nvSpPr>
      <xdr:spPr>
        <a:xfrm>
          <a:off x="65416611" y="1484158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34" name="左矢印 33">
          <a:extLst>
            <a:ext uri="{FF2B5EF4-FFF2-40B4-BE49-F238E27FC236}">
              <a16:creationId xmlns:a16="http://schemas.microsoft.com/office/drawing/2014/main" id="{74615D7A-B540-49EA-B793-28A7B1D9CEC6}"/>
            </a:ext>
          </a:extLst>
        </xdr:cNvPr>
        <xdr:cNvSpPr/>
      </xdr:nvSpPr>
      <xdr:spPr>
        <a:xfrm>
          <a:off x="66500829" y="134482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35" name="左矢印 34">
          <a:extLst>
            <a:ext uri="{FF2B5EF4-FFF2-40B4-BE49-F238E27FC236}">
              <a16:creationId xmlns:a16="http://schemas.microsoft.com/office/drawing/2014/main" id="{3C73612C-690F-4761-9F0E-3145E9D96EBE}"/>
            </a:ext>
          </a:extLst>
        </xdr:cNvPr>
        <xdr:cNvSpPr/>
      </xdr:nvSpPr>
      <xdr:spPr>
        <a:xfrm>
          <a:off x="47090784" y="134038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6758" name="AutoShape 1">
          <a:extLst>
            <a:ext uri="{FF2B5EF4-FFF2-40B4-BE49-F238E27FC236}">
              <a16:creationId xmlns:a16="http://schemas.microsoft.com/office/drawing/2014/main" id="{DC78B9B7-C204-4CD0-8A3D-025501AEA8CC}"/>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6759" name="AutoShape 1">
          <a:extLst>
            <a:ext uri="{FF2B5EF4-FFF2-40B4-BE49-F238E27FC236}">
              <a16:creationId xmlns:a16="http://schemas.microsoft.com/office/drawing/2014/main" id="{F6A3EF7E-D66F-4BD8-90A1-DF4DF1DB6607}"/>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41</xdr:col>
      <xdr:colOff>355600</xdr:colOff>
      <xdr:row>17</xdr:row>
      <xdr:rowOff>31750</xdr:rowOff>
    </xdr:from>
    <xdr:to>
      <xdr:col>42</xdr:col>
      <xdr:colOff>6350</xdr:colOff>
      <xdr:row>21</xdr:row>
      <xdr:rowOff>247650</xdr:rowOff>
    </xdr:to>
    <xdr:sp macro="" textlink="">
      <xdr:nvSpPr>
        <xdr:cNvPr id="347748" name="AutoShape 1">
          <a:extLst>
            <a:ext uri="{FF2B5EF4-FFF2-40B4-BE49-F238E27FC236}">
              <a16:creationId xmlns:a16="http://schemas.microsoft.com/office/drawing/2014/main" id="{3CACE79A-25BD-4FE2-95F6-54340EFC0A5F}"/>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7749" name="AutoShape 3">
          <a:extLst>
            <a:ext uri="{FF2B5EF4-FFF2-40B4-BE49-F238E27FC236}">
              <a16:creationId xmlns:a16="http://schemas.microsoft.com/office/drawing/2014/main" id="{25641C64-A233-46B3-A910-7D716F9F2EFB}"/>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7750" name="AutoShape 4">
          <a:extLst>
            <a:ext uri="{FF2B5EF4-FFF2-40B4-BE49-F238E27FC236}">
              <a16:creationId xmlns:a16="http://schemas.microsoft.com/office/drawing/2014/main" id="{F3D6259F-AC57-4AC0-9411-27BE18EA28EF}"/>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7751" name="AutoShape 2">
          <a:extLst>
            <a:ext uri="{FF2B5EF4-FFF2-40B4-BE49-F238E27FC236}">
              <a16:creationId xmlns:a16="http://schemas.microsoft.com/office/drawing/2014/main" id="{91AFFA47-9919-4BEC-B0AE-28B4E6F855B7}"/>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7752" name="AutoShape 4">
          <a:extLst>
            <a:ext uri="{FF2B5EF4-FFF2-40B4-BE49-F238E27FC236}">
              <a16:creationId xmlns:a16="http://schemas.microsoft.com/office/drawing/2014/main" id="{69C95E4B-9819-4354-A46B-D090CE092C1D}"/>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7753" name="AutoShape 4">
          <a:extLst>
            <a:ext uri="{FF2B5EF4-FFF2-40B4-BE49-F238E27FC236}">
              <a16:creationId xmlns:a16="http://schemas.microsoft.com/office/drawing/2014/main" id="{37747059-BFD0-4D3F-92C7-6AF2CB19AAAA}"/>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7754" name="AutoShape 4">
          <a:extLst>
            <a:ext uri="{FF2B5EF4-FFF2-40B4-BE49-F238E27FC236}">
              <a16:creationId xmlns:a16="http://schemas.microsoft.com/office/drawing/2014/main" id="{95D2AE70-C811-41AB-BF1D-F9C0EB6D93CE}"/>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7755" name="AutoShape 2">
          <a:extLst>
            <a:ext uri="{FF2B5EF4-FFF2-40B4-BE49-F238E27FC236}">
              <a16:creationId xmlns:a16="http://schemas.microsoft.com/office/drawing/2014/main" id="{6BB978E5-F71A-4E9A-A286-583585ED9391}"/>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7756" name="AutoShape 4">
          <a:extLst>
            <a:ext uri="{FF2B5EF4-FFF2-40B4-BE49-F238E27FC236}">
              <a16:creationId xmlns:a16="http://schemas.microsoft.com/office/drawing/2014/main" id="{FE6A1881-316B-4EF2-9D52-CF27C7A7E1E9}"/>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11" name="上矢印 10">
          <a:extLst>
            <a:ext uri="{FF2B5EF4-FFF2-40B4-BE49-F238E27FC236}">
              <a16:creationId xmlns:a16="http://schemas.microsoft.com/office/drawing/2014/main" id="{5BB5B641-BF85-4E90-AFF2-2D384357C6BE}"/>
            </a:ext>
          </a:extLst>
        </xdr:cNvPr>
        <xdr:cNvSpPr/>
      </xdr:nvSpPr>
      <xdr:spPr>
        <a:xfrm>
          <a:off x="27987171" y="1485682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12" name="左矢印 11">
          <a:extLst>
            <a:ext uri="{FF2B5EF4-FFF2-40B4-BE49-F238E27FC236}">
              <a16:creationId xmlns:a16="http://schemas.microsoft.com/office/drawing/2014/main" id="{BA512181-58FF-4CF6-81CE-D3DBFD57149E}"/>
            </a:ext>
          </a:extLst>
        </xdr:cNvPr>
        <xdr:cNvSpPr/>
      </xdr:nvSpPr>
      <xdr:spPr>
        <a:xfrm>
          <a:off x="29047242" y="1344155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15</xdr:col>
      <xdr:colOff>686629</xdr:colOff>
      <xdr:row>3</xdr:row>
      <xdr:rowOff>45754</xdr:rowOff>
    </xdr:to>
    <xdr:sp macro="" textlink="">
      <xdr:nvSpPr>
        <xdr:cNvPr id="13" name="Text Box 1">
          <a:extLst>
            <a:ext uri="{FF2B5EF4-FFF2-40B4-BE49-F238E27FC236}">
              <a16:creationId xmlns:a16="http://schemas.microsoft.com/office/drawing/2014/main" id="{77735BC9-5356-4B6F-84A1-99CED7D77147}"/>
            </a:ext>
          </a:extLst>
        </xdr:cNvPr>
        <xdr:cNvSpPr txBox="1">
          <a:spLocks noChangeArrowheads="1"/>
        </xdr:cNvSpPr>
      </xdr:nvSpPr>
      <xdr:spPr bwMode="auto">
        <a:xfrm>
          <a:off x="251460" y="280033"/>
          <a:ext cx="819041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第三セクター等への短期貸付金に係る負担見込額算出シート（標準評価方式）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7760" name="AutoShape 1">
          <a:extLst>
            <a:ext uri="{FF2B5EF4-FFF2-40B4-BE49-F238E27FC236}">
              <a16:creationId xmlns:a16="http://schemas.microsoft.com/office/drawing/2014/main" id="{FEC32ED3-5E7E-4A53-AC3C-BE12CFB49A62}"/>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15" name="上矢印 14">
          <a:extLst>
            <a:ext uri="{FF2B5EF4-FFF2-40B4-BE49-F238E27FC236}">
              <a16:creationId xmlns:a16="http://schemas.microsoft.com/office/drawing/2014/main" id="{6F44DB4C-914F-40A6-AE75-F79527BD5B31}"/>
            </a:ext>
          </a:extLst>
        </xdr:cNvPr>
        <xdr:cNvSpPr/>
      </xdr:nvSpPr>
      <xdr:spPr>
        <a:xfrm>
          <a:off x="46021806" y="1485682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16" name="上矢印 15">
          <a:extLst>
            <a:ext uri="{FF2B5EF4-FFF2-40B4-BE49-F238E27FC236}">
              <a16:creationId xmlns:a16="http://schemas.microsoft.com/office/drawing/2014/main" id="{68574E20-F0DB-456C-882B-212395345B5B}"/>
            </a:ext>
          </a:extLst>
        </xdr:cNvPr>
        <xdr:cNvSpPr/>
      </xdr:nvSpPr>
      <xdr:spPr>
        <a:xfrm>
          <a:off x="65424231" y="1485682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17" name="左矢印 16">
          <a:extLst>
            <a:ext uri="{FF2B5EF4-FFF2-40B4-BE49-F238E27FC236}">
              <a16:creationId xmlns:a16="http://schemas.microsoft.com/office/drawing/2014/main" id="{AB9E12CA-D0FE-47B0-ADB3-CF3BDE20692F}"/>
            </a:ext>
          </a:extLst>
        </xdr:cNvPr>
        <xdr:cNvSpPr/>
      </xdr:nvSpPr>
      <xdr:spPr>
        <a:xfrm>
          <a:off x="66508449" y="1346345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18" name="左矢印 17">
          <a:extLst>
            <a:ext uri="{FF2B5EF4-FFF2-40B4-BE49-F238E27FC236}">
              <a16:creationId xmlns:a16="http://schemas.microsoft.com/office/drawing/2014/main" id="{833A899C-052E-4EA2-8775-73520C40CB17}"/>
            </a:ext>
          </a:extLst>
        </xdr:cNvPr>
        <xdr:cNvSpPr/>
      </xdr:nvSpPr>
      <xdr:spPr>
        <a:xfrm>
          <a:off x="47098404" y="1341909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7765" name="AutoShape 1">
          <a:extLst>
            <a:ext uri="{FF2B5EF4-FFF2-40B4-BE49-F238E27FC236}">
              <a16:creationId xmlns:a16="http://schemas.microsoft.com/office/drawing/2014/main" id="{58D04293-246C-4DE5-97B9-EA3FC2DD441D}"/>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7766" name="AutoShape 3">
          <a:extLst>
            <a:ext uri="{FF2B5EF4-FFF2-40B4-BE49-F238E27FC236}">
              <a16:creationId xmlns:a16="http://schemas.microsoft.com/office/drawing/2014/main" id="{5C958D23-19C5-4959-BC97-0F6025B12EE4}"/>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7767" name="AutoShape 4">
          <a:extLst>
            <a:ext uri="{FF2B5EF4-FFF2-40B4-BE49-F238E27FC236}">
              <a16:creationId xmlns:a16="http://schemas.microsoft.com/office/drawing/2014/main" id="{51D69B7D-CA67-4BF3-BCB6-34807CE6B6ED}"/>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7768" name="AutoShape 2">
          <a:extLst>
            <a:ext uri="{FF2B5EF4-FFF2-40B4-BE49-F238E27FC236}">
              <a16:creationId xmlns:a16="http://schemas.microsoft.com/office/drawing/2014/main" id="{1D597CF4-C19A-48B6-A9A3-241418E57405}"/>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7769" name="AutoShape 4">
          <a:extLst>
            <a:ext uri="{FF2B5EF4-FFF2-40B4-BE49-F238E27FC236}">
              <a16:creationId xmlns:a16="http://schemas.microsoft.com/office/drawing/2014/main" id="{D53F5CFD-3467-4062-9581-92D8CEFEFC21}"/>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7770" name="AutoShape 4">
          <a:extLst>
            <a:ext uri="{FF2B5EF4-FFF2-40B4-BE49-F238E27FC236}">
              <a16:creationId xmlns:a16="http://schemas.microsoft.com/office/drawing/2014/main" id="{9C66BCC1-2FF7-47B5-B799-F41DE7F6BD37}"/>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7771" name="AutoShape 4">
          <a:extLst>
            <a:ext uri="{FF2B5EF4-FFF2-40B4-BE49-F238E27FC236}">
              <a16:creationId xmlns:a16="http://schemas.microsoft.com/office/drawing/2014/main" id="{358DEBC5-A0D0-4882-BAD6-F615B2BE8C0B}"/>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7772" name="AutoShape 2">
          <a:extLst>
            <a:ext uri="{FF2B5EF4-FFF2-40B4-BE49-F238E27FC236}">
              <a16:creationId xmlns:a16="http://schemas.microsoft.com/office/drawing/2014/main" id="{2F78D76F-2866-484C-8C4A-B9565BA9E027}"/>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7773" name="AutoShape 4">
          <a:extLst>
            <a:ext uri="{FF2B5EF4-FFF2-40B4-BE49-F238E27FC236}">
              <a16:creationId xmlns:a16="http://schemas.microsoft.com/office/drawing/2014/main" id="{DD684D5B-D797-40FF-A2FE-CD9DEDC0BDF0}"/>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28" name="上矢印 27">
          <a:extLst>
            <a:ext uri="{FF2B5EF4-FFF2-40B4-BE49-F238E27FC236}">
              <a16:creationId xmlns:a16="http://schemas.microsoft.com/office/drawing/2014/main" id="{CD50EB22-6F72-4E35-A1C3-65C625032E7D}"/>
            </a:ext>
          </a:extLst>
        </xdr:cNvPr>
        <xdr:cNvSpPr/>
      </xdr:nvSpPr>
      <xdr:spPr>
        <a:xfrm>
          <a:off x="27979551" y="1484158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29" name="左矢印 28">
          <a:extLst>
            <a:ext uri="{FF2B5EF4-FFF2-40B4-BE49-F238E27FC236}">
              <a16:creationId xmlns:a16="http://schemas.microsoft.com/office/drawing/2014/main" id="{8B08F002-B08A-42D2-80AD-9C7E27F184D2}"/>
            </a:ext>
          </a:extLst>
        </xdr:cNvPr>
        <xdr:cNvSpPr/>
      </xdr:nvSpPr>
      <xdr:spPr>
        <a:xfrm>
          <a:off x="29039622" y="1342631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16</xdr:col>
      <xdr:colOff>106694</xdr:colOff>
      <xdr:row>3</xdr:row>
      <xdr:rowOff>45754</xdr:rowOff>
    </xdr:to>
    <xdr:sp macro="" textlink="">
      <xdr:nvSpPr>
        <xdr:cNvPr id="30" name="Text Box 1">
          <a:extLst>
            <a:ext uri="{FF2B5EF4-FFF2-40B4-BE49-F238E27FC236}">
              <a16:creationId xmlns:a16="http://schemas.microsoft.com/office/drawing/2014/main" id="{441BC658-9558-4810-9584-721420DCBD40}"/>
            </a:ext>
          </a:extLst>
        </xdr:cNvPr>
        <xdr:cNvSpPr txBox="1">
          <a:spLocks noChangeArrowheads="1"/>
        </xdr:cNvSpPr>
      </xdr:nvSpPr>
      <xdr:spPr bwMode="auto">
        <a:xfrm>
          <a:off x="251460" y="272413"/>
          <a:ext cx="8656320"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7777" name="AutoShape 1">
          <a:extLst>
            <a:ext uri="{FF2B5EF4-FFF2-40B4-BE49-F238E27FC236}">
              <a16:creationId xmlns:a16="http://schemas.microsoft.com/office/drawing/2014/main" id="{61DA47D3-D3C8-4286-9170-2FDA82DE53DD}"/>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32" name="上矢印 31">
          <a:extLst>
            <a:ext uri="{FF2B5EF4-FFF2-40B4-BE49-F238E27FC236}">
              <a16:creationId xmlns:a16="http://schemas.microsoft.com/office/drawing/2014/main" id="{92C62741-06EB-4B43-8E18-99D8D1D0EFB0}"/>
            </a:ext>
          </a:extLst>
        </xdr:cNvPr>
        <xdr:cNvSpPr/>
      </xdr:nvSpPr>
      <xdr:spPr>
        <a:xfrm>
          <a:off x="46014186" y="1484158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33" name="上矢印 32">
          <a:extLst>
            <a:ext uri="{FF2B5EF4-FFF2-40B4-BE49-F238E27FC236}">
              <a16:creationId xmlns:a16="http://schemas.microsoft.com/office/drawing/2014/main" id="{8C0F87A6-FAE6-4B21-AB67-658EDEE1FC64}"/>
            </a:ext>
          </a:extLst>
        </xdr:cNvPr>
        <xdr:cNvSpPr/>
      </xdr:nvSpPr>
      <xdr:spPr>
        <a:xfrm>
          <a:off x="65416611" y="1484158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34" name="左矢印 33">
          <a:extLst>
            <a:ext uri="{FF2B5EF4-FFF2-40B4-BE49-F238E27FC236}">
              <a16:creationId xmlns:a16="http://schemas.microsoft.com/office/drawing/2014/main" id="{927435FD-7798-486A-8818-D99DAD63BD88}"/>
            </a:ext>
          </a:extLst>
        </xdr:cNvPr>
        <xdr:cNvSpPr/>
      </xdr:nvSpPr>
      <xdr:spPr>
        <a:xfrm>
          <a:off x="66500829" y="134482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35" name="左矢印 34">
          <a:extLst>
            <a:ext uri="{FF2B5EF4-FFF2-40B4-BE49-F238E27FC236}">
              <a16:creationId xmlns:a16="http://schemas.microsoft.com/office/drawing/2014/main" id="{70CC61A9-8A28-4B60-82A9-0E3FC3134E2E}"/>
            </a:ext>
          </a:extLst>
        </xdr:cNvPr>
        <xdr:cNvSpPr/>
      </xdr:nvSpPr>
      <xdr:spPr>
        <a:xfrm>
          <a:off x="47090784" y="134038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7782" name="AutoShape 1">
          <a:extLst>
            <a:ext uri="{FF2B5EF4-FFF2-40B4-BE49-F238E27FC236}">
              <a16:creationId xmlns:a16="http://schemas.microsoft.com/office/drawing/2014/main" id="{5A7775F3-7452-4E4F-A998-6E6C6AF47B99}"/>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7783" name="AutoShape 1">
          <a:extLst>
            <a:ext uri="{FF2B5EF4-FFF2-40B4-BE49-F238E27FC236}">
              <a16:creationId xmlns:a16="http://schemas.microsoft.com/office/drawing/2014/main" id="{85445E7E-8831-4575-A10F-F52A93C92ED1}"/>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41</xdr:col>
      <xdr:colOff>355600</xdr:colOff>
      <xdr:row>17</xdr:row>
      <xdr:rowOff>31750</xdr:rowOff>
    </xdr:from>
    <xdr:to>
      <xdr:col>42</xdr:col>
      <xdr:colOff>6350</xdr:colOff>
      <xdr:row>21</xdr:row>
      <xdr:rowOff>247650</xdr:rowOff>
    </xdr:to>
    <xdr:sp macro="" textlink="">
      <xdr:nvSpPr>
        <xdr:cNvPr id="348772" name="AutoShape 1">
          <a:extLst>
            <a:ext uri="{FF2B5EF4-FFF2-40B4-BE49-F238E27FC236}">
              <a16:creationId xmlns:a16="http://schemas.microsoft.com/office/drawing/2014/main" id="{D0092048-C163-4A7E-BBEF-3ECF7B8ED0A2}"/>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8773" name="AutoShape 3">
          <a:extLst>
            <a:ext uri="{FF2B5EF4-FFF2-40B4-BE49-F238E27FC236}">
              <a16:creationId xmlns:a16="http://schemas.microsoft.com/office/drawing/2014/main" id="{9C24B6A8-95DD-46F3-A9FB-B99460CC4639}"/>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8774" name="AutoShape 4">
          <a:extLst>
            <a:ext uri="{FF2B5EF4-FFF2-40B4-BE49-F238E27FC236}">
              <a16:creationId xmlns:a16="http://schemas.microsoft.com/office/drawing/2014/main" id="{C7C704E4-0972-4019-A021-70AEBAFA43EF}"/>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8775" name="AutoShape 2">
          <a:extLst>
            <a:ext uri="{FF2B5EF4-FFF2-40B4-BE49-F238E27FC236}">
              <a16:creationId xmlns:a16="http://schemas.microsoft.com/office/drawing/2014/main" id="{EA937A49-EEAA-4382-9CEB-93C90BB795F3}"/>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8776" name="AutoShape 4">
          <a:extLst>
            <a:ext uri="{FF2B5EF4-FFF2-40B4-BE49-F238E27FC236}">
              <a16:creationId xmlns:a16="http://schemas.microsoft.com/office/drawing/2014/main" id="{8F76A3E2-DD6B-49B4-B148-05F11B03F75A}"/>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8777" name="AutoShape 4">
          <a:extLst>
            <a:ext uri="{FF2B5EF4-FFF2-40B4-BE49-F238E27FC236}">
              <a16:creationId xmlns:a16="http://schemas.microsoft.com/office/drawing/2014/main" id="{B6E6796E-135D-4E90-9B9F-802CBA22FD76}"/>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8778" name="AutoShape 4">
          <a:extLst>
            <a:ext uri="{FF2B5EF4-FFF2-40B4-BE49-F238E27FC236}">
              <a16:creationId xmlns:a16="http://schemas.microsoft.com/office/drawing/2014/main" id="{571B1448-FE20-4FB0-B2D6-178B9F0FBD52}"/>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8779" name="AutoShape 2">
          <a:extLst>
            <a:ext uri="{FF2B5EF4-FFF2-40B4-BE49-F238E27FC236}">
              <a16:creationId xmlns:a16="http://schemas.microsoft.com/office/drawing/2014/main" id="{8D0ECEED-C31B-4D9E-A80F-DBD883F618B0}"/>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8780" name="AutoShape 4">
          <a:extLst>
            <a:ext uri="{FF2B5EF4-FFF2-40B4-BE49-F238E27FC236}">
              <a16:creationId xmlns:a16="http://schemas.microsoft.com/office/drawing/2014/main" id="{8FEB4934-C129-4E86-9B0B-06F20D4A1C76}"/>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11" name="上矢印 10">
          <a:extLst>
            <a:ext uri="{FF2B5EF4-FFF2-40B4-BE49-F238E27FC236}">
              <a16:creationId xmlns:a16="http://schemas.microsoft.com/office/drawing/2014/main" id="{90A20428-6D20-4655-A5DE-C1881562C580}"/>
            </a:ext>
          </a:extLst>
        </xdr:cNvPr>
        <xdr:cNvSpPr/>
      </xdr:nvSpPr>
      <xdr:spPr>
        <a:xfrm>
          <a:off x="27987171" y="1485682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12" name="左矢印 11">
          <a:extLst>
            <a:ext uri="{FF2B5EF4-FFF2-40B4-BE49-F238E27FC236}">
              <a16:creationId xmlns:a16="http://schemas.microsoft.com/office/drawing/2014/main" id="{51DB2CB2-9CD8-4CFF-A63B-A010FFBCFA7C}"/>
            </a:ext>
          </a:extLst>
        </xdr:cNvPr>
        <xdr:cNvSpPr/>
      </xdr:nvSpPr>
      <xdr:spPr>
        <a:xfrm>
          <a:off x="29047242" y="1344155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15</xdr:col>
      <xdr:colOff>686629</xdr:colOff>
      <xdr:row>3</xdr:row>
      <xdr:rowOff>45754</xdr:rowOff>
    </xdr:to>
    <xdr:sp macro="" textlink="">
      <xdr:nvSpPr>
        <xdr:cNvPr id="13" name="Text Box 1">
          <a:extLst>
            <a:ext uri="{FF2B5EF4-FFF2-40B4-BE49-F238E27FC236}">
              <a16:creationId xmlns:a16="http://schemas.microsoft.com/office/drawing/2014/main" id="{C6711047-D534-4F8C-92CA-E2D97D02060B}"/>
            </a:ext>
          </a:extLst>
        </xdr:cNvPr>
        <xdr:cNvSpPr txBox="1">
          <a:spLocks noChangeArrowheads="1"/>
        </xdr:cNvSpPr>
      </xdr:nvSpPr>
      <xdr:spPr bwMode="auto">
        <a:xfrm>
          <a:off x="251460" y="280033"/>
          <a:ext cx="819041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第三セクター等への短期貸付金に係る負担見込額算出シート（標準評価方式）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8784" name="AutoShape 1">
          <a:extLst>
            <a:ext uri="{FF2B5EF4-FFF2-40B4-BE49-F238E27FC236}">
              <a16:creationId xmlns:a16="http://schemas.microsoft.com/office/drawing/2014/main" id="{889A7E10-DC9D-47E6-B0A3-2B099F1C20BC}"/>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15" name="上矢印 14">
          <a:extLst>
            <a:ext uri="{FF2B5EF4-FFF2-40B4-BE49-F238E27FC236}">
              <a16:creationId xmlns:a16="http://schemas.microsoft.com/office/drawing/2014/main" id="{ED98DF09-53D5-4DD0-A135-18DA36BCC662}"/>
            </a:ext>
          </a:extLst>
        </xdr:cNvPr>
        <xdr:cNvSpPr/>
      </xdr:nvSpPr>
      <xdr:spPr>
        <a:xfrm>
          <a:off x="46021806" y="1485682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16" name="上矢印 15">
          <a:extLst>
            <a:ext uri="{FF2B5EF4-FFF2-40B4-BE49-F238E27FC236}">
              <a16:creationId xmlns:a16="http://schemas.microsoft.com/office/drawing/2014/main" id="{F7D73A27-67A8-4B86-BCA4-4B3F034BFEB2}"/>
            </a:ext>
          </a:extLst>
        </xdr:cNvPr>
        <xdr:cNvSpPr/>
      </xdr:nvSpPr>
      <xdr:spPr>
        <a:xfrm>
          <a:off x="65424231" y="1485682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17" name="左矢印 16">
          <a:extLst>
            <a:ext uri="{FF2B5EF4-FFF2-40B4-BE49-F238E27FC236}">
              <a16:creationId xmlns:a16="http://schemas.microsoft.com/office/drawing/2014/main" id="{6D7932C2-B950-4523-ABAE-93D54D3E7F49}"/>
            </a:ext>
          </a:extLst>
        </xdr:cNvPr>
        <xdr:cNvSpPr/>
      </xdr:nvSpPr>
      <xdr:spPr>
        <a:xfrm>
          <a:off x="66508449" y="1346345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18" name="左矢印 17">
          <a:extLst>
            <a:ext uri="{FF2B5EF4-FFF2-40B4-BE49-F238E27FC236}">
              <a16:creationId xmlns:a16="http://schemas.microsoft.com/office/drawing/2014/main" id="{20617D60-B5E2-4122-91A1-177784A3766B}"/>
            </a:ext>
          </a:extLst>
        </xdr:cNvPr>
        <xdr:cNvSpPr/>
      </xdr:nvSpPr>
      <xdr:spPr>
        <a:xfrm>
          <a:off x="47098404" y="1341909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8789" name="AutoShape 1">
          <a:extLst>
            <a:ext uri="{FF2B5EF4-FFF2-40B4-BE49-F238E27FC236}">
              <a16:creationId xmlns:a16="http://schemas.microsoft.com/office/drawing/2014/main" id="{B2516793-B991-4D0D-BBCD-021B9924169F}"/>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8790" name="AutoShape 3">
          <a:extLst>
            <a:ext uri="{FF2B5EF4-FFF2-40B4-BE49-F238E27FC236}">
              <a16:creationId xmlns:a16="http://schemas.microsoft.com/office/drawing/2014/main" id="{4C5E9150-1239-4C21-9AF0-68FEE632AFA3}"/>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8791" name="AutoShape 4">
          <a:extLst>
            <a:ext uri="{FF2B5EF4-FFF2-40B4-BE49-F238E27FC236}">
              <a16:creationId xmlns:a16="http://schemas.microsoft.com/office/drawing/2014/main" id="{CD2E69BD-B2B9-484B-894C-2DAF644418C6}"/>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8792" name="AutoShape 2">
          <a:extLst>
            <a:ext uri="{FF2B5EF4-FFF2-40B4-BE49-F238E27FC236}">
              <a16:creationId xmlns:a16="http://schemas.microsoft.com/office/drawing/2014/main" id="{3C9135A0-E0D7-4649-AF1E-6EB969FCA457}"/>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8793" name="AutoShape 4">
          <a:extLst>
            <a:ext uri="{FF2B5EF4-FFF2-40B4-BE49-F238E27FC236}">
              <a16:creationId xmlns:a16="http://schemas.microsoft.com/office/drawing/2014/main" id="{81EC2441-6CD2-4EA4-980E-5576895B3475}"/>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8794" name="AutoShape 4">
          <a:extLst>
            <a:ext uri="{FF2B5EF4-FFF2-40B4-BE49-F238E27FC236}">
              <a16:creationId xmlns:a16="http://schemas.microsoft.com/office/drawing/2014/main" id="{9A2F5D13-18DF-4D2C-ACF0-18B42D6F177E}"/>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8795" name="AutoShape 4">
          <a:extLst>
            <a:ext uri="{FF2B5EF4-FFF2-40B4-BE49-F238E27FC236}">
              <a16:creationId xmlns:a16="http://schemas.microsoft.com/office/drawing/2014/main" id="{E49AC41C-BD0D-4B63-8793-60B4627AF4EC}"/>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8796" name="AutoShape 2">
          <a:extLst>
            <a:ext uri="{FF2B5EF4-FFF2-40B4-BE49-F238E27FC236}">
              <a16:creationId xmlns:a16="http://schemas.microsoft.com/office/drawing/2014/main" id="{36787F65-D445-490E-97B5-D1F51BF171D4}"/>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8797" name="AutoShape 4">
          <a:extLst>
            <a:ext uri="{FF2B5EF4-FFF2-40B4-BE49-F238E27FC236}">
              <a16:creationId xmlns:a16="http://schemas.microsoft.com/office/drawing/2014/main" id="{AEF089FF-C61F-4667-BBB0-BE4B52AA8078}"/>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28" name="上矢印 27">
          <a:extLst>
            <a:ext uri="{FF2B5EF4-FFF2-40B4-BE49-F238E27FC236}">
              <a16:creationId xmlns:a16="http://schemas.microsoft.com/office/drawing/2014/main" id="{73CA9B51-F493-419E-9B4C-8FB63556F662}"/>
            </a:ext>
          </a:extLst>
        </xdr:cNvPr>
        <xdr:cNvSpPr/>
      </xdr:nvSpPr>
      <xdr:spPr>
        <a:xfrm>
          <a:off x="27979551" y="1484158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29" name="左矢印 28">
          <a:extLst>
            <a:ext uri="{FF2B5EF4-FFF2-40B4-BE49-F238E27FC236}">
              <a16:creationId xmlns:a16="http://schemas.microsoft.com/office/drawing/2014/main" id="{42A6D164-F0D6-42A0-A672-AB7046DFB8EF}"/>
            </a:ext>
          </a:extLst>
        </xdr:cNvPr>
        <xdr:cNvSpPr/>
      </xdr:nvSpPr>
      <xdr:spPr>
        <a:xfrm>
          <a:off x="29039622" y="1342631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16</xdr:col>
      <xdr:colOff>106694</xdr:colOff>
      <xdr:row>3</xdr:row>
      <xdr:rowOff>45754</xdr:rowOff>
    </xdr:to>
    <xdr:sp macro="" textlink="">
      <xdr:nvSpPr>
        <xdr:cNvPr id="30" name="Text Box 1">
          <a:extLst>
            <a:ext uri="{FF2B5EF4-FFF2-40B4-BE49-F238E27FC236}">
              <a16:creationId xmlns:a16="http://schemas.microsoft.com/office/drawing/2014/main" id="{66C5343D-5598-4BD9-9A3D-0DD4F5740BB9}"/>
            </a:ext>
          </a:extLst>
        </xdr:cNvPr>
        <xdr:cNvSpPr txBox="1">
          <a:spLocks noChangeArrowheads="1"/>
        </xdr:cNvSpPr>
      </xdr:nvSpPr>
      <xdr:spPr bwMode="auto">
        <a:xfrm>
          <a:off x="251460" y="272413"/>
          <a:ext cx="8656320"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8801" name="AutoShape 1">
          <a:extLst>
            <a:ext uri="{FF2B5EF4-FFF2-40B4-BE49-F238E27FC236}">
              <a16:creationId xmlns:a16="http://schemas.microsoft.com/office/drawing/2014/main" id="{77010758-9EE0-488C-8566-1A40CA58CB7C}"/>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32" name="上矢印 31">
          <a:extLst>
            <a:ext uri="{FF2B5EF4-FFF2-40B4-BE49-F238E27FC236}">
              <a16:creationId xmlns:a16="http://schemas.microsoft.com/office/drawing/2014/main" id="{6048BF2B-D4DF-465B-B26E-744683450FE3}"/>
            </a:ext>
          </a:extLst>
        </xdr:cNvPr>
        <xdr:cNvSpPr/>
      </xdr:nvSpPr>
      <xdr:spPr>
        <a:xfrm>
          <a:off x="46014186" y="1484158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33" name="上矢印 32">
          <a:extLst>
            <a:ext uri="{FF2B5EF4-FFF2-40B4-BE49-F238E27FC236}">
              <a16:creationId xmlns:a16="http://schemas.microsoft.com/office/drawing/2014/main" id="{308A2E29-0028-4603-9104-2876D9B281E6}"/>
            </a:ext>
          </a:extLst>
        </xdr:cNvPr>
        <xdr:cNvSpPr/>
      </xdr:nvSpPr>
      <xdr:spPr>
        <a:xfrm>
          <a:off x="65416611" y="1484158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34" name="左矢印 33">
          <a:extLst>
            <a:ext uri="{FF2B5EF4-FFF2-40B4-BE49-F238E27FC236}">
              <a16:creationId xmlns:a16="http://schemas.microsoft.com/office/drawing/2014/main" id="{B9652A55-EEE3-4336-990A-00D6EC6FEBF9}"/>
            </a:ext>
          </a:extLst>
        </xdr:cNvPr>
        <xdr:cNvSpPr/>
      </xdr:nvSpPr>
      <xdr:spPr>
        <a:xfrm>
          <a:off x="66500829" y="134482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35" name="左矢印 34">
          <a:extLst>
            <a:ext uri="{FF2B5EF4-FFF2-40B4-BE49-F238E27FC236}">
              <a16:creationId xmlns:a16="http://schemas.microsoft.com/office/drawing/2014/main" id="{7F38D4A0-DED4-4A5C-B416-8D62BA70258B}"/>
            </a:ext>
          </a:extLst>
        </xdr:cNvPr>
        <xdr:cNvSpPr/>
      </xdr:nvSpPr>
      <xdr:spPr>
        <a:xfrm>
          <a:off x="47090784" y="134038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8806" name="AutoShape 1">
          <a:extLst>
            <a:ext uri="{FF2B5EF4-FFF2-40B4-BE49-F238E27FC236}">
              <a16:creationId xmlns:a16="http://schemas.microsoft.com/office/drawing/2014/main" id="{97CDEB52-04F6-4E3E-9A25-2E5EF6266299}"/>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8807" name="AutoShape 1">
          <a:extLst>
            <a:ext uri="{FF2B5EF4-FFF2-40B4-BE49-F238E27FC236}">
              <a16:creationId xmlns:a16="http://schemas.microsoft.com/office/drawing/2014/main" id="{4D80DAFE-FBE4-40F6-AFF1-CD831758D9F6}"/>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41</xdr:col>
      <xdr:colOff>355600</xdr:colOff>
      <xdr:row>17</xdr:row>
      <xdr:rowOff>31750</xdr:rowOff>
    </xdr:from>
    <xdr:to>
      <xdr:col>42</xdr:col>
      <xdr:colOff>6350</xdr:colOff>
      <xdr:row>21</xdr:row>
      <xdr:rowOff>247650</xdr:rowOff>
    </xdr:to>
    <xdr:sp macro="" textlink="">
      <xdr:nvSpPr>
        <xdr:cNvPr id="349797" name="AutoShape 1">
          <a:extLst>
            <a:ext uri="{FF2B5EF4-FFF2-40B4-BE49-F238E27FC236}">
              <a16:creationId xmlns:a16="http://schemas.microsoft.com/office/drawing/2014/main" id="{3D76F947-00E7-462A-BF74-B006BF78EFCC}"/>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9798" name="AutoShape 3">
          <a:extLst>
            <a:ext uri="{FF2B5EF4-FFF2-40B4-BE49-F238E27FC236}">
              <a16:creationId xmlns:a16="http://schemas.microsoft.com/office/drawing/2014/main" id="{A412DFA2-8279-4E77-9FDD-086F38612DC9}"/>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9799" name="AutoShape 4">
          <a:extLst>
            <a:ext uri="{FF2B5EF4-FFF2-40B4-BE49-F238E27FC236}">
              <a16:creationId xmlns:a16="http://schemas.microsoft.com/office/drawing/2014/main" id="{2EEC355C-4F27-4EC1-ADFF-F97915BCEA63}"/>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9800" name="AutoShape 2">
          <a:extLst>
            <a:ext uri="{FF2B5EF4-FFF2-40B4-BE49-F238E27FC236}">
              <a16:creationId xmlns:a16="http://schemas.microsoft.com/office/drawing/2014/main" id="{96299D62-4540-4FE5-9FA1-DC5FBA17F175}"/>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9801" name="AutoShape 4">
          <a:extLst>
            <a:ext uri="{FF2B5EF4-FFF2-40B4-BE49-F238E27FC236}">
              <a16:creationId xmlns:a16="http://schemas.microsoft.com/office/drawing/2014/main" id="{44840214-A85F-432C-980D-700E60F4867B}"/>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9802" name="AutoShape 4">
          <a:extLst>
            <a:ext uri="{FF2B5EF4-FFF2-40B4-BE49-F238E27FC236}">
              <a16:creationId xmlns:a16="http://schemas.microsoft.com/office/drawing/2014/main" id="{929AD431-A5AF-4422-9D4B-C782196F6D73}"/>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9803" name="AutoShape 4">
          <a:extLst>
            <a:ext uri="{FF2B5EF4-FFF2-40B4-BE49-F238E27FC236}">
              <a16:creationId xmlns:a16="http://schemas.microsoft.com/office/drawing/2014/main" id="{A5C07140-F29C-4EBC-9D78-1026BEB423F1}"/>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9804" name="AutoShape 2">
          <a:extLst>
            <a:ext uri="{FF2B5EF4-FFF2-40B4-BE49-F238E27FC236}">
              <a16:creationId xmlns:a16="http://schemas.microsoft.com/office/drawing/2014/main" id="{26403946-1527-438B-9350-D29B7E861CCE}"/>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9805" name="AutoShape 4">
          <a:extLst>
            <a:ext uri="{FF2B5EF4-FFF2-40B4-BE49-F238E27FC236}">
              <a16:creationId xmlns:a16="http://schemas.microsoft.com/office/drawing/2014/main" id="{277100E3-88DC-42EB-BE72-B5798447A36B}"/>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65768</xdr:rowOff>
    </xdr:from>
    <xdr:to>
      <xdr:col>38</xdr:col>
      <xdr:colOff>589888</xdr:colOff>
      <xdr:row>34</xdr:row>
      <xdr:rowOff>1119</xdr:rowOff>
    </xdr:to>
    <xdr:sp macro="" textlink="">
      <xdr:nvSpPr>
        <xdr:cNvPr id="11" name="上矢印 10">
          <a:extLst>
            <a:ext uri="{FF2B5EF4-FFF2-40B4-BE49-F238E27FC236}">
              <a16:creationId xmlns:a16="http://schemas.microsoft.com/office/drawing/2014/main" id="{E81B658F-868A-44DF-A721-526E5F322451}"/>
            </a:ext>
          </a:extLst>
        </xdr:cNvPr>
        <xdr:cNvSpPr/>
      </xdr:nvSpPr>
      <xdr:spPr>
        <a:xfrm>
          <a:off x="27987171" y="1485682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6787</xdr:colOff>
      <xdr:row>30</xdr:row>
      <xdr:rowOff>71631</xdr:rowOff>
    </xdr:from>
    <xdr:to>
      <xdr:col>39</xdr:col>
      <xdr:colOff>199836</xdr:colOff>
      <xdr:row>30</xdr:row>
      <xdr:rowOff>279398</xdr:rowOff>
    </xdr:to>
    <xdr:sp macro="" textlink="">
      <xdr:nvSpPr>
        <xdr:cNvPr id="12" name="左矢印 11">
          <a:extLst>
            <a:ext uri="{FF2B5EF4-FFF2-40B4-BE49-F238E27FC236}">
              <a16:creationId xmlns:a16="http://schemas.microsoft.com/office/drawing/2014/main" id="{2F59C2D7-CFA6-44A9-BCDC-7DB91824E85C}"/>
            </a:ext>
          </a:extLst>
        </xdr:cNvPr>
        <xdr:cNvSpPr/>
      </xdr:nvSpPr>
      <xdr:spPr>
        <a:xfrm>
          <a:off x="29047242" y="1344155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15</xdr:col>
      <xdr:colOff>686344</xdr:colOff>
      <xdr:row>3</xdr:row>
      <xdr:rowOff>48909</xdr:rowOff>
    </xdr:to>
    <xdr:sp macro="" textlink="">
      <xdr:nvSpPr>
        <xdr:cNvPr id="13" name="Text Box 1">
          <a:extLst>
            <a:ext uri="{FF2B5EF4-FFF2-40B4-BE49-F238E27FC236}">
              <a16:creationId xmlns:a16="http://schemas.microsoft.com/office/drawing/2014/main" id="{13331777-2343-4D57-99C7-227865B2682F}"/>
            </a:ext>
          </a:extLst>
        </xdr:cNvPr>
        <xdr:cNvSpPr txBox="1">
          <a:spLocks noChangeArrowheads="1"/>
        </xdr:cNvSpPr>
      </xdr:nvSpPr>
      <xdr:spPr bwMode="auto">
        <a:xfrm>
          <a:off x="251460" y="280033"/>
          <a:ext cx="819041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第三セクター等への短期貸付金に係る負担見込額算出シート（標準評価方式）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9809" name="AutoShape 1">
          <a:extLst>
            <a:ext uri="{FF2B5EF4-FFF2-40B4-BE49-F238E27FC236}">
              <a16:creationId xmlns:a16="http://schemas.microsoft.com/office/drawing/2014/main" id="{6F79C83E-967F-4ECB-8B42-3D6A37BD6477}"/>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65768</xdr:rowOff>
    </xdr:from>
    <xdr:to>
      <xdr:col>59</xdr:col>
      <xdr:colOff>589675</xdr:colOff>
      <xdr:row>34</xdr:row>
      <xdr:rowOff>1119</xdr:rowOff>
    </xdr:to>
    <xdr:sp macro="" textlink="">
      <xdr:nvSpPr>
        <xdr:cNvPr id="15" name="上矢印 14">
          <a:extLst>
            <a:ext uri="{FF2B5EF4-FFF2-40B4-BE49-F238E27FC236}">
              <a16:creationId xmlns:a16="http://schemas.microsoft.com/office/drawing/2014/main" id="{85A0FABB-08D3-4A65-9BA1-1419E6B49293}"/>
            </a:ext>
          </a:extLst>
        </xdr:cNvPr>
        <xdr:cNvSpPr/>
      </xdr:nvSpPr>
      <xdr:spPr>
        <a:xfrm>
          <a:off x="46021806" y="1485682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371656</xdr:colOff>
      <xdr:row>33</xdr:row>
      <xdr:rowOff>65768</xdr:rowOff>
    </xdr:from>
    <xdr:to>
      <xdr:col>82</xdr:col>
      <xdr:colOff>601477</xdr:colOff>
      <xdr:row>34</xdr:row>
      <xdr:rowOff>1119</xdr:rowOff>
    </xdr:to>
    <xdr:sp macro="" textlink="">
      <xdr:nvSpPr>
        <xdr:cNvPr id="16" name="上矢印 15">
          <a:extLst>
            <a:ext uri="{FF2B5EF4-FFF2-40B4-BE49-F238E27FC236}">
              <a16:creationId xmlns:a16="http://schemas.microsoft.com/office/drawing/2014/main" id="{D376B89F-5A6E-477B-9512-DCD9141905C9}"/>
            </a:ext>
          </a:extLst>
        </xdr:cNvPr>
        <xdr:cNvSpPr/>
      </xdr:nvSpPr>
      <xdr:spPr>
        <a:xfrm>
          <a:off x="65424231" y="1485682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17" name="左矢印 16">
          <a:extLst>
            <a:ext uri="{FF2B5EF4-FFF2-40B4-BE49-F238E27FC236}">
              <a16:creationId xmlns:a16="http://schemas.microsoft.com/office/drawing/2014/main" id="{4F4663FA-93D8-44B6-A4D5-C790A25AF4FB}"/>
            </a:ext>
          </a:extLst>
        </xdr:cNvPr>
        <xdr:cNvSpPr/>
      </xdr:nvSpPr>
      <xdr:spPr>
        <a:xfrm>
          <a:off x="66508449" y="1346345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18" name="左矢印 17">
          <a:extLst>
            <a:ext uri="{FF2B5EF4-FFF2-40B4-BE49-F238E27FC236}">
              <a16:creationId xmlns:a16="http://schemas.microsoft.com/office/drawing/2014/main" id="{D4C388E6-AC54-4FFC-955D-8BF99541DEF3}"/>
            </a:ext>
          </a:extLst>
        </xdr:cNvPr>
        <xdr:cNvSpPr/>
      </xdr:nvSpPr>
      <xdr:spPr>
        <a:xfrm>
          <a:off x="47098404" y="1341909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9814" name="AutoShape 1">
          <a:extLst>
            <a:ext uri="{FF2B5EF4-FFF2-40B4-BE49-F238E27FC236}">
              <a16:creationId xmlns:a16="http://schemas.microsoft.com/office/drawing/2014/main" id="{EA3CD297-0427-4FDE-A47D-1BC12B2DB942}"/>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49815" name="AutoShape 3">
          <a:extLst>
            <a:ext uri="{FF2B5EF4-FFF2-40B4-BE49-F238E27FC236}">
              <a16:creationId xmlns:a16="http://schemas.microsoft.com/office/drawing/2014/main" id="{366AC65F-E47B-47EE-A36C-39594DCD7B75}"/>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49816" name="AutoShape 4">
          <a:extLst>
            <a:ext uri="{FF2B5EF4-FFF2-40B4-BE49-F238E27FC236}">
              <a16:creationId xmlns:a16="http://schemas.microsoft.com/office/drawing/2014/main" id="{3E07255C-16ED-49AA-AD2A-4D4745E06580}"/>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49817" name="AutoShape 2">
          <a:extLst>
            <a:ext uri="{FF2B5EF4-FFF2-40B4-BE49-F238E27FC236}">
              <a16:creationId xmlns:a16="http://schemas.microsoft.com/office/drawing/2014/main" id="{7576A12A-E5CE-4507-B000-EBCA35E87D2B}"/>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49818" name="AutoShape 4">
          <a:extLst>
            <a:ext uri="{FF2B5EF4-FFF2-40B4-BE49-F238E27FC236}">
              <a16:creationId xmlns:a16="http://schemas.microsoft.com/office/drawing/2014/main" id="{4CFB2201-B1A4-4A2E-827D-DCDF8F5A084B}"/>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49819" name="AutoShape 4">
          <a:extLst>
            <a:ext uri="{FF2B5EF4-FFF2-40B4-BE49-F238E27FC236}">
              <a16:creationId xmlns:a16="http://schemas.microsoft.com/office/drawing/2014/main" id="{94A8C578-9F98-4F30-83AA-55742FB39D56}"/>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49820" name="AutoShape 4">
          <a:extLst>
            <a:ext uri="{FF2B5EF4-FFF2-40B4-BE49-F238E27FC236}">
              <a16:creationId xmlns:a16="http://schemas.microsoft.com/office/drawing/2014/main" id="{12F5E219-C12C-4E40-B5CC-B35C84B3C38B}"/>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49821" name="AutoShape 2">
          <a:extLst>
            <a:ext uri="{FF2B5EF4-FFF2-40B4-BE49-F238E27FC236}">
              <a16:creationId xmlns:a16="http://schemas.microsoft.com/office/drawing/2014/main" id="{1F1C391B-DF83-4B21-B179-F1EDFBD77545}"/>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49822" name="AutoShape 4">
          <a:extLst>
            <a:ext uri="{FF2B5EF4-FFF2-40B4-BE49-F238E27FC236}">
              <a16:creationId xmlns:a16="http://schemas.microsoft.com/office/drawing/2014/main" id="{697E0ED2-EAC8-4243-ABCC-B286B5F9B562}"/>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65768</xdr:rowOff>
    </xdr:from>
    <xdr:to>
      <xdr:col>38</xdr:col>
      <xdr:colOff>589888</xdr:colOff>
      <xdr:row>34</xdr:row>
      <xdr:rowOff>1119</xdr:rowOff>
    </xdr:to>
    <xdr:sp macro="" textlink="">
      <xdr:nvSpPr>
        <xdr:cNvPr id="28" name="上矢印 27">
          <a:extLst>
            <a:ext uri="{FF2B5EF4-FFF2-40B4-BE49-F238E27FC236}">
              <a16:creationId xmlns:a16="http://schemas.microsoft.com/office/drawing/2014/main" id="{39F24E9B-14CE-4002-A45E-45191C259BB6}"/>
            </a:ext>
          </a:extLst>
        </xdr:cNvPr>
        <xdr:cNvSpPr/>
      </xdr:nvSpPr>
      <xdr:spPr>
        <a:xfrm>
          <a:off x="27979551" y="1484158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6787</xdr:colOff>
      <xdr:row>30</xdr:row>
      <xdr:rowOff>71631</xdr:rowOff>
    </xdr:from>
    <xdr:to>
      <xdr:col>39</xdr:col>
      <xdr:colOff>199836</xdr:colOff>
      <xdr:row>30</xdr:row>
      <xdr:rowOff>279398</xdr:rowOff>
    </xdr:to>
    <xdr:sp macro="" textlink="">
      <xdr:nvSpPr>
        <xdr:cNvPr id="29" name="左矢印 28">
          <a:extLst>
            <a:ext uri="{FF2B5EF4-FFF2-40B4-BE49-F238E27FC236}">
              <a16:creationId xmlns:a16="http://schemas.microsoft.com/office/drawing/2014/main" id="{B267126C-0C7C-4F8F-B41F-10A1B2718C4A}"/>
            </a:ext>
          </a:extLst>
        </xdr:cNvPr>
        <xdr:cNvSpPr/>
      </xdr:nvSpPr>
      <xdr:spPr>
        <a:xfrm>
          <a:off x="29039622" y="1342631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16</xdr:col>
      <xdr:colOff>106681</xdr:colOff>
      <xdr:row>3</xdr:row>
      <xdr:rowOff>48909</xdr:rowOff>
    </xdr:to>
    <xdr:sp macro="" textlink="">
      <xdr:nvSpPr>
        <xdr:cNvPr id="30" name="Text Box 1">
          <a:extLst>
            <a:ext uri="{FF2B5EF4-FFF2-40B4-BE49-F238E27FC236}">
              <a16:creationId xmlns:a16="http://schemas.microsoft.com/office/drawing/2014/main" id="{B3B43E20-26CF-4EE6-A2BF-F89D305C94AD}"/>
            </a:ext>
          </a:extLst>
        </xdr:cNvPr>
        <xdr:cNvSpPr txBox="1">
          <a:spLocks noChangeArrowheads="1"/>
        </xdr:cNvSpPr>
      </xdr:nvSpPr>
      <xdr:spPr bwMode="auto">
        <a:xfrm>
          <a:off x="251460" y="272413"/>
          <a:ext cx="8656320"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9826" name="AutoShape 1">
          <a:extLst>
            <a:ext uri="{FF2B5EF4-FFF2-40B4-BE49-F238E27FC236}">
              <a16:creationId xmlns:a16="http://schemas.microsoft.com/office/drawing/2014/main" id="{09E41538-4150-45F5-99BF-4C620C6DA13C}"/>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65768</xdr:rowOff>
    </xdr:from>
    <xdr:to>
      <xdr:col>59</xdr:col>
      <xdr:colOff>589675</xdr:colOff>
      <xdr:row>34</xdr:row>
      <xdr:rowOff>1119</xdr:rowOff>
    </xdr:to>
    <xdr:sp macro="" textlink="">
      <xdr:nvSpPr>
        <xdr:cNvPr id="32" name="上矢印 31">
          <a:extLst>
            <a:ext uri="{FF2B5EF4-FFF2-40B4-BE49-F238E27FC236}">
              <a16:creationId xmlns:a16="http://schemas.microsoft.com/office/drawing/2014/main" id="{EFC1281E-A9DC-4F74-8AFD-6060C710236E}"/>
            </a:ext>
          </a:extLst>
        </xdr:cNvPr>
        <xdr:cNvSpPr/>
      </xdr:nvSpPr>
      <xdr:spPr>
        <a:xfrm>
          <a:off x="46014186" y="1484158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371656</xdr:colOff>
      <xdr:row>33</xdr:row>
      <xdr:rowOff>65768</xdr:rowOff>
    </xdr:from>
    <xdr:to>
      <xdr:col>82</xdr:col>
      <xdr:colOff>601477</xdr:colOff>
      <xdr:row>34</xdr:row>
      <xdr:rowOff>1119</xdr:rowOff>
    </xdr:to>
    <xdr:sp macro="" textlink="">
      <xdr:nvSpPr>
        <xdr:cNvPr id="33" name="上矢印 32">
          <a:extLst>
            <a:ext uri="{FF2B5EF4-FFF2-40B4-BE49-F238E27FC236}">
              <a16:creationId xmlns:a16="http://schemas.microsoft.com/office/drawing/2014/main" id="{B59474C5-53B7-430F-82CF-4046681DAF1D}"/>
            </a:ext>
          </a:extLst>
        </xdr:cNvPr>
        <xdr:cNvSpPr/>
      </xdr:nvSpPr>
      <xdr:spPr>
        <a:xfrm>
          <a:off x="65416611" y="1484158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34" name="左矢印 33">
          <a:extLst>
            <a:ext uri="{FF2B5EF4-FFF2-40B4-BE49-F238E27FC236}">
              <a16:creationId xmlns:a16="http://schemas.microsoft.com/office/drawing/2014/main" id="{C9AB99AB-ACAC-4477-8738-4AC817502FB9}"/>
            </a:ext>
          </a:extLst>
        </xdr:cNvPr>
        <xdr:cNvSpPr/>
      </xdr:nvSpPr>
      <xdr:spPr>
        <a:xfrm>
          <a:off x="66500829" y="134482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35" name="左矢印 34">
          <a:extLst>
            <a:ext uri="{FF2B5EF4-FFF2-40B4-BE49-F238E27FC236}">
              <a16:creationId xmlns:a16="http://schemas.microsoft.com/office/drawing/2014/main" id="{6D119E51-CA91-466B-AB7F-6DAEA8C5C18C}"/>
            </a:ext>
          </a:extLst>
        </xdr:cNvPr>
        <xdr:cNvSpPr/>
      </xdr:nvSpPr>
      <xdr:spPr>
        <a:xfrm>
          <a:off x="47090784" y="134038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49831" name="AutoShape 1">
          <a:extLst>
            <a:ext uri="{FF2B5EF4-FFF2-40B4-BE49-F238E27FC236}">
              <a16:creationId xmlns:a16="http://schemas.microsoft.com/office/drawing/2014/main" id="{93074608-9473-45E0-9BE7-5E65FB81CF89}"/>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49832" name="AutoShape 1">
          <a:extLst>
            <a:ext uri="{FF2B5EF4-FFF2-40B4-BE49-F238E27FC236}">
              <a16:creationId xmlns:a16="http://schemas.microsoft.com/office/drawing/2014/main" id="{E06B5AEB-8737-4854-A713-55049AEE110E}"/>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41</xdr:col>
      <xdr:colOff>355600</xdr:colOff>
      <xdr:row>17</xdr:row>
      <xdr:rowOff>31750</xdr:rowOff>
    </xdr:from>
    <xdr:to>
      <xdr:col>42</xdr:col>
      <xdr:colOff>6350</xdr:colOff>
      <xdr:row>21</xdr:row>
      <xdr:rowOff>247650</xdr:rowOff>
    </xdr:to>
    <xdr:sp macro="" textlink="">
      <xdr:nvSpPr>
        <xdr:cNvPr id="350820" name="AutoShape 1">
          <a:extLst>
            <a:ext uri="{FF2B5EF4-FFF2-40B4-BE49-F238E27FC236}">
              <a16:creationId xmlns:a16="http://schemas.microsoft.com/office/drawing/2014/main" id="{4C16FACC-FCFD-4EFA-B6B2-6D8B67026AE8}"/>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50821" name="AutoShape 3">
          <a:extLst>
            <a:ext uri="{FF2B5EF4-FFF2-40B4-BE49-F238E27FC236}">
              <a16:creationId xmlns:a16="http://schemas.microsoft.com/office/drawing/2014/main" id="{8A4F03E7-5E92-4A0B-ADEF-6B775D9878D2}"/>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50822" name="AutoShape 4">
          <a:extLst>
            <a:ext uri="{FF2B5EF4-FFF2-40B4-BE49-F238E27FC236}">
              <a16:creationId xmlns:a16="http://schemas.microsoft.com/office/drawing/2014/main" id="{8CE3566E-9CED-4B77-9839-EEDA4C011944}"/>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50823" name="AutoShape 2">
          <a:extLst>
            <a:ext uri="{FF2B5EF4-FFF2-40B4-BE49-F238E27FC236}">
              <a16:creationId xmlns:a16="http://schemas.microsoft.com/office/drawing/2014/main" id="{498EDE88-8640-4E42-9358-98C821D3AA5D}"/>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50824" name="AutoShape 4">
          <a:extLst>
            <a:ext uri="{FF2B5EF4-FFF2-40B4-BE49-F238E27FC236}">
              <a16:creationId xmlns:a16="http://schemas.microsoft.com/office/drawing/2014/main" id="{7631712D-30C4-4279-AD2B-99BC8617D02A}"/>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50825" name="AutoShape 4">
          <a:extLst>
            <a:ext uri="{FF2B5EF4-FFF2-40B4-BE49-F238E27FC236}">
              <a16:creationId xmlns:a16="http://schemas.microsoft.com/office/drawing/2014/main" id="{0D104153-6E1E-4F2D-AEFA-267BA10F85BF}"/>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50826" name="AutoShape 4">
          <a:extLst>
            <a:ext uri="{FF2B5EF4-FFF2-40B4-BE49-F238E27FC236}">
              <a16:creationId xmlns:a16="http://schemas.microsoft.com/office/drawing/2014/main" id="{08EBEED5-6AD4-4420-B266-AB35E404E507}"/>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50827" name="AutoShape 2">
          <a:extLst>
            <a:ext uri="{FF2B5EF4-FFF2-40B4-BE49-F238E27FC236}">
              <a16:creationId xmlns:a16="http://schemas.microsoft.com/office/drawing/2014/main" id="{D1BF95FB-0A7A-4E5A-9AF4-E22E101D1CB6}"/>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50828" name="AutoShape 4">
          <a:extLst>
            <a:ext uri="{FF2B5EF4-FFF2-40B4-BE49-F238E27FC236}">
              <a16:creationId xmlns:a16="http://schemas.microsoft.com/office/drawing/2014/main" id="{4F7CAC7A-85F0-4779-996C-E0B177DAAAF5}"/>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11" name="上矢印 10">
          <a:extLst>
            <a:ext uri="{FF2B5EF4-FFF2-40B4-BE49-F238E27FC236}">
              <a16:creationId xmlns:a16="http://schemas.microsoft.com/office/drawing/2014/main" id="{0567DEB2-C9DA-4A97-B5B0-8D108413B0C7}"/>
            </a:ext>
          </a:extLst>
        </xdr:cNvPr>
        <xdr:cNvSpPr/>
      </xdr:nvSpPr>
      <xdr:spPr>
        <a:xfrm>
          <a:off x="27987171" y="1485682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12" name="左矢印 11">
          <a:extLst>
            <a:ext uri="{FF2B5EF4-FFF2-40B4-BE49-F238E27FC236}">
              <a16:creationId xmlns:a16="http://schemas.microsoft.com/office/drawing/2014/main" id="{60723F85-2238-4701-BB6B-FAC0406C177D}"/>
            </a:ext>
          </a:extLst>
        </xdr:cNvPr>
        <xdr:cNvSpPr/>
      </xdr:nvSpPr>
      <xdr:spPr>
        <a:xfrm>
          <a:off x="29047242" y="1344155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15</xdr:col>
      <xdr:colOff>686629</xdr:colOff>
      <xdr:row>3</xdr:row>
      <xdr:rowOff>45754</xdr:rowOff>
    </xdr:to>
    <xdr:sp macro="" textlink="">
      <xdr:nvSpPr>
        <xdr:cNvPr id="13" name="Text Box 1">
          <a:extLst>
            <a:ext uri="{FF2B5EF4-FFF2-40B4-BE49-F238E27FC236}">
              <a16:creationId xmlns:a16="http://schemas.microsoft.com/office/drawing/2014/main" id="{10CC56EE-6EF6-4425-8A3B-83AC30BD2B6D}"/>
            </a:ext>
          </a:extLst>
        </xdr:cNvPr>
        <xdr:cNvSpPr txBox="1">
          <a:spLocks noChangeArrowheads="1"/>
        </xdr:cNvSpPr>
      </xdr:nvSpPr>
      <xdr:spPr bwMode="auto">
        <a:xfrm>
          <a:off x="251460" y="280033"/>
          <a:ext cx="819041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第三セクター等への短期貸付金に係る負担見込額算出シート（標準評価方式）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50832" name="AutoShape 1">
          <a:extLst>
            <a:ext uri="{FF2B5EF4-FFF2-40B4-BE49-F238E27FC236}">
              <a16:creationId xmlns:a16="http://schemas.microsoft.com/office/drawing/2014/main" id="{A875A75F-D147-4C57-8468-603E9035E6BC}"/>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15" name="上矢印 14">
          <a:extLst>
            <a:ext uri="{FF2B5EF4-FFF2-40B4-BE49-F238E27FC236}">
              <a16:creationId xmlns:a16="http://schemas.microsoft.com/office/drawing/2014/main" id="{44C006DB-508B-4866-A8A5-F7F808D5FFFA}"/>
            </a:ext>
          </a:extLst>
        </xdr:cNvPr>
        <xdr:cNvSpPr/>
      </xdr:nvSpPr>
      <xdr:spPr>
        <a:xfrm>
          <a:off x="46021806" y="1485682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16" name="上矢印 15">
          <a:extLst>
            <a:ext uri="{FF2B5EF4-FFF2-40B4-BE49-F238E27FC236}">
              <a16:creationId xmlns:a16="http://schemas.microsoft.com/office/drawing/2014/main" id="{181485E5-919E-49E2-A0A8-E53D8E8D4163}"/>
            </a:ext>
          </a:extLst>
        </xdr:cNvPr>
        <xdr:cNvSpPr/>
      </xdr:nvSpPr>
      <xdr:spPr>
        <a:xfrm>
          <a:off x="65424231" y="1485682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17" name="左矢印 16">
          <a:extLst>
            <a:ext uri="{FF2B5EF4-FFF2-40B4-BE49-F238E27FC236}">
              <a16:creationId xmlns:a16="http://schemas.microsoft.com/office/drawing/2014/main" id="{D4FB1788-3219-4770-93EA-72D94097CAC9}"/>
            </a:ext>
          </a:extLst>
        </xdr:cNvPr>
        <xdr:cNvSpPr/>
      </xdr:nvSpPr>
      <xdr:spPr>
        <a:xfrm>
          <a:off x="66508449" y="1346345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18" name="左矢印 17">
          <a:extLst>
            <a:ext uri="{FF2B5EF4-FFF2-40B4-BE49-F238E27FC236}">
              <a16:creationId xmlns:a16="http://schemas.microsoft.com/office/drawing/2014/main" id="{3D675AB0-0E6C-4C49-8BBA-292F4AE18FB3}"/>
            </a:ext>
          </a:extLst>
        </xdr:cNvPr>
        <xdr:cNvSpPr/>
      </xdr:nvSpPr>
      <xdr:spPr>
        <a:xfrm>
          <a:off x="47098404" y="1341909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50837" name="AutoShape 1">
          <a:extLst>
            <a:ext uri="{FF2B5EF4-FFF2-40B4-BE49-F238E27FC236}">
              <a16:creationId xmlns:a16="http://schemas.microsoft.com/office/drawing/2014/main" id="{36FFBEEB-97A2-4C15-B12C-AE78B24E7600}"/>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50838" name="AutoShape 3">
          <a:extLst>
            <a:ext uri="{FF2B5EF4-FFF2-40B4-BE49-F238E27FC236}">
              <a16:creationId xmlns:a16="http://schemas.microsoft.com/office/drawing/2014/main" id="{DD1EE92A-14FC-415D-A165-4AD37F62A0D2}"/>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50839" name="AutoShape 4">
          <a:extLst>
            <a:ext uri="{FF2B5EF4-FFF2-40B4-BE49-F238E27FC236}">
              <a16:creationId xmlns:a16="http://schemas.microsoft.com/office/drawing/2014/main" id="{62F92DA3-D269-46AE-99A2-9AE8A2A806AE}"/>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50840" name="AutoShape 2">
          <a:extLst>
            <a:ext uri="{FF2B5EF4-FFF2-40B4-BE49-F238E27FC236}">
              <a16:creationId xmlns:a16="http://schemas.microsoft.com/office/drawing/2014/main" id="{67668D20-210D-43F0-A520-006C117F7DEE}"/>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50841" name="AutoShape 4">
          <a:extLst>
            <a:ext uri="{FF2B5EF4-FFF2-40B4-BE49-F238E27FC236}">
              <a16:creationId xmlns:a16="http://schemas.microsoft.com/office/drawing/2014/main" id="{F0B9A0D6-2E8C-49F1-8A1B-35794E2F751B}"/>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50842" name="AutoShape 4">
          <a:extLst>
            <a:ext uri="{FF2B5EF4-FFF2-40B4-BE49-F238E27FC236}">
              <a16:creationId xmlns:a16="http://schemas.microsoft.com/office/drawing/2014/main" id="{0F710D3B-8D68-4436-88B0-E819CE0E7523}"/>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50843" name="AutoShape 4">
          <a:extLst>
            <a:ext uri="{FF2B5EF4-FFF2-40B4-BE49-F238E27FC236}">
              <a16:creationId xmlns:a16="http://schemas.microsoft.com/office/drawing/2014/main" id="{7CB637F5-5A38-47FB-A962-5AD7C0ED2EBF}"/>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50844" name="AutoShape 2">
          <a:extLst>
            <a:ext uri="{FF2B5EF4-FFF2-40B4-BE49-F238E27FC236}">
              <a16:creationId xmlns:a16="http://schemas.microsoft.com/office/drawing/2014/main" id="{F87F0CEF-DF6F-4D64-B30F-7C4555BE302D}"/>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50845" name="AutoShape 4">
          <a:extLst>
            <a:ext uri="{FF2B5EF4-FFF2-40B4-BE49-F238E27FC236}">
              <a16:creationId xmlns:a16="http://schemas.microsoft.com/office/drawing/2014/main" id="{BD9150F0-BD9D-4954-B53C-D7006F7FA27B}"/>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28" name="上矢印 27">
          <a:extLst>
            <a:ext uri="{FF2B5EF4-FFF2-40B4-BE49-F238E27FC236}">
              <a16:creationId xmlns:a16="http://schemas.microsoft.com/office/drawing/2014/main" id="{4D72BB52-6ABE-4326-AC88-A3C040EAA016}"/>
            </a:ext>
          </a:extLst>
        </xdr:cNvPr>
        <xdr:cNvSpPr/>
      </xdr:nvSpPr>
      <xdr:spPr>
        <a:xfrm>
          <a:off x="27979551" y="1484158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29" name="左矢印 28">
          <a:extLst>
            <a:ext uri="{FF2B5EF4-FFF2-40B4-BE49-F238E27FC236}">
              <a16:creationId xmlns:a16="http://schemas.microsoft.com/office/drawing/2014/main" id="{67B3FEA4-3952-4C3E-AEC5-7A8EA09A9D37}"/>
            </a:ext>
          </a:extLst>
        </xdr:cNvPr>
        <xdr:cNvSpPr/>
      </xdr:nvSpPr>
      <xdr:spPr>
        <a:xfrm>
          <a:off x="29039622" y="1342631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16</xdr:col>
      <xdr:colOff>106694</xdr:colOff>
      <xdr:row>3</xdr:row>
      <xdr:rowOff>45754</xdr:rowOff>
    </xdr:to>
    <xdr:sp macro="" textlink="">
      <xdr:nvSpPr>
        <xdr:cNvPr id="30" name="Text Box 1">
          <a:extLst>
            <a:ext uri="{FF2B5EF4-FFF2-40B4-BE49-F238E27FC236}">
              <a16:creationId xmlns:a16="http://schemas.microsoft.com/office/drawing/2014/main" id="{8F37A24D-FF90-4026-B1F1-87E19DE56CFA}"/>
            </a:ext>
          </a:extLst>
        </xdr:cNvPr>
        <xdr:cNvSpPr txBox="1">
          <a:spLocks noChangeArrowheads="1"/>
        </xdr:cNvSpPr>
      </xdr:nvSpPr>
      <xdr:spPr bwMode="auto">
        <a:xfrm>
          <a:off x="251460" y="272413"/>
          <a:ext cx="8656320"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50849" name="AutoShape 1">
          <a:extLst>
            <a:ext uri="{FF2B5EF4-FFF2-40B4-BE49-F238E27FC236}">
              <a16:creationId xmlns:a16="http://schemas.microsoft.com/office/drawing/2014/main" id="{328A705E-1625-49A4-A0E5-717A1366D6E8}"/>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32" name="上矢印 31">
          <a:extLst>
            <a:ext uri="{FF2B5EF4-FFF2-40B4-BE49-F238E27FC236}">
              <a16:creationId xmlns:a16="http://schemas.microsoft.com/office/drawing/2014/main" id="{28D184CB-D507-4E1C-8834-26DEC3ABD39C}"/>
            </a:ext>
          </a:extLst>
        </xdr:cNvPr>
        <xdr:cNvSpPr/>
      </xdr:nvSpPr>
      <xdr:spPr>
        <a:xfrm>
          <a:off x="46014186" y="1484158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33" name="上矢印 32">
          <a:extLst>
            <a:ext uri="{FF2B5EF4-FFF2-40B4-BE49-F238E27FC236}">
              <a16:creationId xmlns:a16="http://schemas.microsoft.com/office/drawing/2014/main" id="{A831DC8F-F65C-464D-BB1F-647B834D12CB}"/>
            </a:ext>
          </a:extLst>
        </xdr:cNvPr>
        <xdr:cNvSpPr/>
      </xdr:nvSpPr>
      <xdr:spPr>
        <a:xfrm>
          <a:off x="65416611" y="1484158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34" name="左矢印 33">
          <a:extLst>
            <a:ext uri="{FF2B5EF4-FFF2-40B4-BE49-F238E27FC236}">
              <a16:creationId xmlns:a16="http://schemas.microsoft.com/office/drawing/2014/main" id="{D2E9CFF7-1ED6-4AB8-B909-3E7C3E86FD61}"/>
            </a:ext>
          </a:extLst>
        </xdr:cNvPr>
        <xdr:cNvSpPr/>
      </xdr:nvSpPr>
      <xdr:spPr>
        <a:xfrm>
          <a:off x="66500829" y="134482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35" name="左矢印 34">
          <a:extLst>
            <a:ext uri="{FF2B5EF4-FFF2-40B4-BE49-F238E27FC236}">
              <a16:creationId xmlns:a16="http://schemas.microsoft.com/office/drawing/2014/main" id="{9D9FE6C3-CADA-436D-9830-9E7F0D84EFDE}"/>
            </a:ext>
          </a:extLst>
        </xdr:cNvPr>
        <xdr:cNvSpPr/>
      </xdr:nvSpPr>
      <xdr:spPr>
        <a:xfrm>
          <a:off x="47090784" y="134038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50854" name="AutoShape 1">
          <a:extLst>
            <a:ext uri="{FF2B5EF4-FFF2-40B4-BE49-F238E27FC236}">
              <a16:creationId xmlns:a16="http://schemas.microsoft.com/office/drawing/2014/main" id="{3AA19C05-D0F3-4024-9F58-348A6661D662}"/>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50855" name="AutoShape 1">
          <a:extLst>
            <a:ext uri="{FF2B5EF4-FFF2-40B4-BE49-F238E27FC236}">
              <a16:creationId xmlns:a16="http://schemas.microsoft.com/office/drawing/2014/main" id="{EA8C09E5-8676-4458-902C-CE46FC957B6B}"/>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41</xdr:col>
      <xdr:colOff>355600</xdr:colOff>
      <xdr:row>17</xdr:row>
      <xdr:rowOff>31750</xdr:rowOff>
    </xdr:from>
    <xdr:to>
      <xdr:col>42</xdr:col>
      <xdr:colOff>6350</xdr:colOff>
      <xdr:row>21</xdr:row>
      <xdr:rowOff>247650</xdr:rowOff>
    </xdr:to>
    <xdr:sp macro="" textlink="">
      <xdr:nvSpPr>
        <xdr:cNvPr id="351845" name="AutoShape 1">
          <a:extLst>
            <a:ext uri="{FF2B5EF4-FFF2-40B4-BE49-F238E27FC236}">
              <a16:creationId xmlns:a16="http://schemas.microsoft.com/office/drawing/2014/main" id="{97B575D1-74A5-403C-B547-2996F002914F}"/>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51846" name="AutoShape 3">
          <a:extLst>
            <a:ext uri="{FF2B5EF4-FFF2-40B4-BE49-F238E27FC236}">
              <a16:creationId xmlns:a16="http://schemas.microsoft.com/office/drawing/2014/main" id="{EDA50F07-E695-439E-A5CD-AE4C56E9CF61}"/>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51847" name="AutoShape 4">
          <a:extLst>
            <a:ext uri="{FF2B5EF4-FFF2-40B4-BE49-F238E27FC236}">
              <a16:creationId xmlns:a16="http://schemas.microsoft.com/office/drawing/2014/main" id="{FA13FEED-7497-4219-AD90-D03A6909E69F}"/>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51848" name="AutoShape 2">
          <a:extLst>
            <a:ext uri="{FF2B5EF4-FFF2-40B4-BE49-F238E27FC236}">
              <a16:creationId xmlns:a16="http://schemas.microsoft.com/office/drawing/2014/main" id="{35C7EABE-64ED-4AB7-B45B-E2CE3B6FB62D}"/>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51849" name="AutoShape 4">
          <a:extLst>
            <a:ext uri="{FF2B5EF4-FFF2-40B4-BE49-F238E27FC236}">
              <a16:creationId xmlns:a16="http://schemas.microsoft.com/office/drawing/2014/main" id="{1DC8F978-C7BE-4D8E-84AC-6D4EE9EBEAB7}"/>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51850" name="AutoShape 4">
          <a:extLst>
            <a:ext uri="{FF2B5EF4-FFF2-40B4-BE49-F238E27FC236}">
              <a16:creationId xmlns:a16="http://schemas.microsoft.com/office/drawing/2014/main" id="{085C7243-1017-4FE9-8A9B-EB3157CCF17E}"/>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51851" name="AutoShape 4">
          <a:extLst>
            <a:ext uri="{FF2B5EF4-FFF2-40B4-BE49-F238E27FC236}">
              <a16:creationId xmlns:a16="http://schemas.microsoft.com/office/drawing/2014/main" id="{BEC402A5-5410-45DE-B148-CC96BDE77FCE}"/>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51852" name="AutoShape 2">
          <a:extLst>
            <a:ext uri="{FF2B5EF4-FFF2-40B4-BE49-F238E27FC236}">
              <a16:creationId xmlns:a16="http://schemas.microsoft.com/office/drawing/2014/main" id="{43C4A8E3-F136-4EDC-B80A-C360824FFD0C}"/>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51853" name="AutoShape 4">
          <a:extLst>
            <a:ext uri="{FF2B5EF4-FFF2-40B4-BE49-F238E27FC236}">
              <a16:creationId xmlns:a16="http://schemas.microsoft.com/office/drawing/2014/main" id="{9B92D1C1-AC01-4679-958F-4FE9C5F3D89A}"/>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11" name="上矢印 10">
          <a:extLst>
            <a:ext uri="{FF2B5EF4-FFF2-40B4-BE49-F238E27FC236}">
              <a16:creationId xmlns:a16="http://schemas.microsoft.com/office/drawing/2014/main" id="{6CE12ED3-9AC6-4981-8464-475855D56CF8}"/>
            </a:ext>
          </a:extLst>
        </xdr:cNvPr>
        <xdr:cNvSpPr/>
      </xdr:nvSpPr>
      <xdr:spPr>
        <a:xfrm>
          <a:off x="27987171" y="1485682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12" name="左矢印 11">
          <a:extLst>
            <a:ext uri="{FF2B5EF4-FFF2-40B4-BE49-F238E27FC236}">
              <a16:creationId xmlns:a16="http://schemas.microsoft.com/office/drawing/2014/main" id="{340DB225-EB9A-4D20-B0EF-EC96842CDCB4}"/>
            </a:ext>
          </a:extLst>
        </xdr:cNvPr>
        <xdr:cNvSpPr/>
      </xdr:nvSpPr>
      <xdr:spPr>
        <a:xfrm>
          <a:off x="29047242" y="1344155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15</xdr:col>
      <xdr:colOff>686629</xdr:colOff>
      <xdr:row>3</xdr:row>
      <xdr:rowOff>45754</xdr:rowOff>
    </xdr:to>
    <xdr:sp macro="" textlink="">
      <xdr:nvSpPr>
        <xdr:cNvPr id="13" name="Text Box 1">
          <a:extLst>
            <a:ext uri="{FF2B5EF4-FFF2-40B4-BE49-F238E27FC236}">
              <a16:creationId xmlns:a16="http://schemas.microsoft.com/office/drawing/2014/main" id="{BD6A6E1A-9A35-4C00-BAFE-531CBDBCAE32}"/>
            </a:ext>
          </a:extLst>
        </xdr:cNvPr>
        <xdr:cNvSpPr txBox="1">
          <a:spLocks noChangeArrowheads="1"/>
        </xdr:cNvSpPr>
      </xdr:nvSpPr>
      <xdr:spPr bwMode="auto">
        <a:xfrm>
          <a:off x="251460" y="280033"/>
          <a:ext cx="819041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第三セクター等への短期貸付金に係る負担見込額算出シート（標準評価方式）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51857" name="AutoShape 1">
          <a:extLst>
            <a:ext uri="{FF2B5EF4-FFF2-40B4-BE49-F238E27FC236}">
              <a16:creationId xmlns:a16="http://schemas.microsoft.com/office/drawing/2014/main" id="{4F4E88E4-E1DC-487A-AADF-5EF95D938558}"/>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15" name="上矢印 14">
          <a:extLst>
            <a:ext uri="{FF2B5EF4-FFF2-40B4-BE49-F238E27FC236}">
              <a16:creationId xmlns:a16="http://schemas.microsoft.com/office/drawing/2014/main" id="{4BB3062D-AA86-4895-BCFB-47D572D4589A}"/>
            </a:ext>
          </a:extLst>
        </xdr:cNvPr>
        <xdr:cNvSpPr/>
      </xdr:nvSpPr>
      <xdr:spPr>
        <a:xfrm>
          <a:off x="46021806" y="1485682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16" name="上矢印 15">
          <a:extLst>
            <a:ext uri="{FF2B5EF4-FFF2-40B4-BE49-F238E27FC236}">
              <a16:creationId xmlns:a16="http://schemas.microsoft.com/office/drawing/2014/main" id="{6ED3BE0B-EE7D-411C-800C-063DC891CE0D}"/>
            </a:ext>
          </a:extLst>
        </xdr:cNvPr>
        <xdr:cNvSpPr/>
      </xdr:nvSpPr>
      <xdr:spPr>
        <a:xfrm>
          <a:off x="65424231" y="1485682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17" name="左矢印 16">
          <a:extLst>
            <a:ext uri="{FF2B5EF4-FFF2-40B4-BE49-F238E27FC236}">
              <a16:creationId xmlns:a16="http://schemas.microsoft.com/office/drawing/2014/main" id="{36F30C12-5295-414F-9C0D-A2FA12031767}"/>
            </a:ext>
          </a:extLst>
        </xdr:cNvPr>
        <xdr:cNvSpPr/>
      </xdr:nvSpPr>
      <xdr:spPr>
        <a:xfrm>
          <a:off x="66508449" y="1346345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18" name="左矢印 17">
          <a:extLst>
            <a:ext uri="{FF2B5EF4-FFF2-40B4-BE49-F238E27FC236}">
              <a16:creationId xmlns:a16="http://schemas.microsoft.com/office/drawing/2014/main" id="{FB96FFD2-E649-47F8-A2CF-35767411E318}"/>
            </a:ext>
          </a:extLst>
        </xdr:cNvPr>
        <xdr:cNvSpPr/>
      </xdr:nvSpPr>
      <xdr:spPr>
        <a:xfrm>
          <a:off x="47098404" y="1341909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51862" name="AutoShape 1">
          <a:extLst>
            <a:ext uri="{FF2B5EF4-FFF2-40B4-BE49-F238E27FC236}">
              <a16:creationId xmlns:a16="http://schemas.microsoft.com/office/drawing/2014/main" id="{54675C4E-75FC-4102-A0BB-114A1A7486EB}"/>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51863" name="AutoShape 3">
          <a:extLst>
            <a:ext uri="{FF2B5EF4-FFF2-40B4-BE49-F238E27FC236}">
              <a16:creationId xmlns:a16="http://schemas.microsoft.com/office/drawing/2014/main" id="{03A80935-4327-42D6-B5E9-358EB5AF791B}"/>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51864" name="AutoShape 4">
          <a:extLst>
            <a:ext uri="{FF2B5EF4-FFF2-40B4-BE49-F238E27FC236}">
              <a16:creationId xmlns:a16="http://schemas.microsoft.com/office/drawing/2014/main" id="{44EA7632-CDF0-4361-B5B7-285A0F448D55}"/>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51865" name="AutoShape 2">
          <a:extLst>
            <a:ext uri="{FF2B5EF4-FFF2-40B4-BE49-F238E27FC236}">
              <a16:creationId xmlns:a16="http://schemas.microsoft.com/office/drawing/2014/main" id="{4B2B8EEA-05E8-4D8A-9F0C-3701494DBDE3}"/>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51866" name="AutoShape 4">
          <a:extLst>
            <a:ext uri="{FF2B5EF4-FFF2-40B4-BE49-F238E27FC236}">
              <a16:creationId xmlns:a16="http://schemas.microsoft.com/office/drawing/2014/main" id="{69BC90BA-AADA-40C0-900A-3A126ADB33E1}"/>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51867" name="AutoShape 4">
          <a:extLst>
            <a:ext uri="{FF2B5EF4-FFF2-40B4-BE49-F238E27FC236}">
              <a16:creationId xmlns:a16="http://schemas.microsoft.com/office/drawing/2014/main" id="{39393E5C-3715-4538-857D-EE8A7AD091E6}"/>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51868" name="AutoShape 4">
          <a:extLst>
            <a:ext uri="{FF2B5EF4-FFF2-40B4-BE49-F238E27FC236}">
              <a16:creationId xmlns:a16="http://schemas.microsoft.com/office/drawing/2014/main" id="{F4236939-CF7C-42D2-BB45-2B0E26DA19BD}"/>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51869" name="AutoShape 2">
          <a:extLst>
            <a:ext uri="{FF2B5EF4-FFF2-40B4-BE49-F238E27FC236}">
              <a16:creationId xmlns:a16="http://schemas.microsoft.com/office/drawing/2014/main" id="{F1E6E489-04FF-42C1-B3B6-8D2FC2568EBF}"/>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51870" name="AutoShape 4">
          <a:extLst>
            <a:ext uri="{FF2B5EF4-FFF2-40B4-BE49-F238E27FC236}">
              <a16:creationId xmlns:a16="http://schemas.microsoft.com/office/drawing/2014/main" id="{DC7E5798-19D2-4ECF-9176-BC6409A124A0}"/>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28" name="上矢印 27">
          <a:extLst>
            <a:ext uri="{FF2B5EF4-FFF2-40B4-BE49-F238E27FC236}">
              <a16:creationId xmlns:a16="http://schemas.microsoft.com/office/drawing/2014/main" id="{ED56439E-9397-4500-85ED-45EE2CC6186E}"/>
            </a:ext>
          </a:extLst>
        </xdr:cNvPr>
        <xdr:cNvSpPr/>
      </xdr:nvSpPr>
      <xdr:spPr>
        <a:xfrm>
          <a:off x="27979551" y="1484158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29" name="左矢印 28">
          <a:extLst>
            <a:ext uri="{FF2B5EF4-FFF2-40B4-BE49-F238E27FC236}">
              <a16:creationId xmlns:a16="http://schemas.microsoft.com/office/drawing/2014/main" id="{E3249268-F49F-4C04-89BA-B75A060D885E}"/>
            </a:ext>
          </a:extLst>
        </xdr:cNvPr>
        <xdr:cNvSpPr/>
      </xdr:nvSpPr>
      <xdr:spPr>
        <a:xfrm>
          <a:off x="29039622" y="1342631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16</xdr:col>
      <xdr:colOff>106694</xdr:colOff>
      <xdr:row>3</xdr:row>
      <xdr:rowOff>45754</xdr:rowOff>
    </xdr:to>
    <xdr:sp macro="" textlink="">
      <xdr:nvSpPr>
        <xdr:cNvPr id="30" name="Text Box 1">
          <a:extLst>
            <a:ext uri="{FF2B5EF4-FFF2-40B4-BE49-F238E27FC236}">
              <a16:creationId xmlns:a16="http://schemas.microsoft.com/office/drawing/2014/main" id="{BE4503E8-AE4B-4C3B-A6C5-A9164CEE4728}"/>
            </a:ext>
          </a:extLst>
        </xdr:cNvPr>
        <xdr:cNvSpPr txBox="1">
          <a:spLocks noChangeArrowheads="1"/>
        </xdr:cNvSpPr>
      </xdr:nvSpPr>
      <xdr:spPr bwMode="auto">
        <a:xfrm>
          <a:off x="251460" y="272413"/>
          <a:ext cx="8656320"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51874" name="AutoShape 1">
          <a:extLst>
            <a:ext uri="{FF2B5EF4-FFF2-40B4-BE49-F238E27FC236}">
              <a16:creationId xmlns:a16="http://schemas.microsoft.com/office/drawing/2014/main" id="{18E1AF51-0BDA-407F-8A48-400A7E67BA10}"/>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32" name="上矢印 31">
          <a:extLst>
            <a:ext uri="{FF2B5EF4-FFF2-40B4-BE49-F238E27FC236}">
              <a16:creationId xmlns:a16="http://schemas.microsoft.com/office/drawing/2014/main" id="{F2D78A0F-4277-4CD7-AC37-EE4B40F93205}"/>
            </a:ext>
          </a:extLst>
        </xdr:cNvPr>
        <xdr:cNvSpPr/>
      </xdr:nvSpPr>
      <xdr:spPr>
        <a:xfrm>
          <a:off x="46014186" y="1484158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33" name="上矢印 32">
          <a:extLst>
            <a:ext uri="{FF2B5EF4-FFF2-40B4-BE49-F238E27FC236}">
              <a16:creationId xmlns:a16="http://schemas.microsoft.com/office/drawing/2014/main" id="{3E08B73D-F40B-423A-B9EB-1559847227BE}"/>
            </a:ext>
          </a:extLst>
        </xdr:cNvPr>
        <xdr:cNvSpPr/>
      </xdr:nvSpPr>
      <xdr:spPr>
        <a:xfrm>
          <a:off x="65416611" y="1484158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34" name="左矢印 33">
          <a:extLst>
            <a:ext uri="{FF2B5EF4-FFF2-40B4-BE49-F238E27FC236}">
              <a16:creationId xmlns:a16="http://schemas.microsoft.com/office/drawing/2014/main" id="{06FB7ECB-A5C4-4A9A-9EB3-DC00896D83AD}"/>
            </a:ext>
          </a:extLst>
        </xdr:cNvPr>
        <xdr:cNvSpPr/>
      </xdr:nvSpPr>
      <xdr:spPr>
        <a:xfrm>
          <a:off x="66500829" y="134482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35" name="左矢印 34">
          <a:extLst>
            <a:ext uri="{FF2B5EF4-FFF2-40B4-BE49-F238E27FC236}">
              <a16:creationId xmlns:a16="http://schemas.microsoft.com/office/drawing/2014/main" id="{28D5FC78-2063-4AE0-8EA9-AD372C00E8D9}"/>
            </a:ext>
          </a:extLst>
        </xdr:cNvPr>
        <xdr:cNvSpPr/>
      </xdr:nvSpPr>
      <xdr:spPr>
        <a:xfrm>
          <a:off x="47090784" y="134038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51879" name="AutoShape 1">
          <a:extLst>
            <a:ext uri="{FF2B5EF4-FFF2-40B4-BE49-F238E27FC236}">
              <a16:creationId xmlns:a16="http://schemas.microsoft.com/office/drawing/2014/main" id="{1186FB11-DC55-46F2-9E8D-263561E585B9}"/>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51880" name="AutoShape 1">
          <a:extLst>
            <a:ext uri="{FF2B5EF4-FFF2-40B4-BE49-F238E27FC236}">
              <a16:creationId xmlns:a16="http://schemas.microsoft.com/office/drawing/2014/main" id="{E7D9DC48-0216-4272-ADDF-B8D31E3D423D}"/>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41</xdr:col>
      <xdr:colOff>355600</xdr:colOff>
      <xdr:row>17</xdr:row>
      <xdr:rowOff>31750</xdr:rowOff>
    </xdr:from>
    <xdr:to>
      <xdr:col>42</xdr:col>
      <xdr:colOff>6350</xdr:colOff>
      <xdr:row>21</xdr:row>
      <xdr:rowOff>247650</xdr:rowOff>
    </xdr:to>
    <xdr:sp macro="" textlink="">
      <xdr:nvSpPr>
        <xdr:cNvPr id="352868" name="AutoShape 1">
          <a:extLst>
            <a:ext uri="{FF2B5EF4-FFF2-40B4-BE49-F238E27FC236}">
              <a16:creationId xmlns:a16="http://schemas.microsoft.com/office/drawing/2014/main" id="{839D2B25-804E-43F9-9224-6CD08BE05353}"/>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52869" name="AutoShape 3">
          <a:extLst>
            <a:ext uri="{FF2B5EF4-FFF2-40B4-BE49-F238E27FC236}">
              <a16:creationId xmlns:a16="http://schemas.microsoft.com/office/drawing/2014/main" id="{2252C59B-511D-47F4-B5ED-7A3338980B3B}"/>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52870" name="AutoShape 4">
          <a:extLst>
            <a:ext uri="{FF2B5EF4-FFF2-40B4-BE49-F238E27FC236}">
              <a16:creationId xmlns:a16="http://schemas.microsoft.com/office/drawing/2014/main" id="{7A7373DD-E936-480B-BF60-C178518EFF4E}"/>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52871" name="AutoShape 2">
          <a:extLst>
            <a:ext uri="{FF2B5EF4-FFF2-40B4-BE49-F238E27FC236}">
              <a16:creationId xmlns:a16="http://schemas.microsoft.com/office/drawing/2014/main" id="{5939138B-F5AA-4B57-9941-5F2823833672}"/>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52872" name="AutoShape 4">
          <a:extLst>
            <a:ext uri="{FF2B5EF4-FFF2-40B4-BE49-F238E27FC236}">
              <a16:creationId xmlns:a16="http://schemas.microsoft.com/office/drawing/2014/main" id="{7F30906B-AE43-4239-ADFF-705157A76006}"/>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52873" name="AutoShape 4">
          <a:extLst>
            <a:ext uri="{FF2B5EF4-FFF2-40B4-BE49-F238E27FC236}">
              <a16:creationId xmlns:a16="http://schemas.microsoft.com/office/drawing/2014/main" id="{D7B55874-25A6-4DAC-BBED-3C08814825FD}"/>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52874" name="AutoShape 4">
          <a:extLst>
            <a:ext uri="{FF2B5EF4-FFF2-40B4-BE49-F238E27FC236}">
              <a16:creationId xmlns:a16="http://schemas.microsoft.com/office/drawing/2014/main" id="{2563C0B2-501C-4893-B12C-E612AAA23935}"/>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52875" name="AutoShape 2">
          <a:extLst>
            <a:ext uri="{FF2B5EF4-FFF2-40B4-BE49-F238E27FC236}">
              <a16:creationId xmlns:a16="http://schemas.microsoft.com/office/drawing/2014/main" id="{346AC261-53B3-4A1F-A809-527AEA362211}"/>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52876" name="AutoShape 4">
          <a:extLst>
            <a:ext uri="{FF2B5EF4-FFF2-40B4-BE49-F238E27FC236}">
              <a16:creationId xmlns:a16="http://schemas.microsoft.com/office/drawing/2014/main" id="{D6B1AFB0-7FFA-461C-92BE-64667950CB14}"/>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65768</xdr:rowOff>
    </xdr:from>
    <xdr:to>
      <xdr:col>38</xdr:col>
      <xdr:colOff>589888</xdr:colOff>
      <xdr:row>34</xdr:row>
      <xdr:rowOff>1119</xdr:rowOff>
    </xdr:to>
    <xdr:sp macro="" textlink="">
      <xdr:nvSpPr>
        <xdr:cNvPr id="11" name="上矢印 10">
          <a:extLst>
            <a:ext uri="{FF2B5EF4-FFF2-40B4-BE49-F238E27FC236}">
              <a16:creationId xmlns:a16="http://schemas.microsoft.com/office/drawing/2014/main" id="{29EAC103-83E6-4F4F-8D67-30C513E037C4}"/>
            </a:ext>
          </a:extLst>
        </xdr:cNvPr>
        <xdr:cNvSpPr/>
      </xdr:nvSpPr>
      <xdr:spPr>
        <a:xfrm>
          <a:off x="27987171" y="1485682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6787</xdr:colOff>
      <xdr:row>30</xdr:row>
      <xdr:rowOff>71631</xdr:rowOff>
    </xdr:from>
    <xdr:to>
      <xdr:col>39</xdr:col>
      <xdr:colOff>199836</xdr:colOff>
      <xdr:row>30</xdr:row>
      <xdr:rowOff>279398</xdr:rowOff>
    </xdr:to>
    <xdr:sp macro="" textlink="">
      <xdr:nvSpPr>
        <xdr:cNvPr id="12" name="左矢印 11">
          <a:extLst>
            <a:ext uri="{FF2B5EF4-FFF2-40B4-BE49-F238E27FC236}">
              <a16:creationId xmlns:a16="http://schemas.microsoft.com/office/drawing/2014/main" id="{B8533FDE-8E3D-4B35-AC2D-901C712E53FE}"/>
            </a:ext>
          </a:extLst>
        </xdr:cNvPr>
        <xdr:cNvSpPr/>
      </xdr:nvSpPr>
      <xdr:spPr>
        <a:xfrm>
          <a:off x="29047242" y="1344155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15</xdr:col>
      <xdr:colOff>686344</xdr:colOff>
      <xdr:row>3</xdr:row>
      <xdr:rowOff>48909</xdr:rowOff>
    </xdr:to>
    <xdr:sp macro="" textlink="">
      <xdr:nvSpPr>
        <xdr:cNvPr id="13" name="Text Box 1">
          <a:extLst>
            <a:ext uri="{FF2B5EF4-FFF2-40B4-BE49-F238E27FC236}">
              <a16:creationId xmlns:a16="http://schemas.microsoft.com/office/drawing/2014/main" id="{CF9C30E9-19E0-421E-A55A-EEBED4B60468}"/>
            </a:ext>
          </a:extLst>
        </xdr:cNvPr>
        <xdr:cNvSpPr txBox="1">
          <a:spLocks noChangeArrowheads="1"/>
        </xdr:cNvSpPr>
      </xdr:nvSpPr>
      <xdr:spPr bwMode="auto">
        <a:xfrm>
          <a:off x="251460" y="280033"/>
          <a:ext cx="819041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第三セクター等への短期貸付金に係る負担見込額算出シート（標準評価方式）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52880" name="AutoShape 1">
          <a:extLst>
            <a:ext uri="{FF2B5EF4-FFF2-40B4-BE49-F238E27FC236}">
              <a16:creationId xmlns:a16="http://schemas.microsoft.com/office/drawing/2014/main" id="{0BA82E0E-8E1D-4E73-B5DA-8AF74C868999}"/>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65768</xdr:rowOff>
    </xdr:from>
    <xdr:to>
      <xdr:col>59</xdr:col>
      <xdr:colOff>589675</xdr:colOff>
      <xdr:row>34</xdr:row>
      <xdr:rowOff>1119</xdr:rowOff>
    </xdr:to>
    <xdr:sp macro="" textlink="">
      <xdr:nvSpPr>
        <xdr:cNvPr id="15" name="上矢印 14">
          <a:extLst>
            <a:ext uri="{FF2B5EF4-FFF2-40B4-BE49-F238E27FC236}">
              <a16:creationId xmlns:a16="http://schemas.microsoft.com/office/drawing/2014/main" id="{828CBFFE-70EE-4554-BA5A-A60BB4179B6E}"/>
            </a:ext>
          </a:extLst>
        </xdr:cNvPr>
        <xdr:cNvSpPr/>
      </xdr:nvSpPr>
      <xdr:spPr>
        <a:xfrm>
          <a:off x="46021806" y="1485682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371656</xdr:colOff>
      <xdr:row>33</xdr:row>
      <xdr:rowOff>65768</xdr:rowOff>
    </xdr:from>
    <xdr:to>
      <xdr:col>82</xdr:col>
      <xdr:colOff>601477</xdr:colOff>
      <xdr:row>34</xdr:row>
      <xdr:rowOff>1119</xdr:rowOff>
    </xdr:to>
    <xdr:sp macro="" textlink="">
      <xdr:nvSpPr>
        <xdr:cNvPr id="16" name="上矢印 15">
          <a:extLst>
            <a:ext uri="{FF2B5EF4-FFF2-40B4-BE49-F238E27FC236}">
              <a16:creationId xmlns:a16="http://schemas.microsoft.com/office/drawing/2014/main" id="{214B0AA8-8F13-4E8B-9238-50EF39435999}"/>
            </a:ext>
          </a:extLst>
        </xdr:cNvPr>
        <xdr:cNvSpPr/>
      </xdr:nvSpPr>
      <xdr:spPr>
        <a:xfrm>
          <a:off x="65424231" y="1485682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17" name="左矢印 16">
          <a:extLst>
            <a:ext uri="{FF2B5EF4-FFF2-40B4-BE49-F238E27FC236}">
              <a16:creationId xmlns:a16="http://schemas.microsoft.com/office/drawing/2014/main" id="{416EC984-403A-4FCE-962A-71A165C63433}"/>
            </a:ext>
          </a:extLst>
        </xdr:cNvPr>
        <xdr:cNvSpPr/>
      </xdr:nvSpPr>
      <xdr:spPr>
        <a:xfrm>
          <a:off x="66508449" y="1346345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18" name="左矢印 17">
          <a:extLst>
            <a:ext uri="{FF2B5EF4-FFF2-40B4-BE49-F238E27FC236}">
              <a16:creationId xmlns:a16="http://schemas.microsoft.com/office/drawing/2014/main" id="{A005A9A6-A754-40A3-A3C1-A19F9435B8DB}"/>
            </a:ext>
          </a:extLst>
        </xdr:cNvPr>
        <xdr:cNvSpPr/>
      </xdr:nvSpPr>
      <xdr:spPr>
        <a:xfrm>
          <a:off x="47098404" y="1341909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52885" name="AutoShape 1">
          <a:extLst>
            <a:ext uri="{FF2B5EF4-FFF2-40B4-BE49-F238E27FC236}">
              <a16:creationId xmlns:a16="http://schemas.microsoft.com/office/drawing/2014/main" id="{902BB5CD-C639-4093-8E4B-9A2413C4F023}"/>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52886" name="AutoShape 3">
          <a:extLst>
            <a:ext uri="{FF2B5EF4-FFF2-40B4-BE49-F238E27FC236}">
              <a16:creationId xmlns:a16="http://schemas.microsoft.com/office/drawing/2014/main" id="{5D684E43-67DA-4BA1-BF40-487216218BF4}"/>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52887" name="AutoShape 4">
          <a:extLst>
            <a:ext uri="{FF2B5EF4-FFF2-40B4-BE49-F238E27FC236}">
              <a16:creationId xmlns:a16="http://schemas.microsoft.com/office/drawing/2014/main" id="{67572CE4-6E53-458D-B8E2-D7DEC5217ADE}"/>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52888" name="AutoShape 2">
          <a:extLst>
            <a:ext uri="{FF2B5EF4-FFF2-40B4-BE49-F238E27FC236}">
              <a16:creationId xmlns:a16="http://schemas.microsoft.com/office/drawing/2014/main" id="{AB47FC21-CEAD-4914-8A64-A1EE8C571508}"/>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52889" name="AutoShape 4">
          <a:extLst>
            <a:ext uri="{FF2B5EF4-FFF2-40B4-BE49-F238E27FC236}">
              <a16:creationId xmlns:a16="http://schemas.microsoft.com/office/drawing/2014/main" id="{76069AB6-0087-4D47-8A85-128F562FEF2B}"/>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52890" name="AutoShape 4">
          <a:extLst>
            <a:ext uri="{FF2B5EF4-FFF2-40B4-BE49-F238E27FC236}">
              <a16:creationId xmlns:a16="http://schemas.microsoft.com/office/drawing/2014/main" id="{7AE15BB7-9C06-4865-A319-7AB9CAB23DBB}"/>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52891" name="AutoShape 4">
          <a:extLst>
            <a:ext uri="{FF2B5EF4-FFF2-40B4-BE49-F238E27FC236}">
              <a16:creationId xmlns:a16="http://schemas.microsoft.com/office/drawing/2014/main" id="{593F55BE-E13B-4EC0-B045-51EE5DF47B29}"/>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52892" name="AutoShape 2">
          <a:extLst>
            <a:ext uri="{FF2B5EF4-FFF2-40B4-BE49-F238E27FC236}">
              <a16:creationId xmlns:a16="http://schemas.microsoft.com/office/drawing/2014/main" id="{925BFA08-A188-4BBA-B9EC-415C75FF0E5A}"/>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52893" name="AutoShape 4">
          <a:extLst>
            <a:ext uri="{FF2B5EF4-FFF2-40B4-BE49-F238E27FC236}">
              <a16:creationId xmlns:a16="http://schemas.microsoft.com/office/drawing/2014/main" id="{46ED8BAB-FF7C-4543-BD53-DC70AF4ECAA1}"/>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65768</xdr:rowOff>
    </xdr:from>
    <xdr:to>
      <xdr:col>38</xdr:col>
      <xdr:colOff>589888</xdr:colOff>
      <xdr:row>34</xdr:row>
      <xdr:rowOff>1119</xdr:rowOff>
    </xdr:to>
    <xdr:sp macro="" textlink="">
      <xdr:nvSpPr>
        <xdr:cNvPr id="28" name="上矢印 27">
          <a:extLst>
            <a:ext uri="{FF2B5EF4-FFF2-40B4-BE49-F238E27FC236}">
              <a16:creationId xmlns:a16="http://schemas.microsoft.com/office/drawing/2014/main" id="{6994BE89-226B-4C70-9CE9-3B6223E65DCB}"/>
            </a:ext>
          </a:extLst>
        </xdr:cNvPr>
        <xdr:cNvSpPr/>
      </xdr:nvSpPr>
      <xdr:spPr>
        <a:xfrm>
          <a:off x="27979551" y="1484158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6787</xdr:colOff>
      <xdr:row>30</xdr:row>
      <xdr:rowOff>71631</xdr:rowOff>
    </xdr:from>
    <xdr:to>
      <xdr:col>39</xdr:col>
      <xdr:colOff>199836</xdr:colOff>
      <xdr:row>30</xdr:row>
      <xdr:rowOff>279398</xdr:rowOff>
    </xdr:to>
    <xdr:sp macro="" textlink="">
      <xdr:nvSpPr>
        <xdr:cNvPr id="29" name="左矢印 28">
          <a:extLst>
            <a:ext uri="{FF2B5EF4-FFF2-40B4-BE49-F238E27FC236}">
              <a16:creationId xmlns:a16="http://schemas.microsoft.com/office/drawing/2014/main" id="{F4074FE3-F288-403E-B250-D73C04096B14}"/>
            </a:ext>
          </a:extLst>
        </xdr:cNvPr>
        <xdr:cNvSpPr/>
      </xdr:nvSpPr>
      <xdr:spPr>
        <a:xfrm>
          <a:off x="29039622" y="1342631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16</xdr:col>
      <xdr:colOff>106681</xdr:colOff>
      <xdr:row>3</xdr:row>
      <xdr:rowOff>48909</xdr:rowOff>
    </xdr:to>
    <xdr:sp macro="" textlink="">
      <xdr:nvSpPr>
        <xdr:cNvPr id="30" name="Text Box 1">
          <a:extLst>
            <a:ext uri="{FF2B5EF4-FFF2-40B4-BE49-F238E27FC236}">
              <a16:creationId xmlns:a16="http://schemas.microsoft.com/office/drawing/2014/main" id="{9484A5F2-E143-4AF9-A86B-F350BE74080B}"/>
            </a:ext>
          </a:extLst>
        </xdr:cNvPr>
        <xdr:cNvSpPr txBox="1">
          <a:spLocks noChangeArrowheads="1"/>
        </xdr:cNvSpPr>
      </xdr:nvSpPr>
      <xdr:spPr bwMode="auto">
        <a:xfrm>
          <a:off x="251460" y="272413"/>
          <a:ext cx="8656320"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52897" name="AutoShape 1">
          <a:extLst>
            <a:ext uri="{FF2B5EF4-FFF2-40B4-BE49-F238E27FC236}">
              <a16:creationId xmlns:a16="http://schemas.microsoft.com/office/drawing/2014/main" id="{98C2036B-A6BC-4B2C-ADB9-AA7E5DB5B6D7}"/>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65768</xdr:rowOff>
    </xdr:from>
    <xdr:to>
      <xdr:col>59</xdr:col>
      <xdr:colOff>589675</xdr:colOff>
      <xdr:row>34</xdr:row>
      <xdr:rowOff>1119</xdr:rowOff>
    </xdr:to>
    <xdr:sp macro="" textlink="">
      <xdr:nvSpPr>
        <xdr:cNvPr id="32" name="上矢印 31">
          <a:extLst>
            <a:ext uri="{FF2B5EF4-FFF2-40B4-BE49-F238E27FC236}">
              <a16:creationId xmlns:a16="http://schemas.microsoft.com/office/drawing/2014/main" id="{8CDD54D5-CBD8-4B41-B87E-E5A46CA11669}"/>
            </a:ext>
          </a:extLst>
        </xdr:cNvPr>
        <xdr:cNvSpPr/>
      </xdr:nvSpPr>
      <xdr:spPr>
        <a:xfrm>
          <a:off x="46014186" y="1484158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371656</xdr:colOff>
      <xdr:row>33</xdr:row>
      <xdr:rowOff>65768</xdr:rowOff>
    </xdr:from>
    <xdr:to>
      <xdr:col>82</xdr:col>
      <xdr:colOff>601477</xdr:colOff>
      <xdr:row>34</xdr:row>
      <xdr:rowOff>1119</xdr:rowOff>
    </xdr:to>
    <xdr:sp macro="" textlink="">
      <xdr:nvSpPr>
        <xdr:cNvPr id="33" name="上矢印 32">
          <a:extLst>
            <a:ext uri="{FF2B5EF4-FFF2-40B4-BE49-F238E27FC236}">
              <a16:creationId xmlns:a16="http://schemas.microsoft.com/office/drawing/2014/main" id="{CB3A9BA9-0CD4-415B-BA55-4093AE891DFE}"/>
            </a:ext>
          </a:extLst>
        </xdr:cNvPr>
        <xdr:cNvSpPr/>
      </xdr:nvSpPr>
      <xdr:spPr>
        <a:xfrm>
          <a:off x="65416611" y="1484158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34" name="左矢印 33">
          <a:extLst>
            <a:ext uri="{FF2B5EF4-FFF2-40B4-BE49-F238E27FC236}">
              <a16:creationId xmlns:a16="http://schemas.microsoft.com/office/drawing/2014/main" id="{AEC70A90-04B7-4499-9846-6D133F95BE87}"/>
            </a:ext>
          </a:extLst>
        </xdr:cNvPr>
        <xdr:cNvSpPr/>
      </xdr:nvSpPr>
      <xdr:spPr>
        <a:xfrm>
          <a:off x="66500829" y="134482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35" name="左矢印 34">
          <a:extLst>
            <a:ext uri="{FF2B5EF4-FFF2-40B4-BE49-F238E27FC236}">
              <a16:creationId xmlns:a16="http://schemas.microsoft.com/office/drawing/2014/main" id="{084A1653-CE6E-41BA-B06A-347360EB83E9}"/>
            </a:ext>
          </a:extLst>
        </xdr:cNvPr>
        <xdr:cNvSpPr/>
      </xdr:nvSpPr>
      <xdr:spPr>
        <a:xfrm>
          <a:off x="47090784" y="134038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52902" name="AutoShape 1">
          <a:extLst>
            <a:ext uri="{FF2B5EF4-FFF2-40B4-BE49-F238E27FC236}">
              <a16:creationId xmlns:a16="http://schemas.microsoft.com/office/drawing/2014/main" id="{A57B5FE8-EF55-48FF-BE8A-043B6B639DFB}"/>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52903" name="AutoShape 1">
          <a:extLst>
            <a:ext uri="{FF2B5EF4-FFF2-40B4-BE49-F238E27FC236}">
              <a16:creationId xmlns:a16="http://schemas.microsoft.com/office/drawing/2014/main" id="{DC3883B1-B258-4D55-8C57-557B554141A3}"/>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41</xdr:col>
      <xdr:colOff>355600</xdr:colOff>
      <xdr:row>17</xdr:row>
      <xdr:rowOff>31750</xdr:rowOff>
    </xdr:from>
    <xdr:to>
      <xdr:col>42</xdr:col>
      <xdr:colOff>6350</xdr:colOff>
      <xdr:row>21</xdr:row>
      <xdr:rowOff>247650</xdr:rowOff>
    </xdr:to>
    <xdr:sp macro="" textlink="">
      <xdr:nvSpPr>
        <xdr:cNvPr id="353892" name="AutoShape 1">
          <a:extLst>
            <a:ext uri="{FF2B5EF4-FFF2-40B4-BE49-F238E27FC236}">
              <a16:creationId xmlns:a16="http://schemas.microsoft.com/office/drawing/2014/main" id="{E065889C-7B39-4E68-B3EF-8CDBAC2D3567}"/>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53893" name="AutoShape 3">
          <a:extLst>
            <a:ext uri="{FF2B5EF4-FFF2-40B4-BE49-F238E27FC236}">
              <a16:creationId xmlns:a16="http://schemas.microsoft.com/office/drawing/2014/main" id="{B51FD8FB-028B-484E-B031-63CF46CE916C}"/>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53894" name="AutoShape 4">
          <a:extLst>
            <a:ext uri="{FF2B5EF4-FFF2-40B4-BE49-F238E27FC236}">
              <a16:creationId xmlns:a16="http://schemas.microsoft.com/office/drawing/2014/main" id="{98CE0F93-E178-4346-8769-FFAB3C406857}"/>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53895" name="AutoShape 2">
          <a:extLst>
            <a:ext uri="{FF2B5EF4-FFF2-40B4-BE49-F238E27FC236}">
              <a16:creationId xmlns:a16="http://schemas.microsoft.com/office/drawing/2014/main" id="{78A039C6-8FEC-4B87-A35D-A8E03AD796D6}"/>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53896" name="AutoShape 4">
          <a:extLst>
            <a:ext uri="{FF2B5EF4-FFF2-40B4-BE49-F238E27FC236}">
              <a16:creationId xmlns:a16="http://schemas.microsoft.com/office/drawing/2014/main" id="{B520CD74-C1D7-40E2-BE3B-4263EEAE937C}"/>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53897" name="AutoShape 4">
          <a:extLst>
            <a:ext uri="{FF2B5EF4-FFF2-40B4-BE49-F238E27FC236}">
              <a16:creationId xmlns:a16="http://schemas.microsoft.com/office/drawing/2014/main" id="{5C4C0EF0-D3D8-47AC-9D23-1AACF19C2738}"/>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53898" name="AutoShape 4">
          <a:extLst>
            <a:ext uri="{FF2B5EF4-FFF2-40B4-BE49-F238E27FC236}">
              <a16:creationId xmlns:a16="http://schemas.microsoft.com/office/drawing/2014/main" id="{C6B0C2D6-F4F8-4B45-9AFB-D514FC31A217}"/>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53899" name="AutoShape 2">
          <a:extLst>
            <a:ext uri="{FF2B5EF4-FFF2-40B4-BE49-F238E27FC236}">
              <a16:creationId xmlns:a16="http://schemas.microsoft.com/office/drawing/2014/main" id="{539B98F8-C08B-4AB6-B874-217A76FBEEB5}"/>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53900" name="AutoShape 4">
          <a:extLst>
            <a:ext uri="{FF2B5EF4-FFF2-40B4-BE49-F238E27FC236}">
              <a16:creationId xmlns:a16="http://schemas.microsoft.com/office/drawing/2014/main" id="{17690DA6-DEA9-48AE-BC62-39538F095694}"/>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65768</xdr:rowOff>
    </xdr:from>
    <xdr:to>
      <xdr:col>38</xdr:col>
      <xdr:colOff>589888</xdr:colOff>
      <xdr:row>34</xdr:row>
      <xdr:rowOff>1119</xdr:rowOff>
    </xdr:to>
    <xdr:sp macro="" textlink="">
      <xdr:nvSpPr>
        <xdr:cNvPr id="11" name="上矢印 10">
          <a:extLst>
            <a:ext uri="{FF2B5EF4-FFF2-40B4-BE49-F238E27FC236}">
              <a16:creationId xmlns:a16="http://schemas.microsoft.com/office/drawing/2014/main" id="{AC075621-9A28-4651-936D-F0063506B9AA}"/>
            </a:ext>
          </a:extLst>
        </xdr:cNvPr>
        <xdr:cNvSpPr/>
      </xdr:nvSpPr>
      <xdr:spPr>
        <a:xfrm>
          <a:off x="27987171" y="1485682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6787</xdr:colOff>
      <xdr:row>30</xdr:row>
      <xdr:rowOff>71631</xdr:rowOff>
    </xdr:from>
    <xdr:to>
      <xdr:col>39</xdr:col>
      <xdr:colOff>199836</xdr:colOff>
      <xdr:row>30</xdr:row>
      <xdr:rowOff>279398</xdr:rowOff>
    </xdr:to>
    <xdr:sp macro="" textlink="">
      <xdr:nvSpPr>
        <xdr:cNvPr id="12" name="左矢印 11">
          <a:extLst>
            <a:ext uri="{FF2B5EF4-FFF2-40B4-BE49-F238E27FC236}">
              <a16:creationId xmlns:a16="http://schemas.microsoft.com/office/drawing/2014/main" id="{569C21FA-D879-41D5-9078-D241ADEB3D2A}"/>
            </a:ext>
          </a:extLst>
        </xdr:cNvPr>
        <xdr:cNvSpPr/>
      </xdr:nvSpPr>
      <xdr:spPr>
        <a:xfrm>
          <a:off x="29047242" y="1344155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15</xdr:col>
      <xdr:colOff>686344</xdr:colOff>
      <xdr:row>3</xdr:row>
      <xdr:rowOff>48909</xdr:rowOff>
    </xdr:to>
    <xdr:sp macro="" textlink="">
      <xdr:nvSpPr>
        <xdr:cNvPr id="13" name="Text Box 1">
          <a:extLst>
            <a:ext uri="{FF2B5EF4-FFF2-40B4-BE49-F238E27FC236}">
              <a16:creationId xmlns:a16="http://schemas.microsoft.com/office/drawing/2014/main" id="{FCB66D74-393D-4224-BF68-C9A92D9E4265}"/>
            </a:ext>
          </a:extLst>
        </xdr:cNvPr>
        <xdr:cNvSpPr txBox="1">
          <a:spLocks noChangeArrowheads="1"/>
        </xdr:cNvSpPr>
      </xdr:nvSpPr>
      <xdr:spPr bwMode="auto">
        <a:xfrm>
          <a:off x="251460" y="280033"/>
          <a:ext cx="819041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第三セクター等への短期貸付金に係る負担見込額算出シート（標準評価方式）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53904" name="AutoShape 1">
          <a:extLst>
            <a:ext uri="{FF2B5EF4-FFF2-40B4-BE49-F238E27FC236}">
              <a16:creationId xmlns:a16="http://schemas.microsoft.com/office/drawing/2014/main" id="{704813AA-BA0F-4B60-838C-5D9662438F5D}"/>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65768</xdr:rowOff>
    </xdr:from>
    <xdr:to>
      <xdr:col>59</xdr:col>
      <xdr:colOff>589675</xdr:colOff>
      <xdr:row>34</xdr:row>
      <xdr:rowOff>1119</xdr:rowOff>
    </xdr:to>
    <xdr:sp macro="" textlink="">
      <xdr:nvSpPr>
        <xdr:cNvPr id="15" name="上矢印 14">
          <a:extLst>
            <a:ext uri="{FF2B5EF4-FFF2-40B4-BE49-F238E27FC236}">
              <a16:creationId xmlns:a16="http://schemas.microsoft.com/office/drawing/2014/main" id="{E6E62360-ED4D-4B23-98D3-375E416CAA3D}"/>
            </a:ext>
          </a:extLst>
        </xdr:cNvPr>
        <xdr:cNvSpPr/>
      </xdr:nvSpPr>
      <xdr:spPr>
        <a:xfrm>
          <a:off x="46021806" y="1485682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371656</xdr:colOff>
      <xdr:row>33</xdr:row>
      <xdr:rowOff>65768</xdr:rowOff>
    </xdr:from>
    <xdr:to>
      <xdr:col>82</xdr:col>
      <xdr:colOff>601477</xdr:colOff>
      <xdr:row>34</xdr:row>
      <xdr:rowOff>1119</xdr:rowOff>
    </xdr:to>
    <xdr:sp macro="" textlink="">
      <xdr:nvSpPr>
        <xdr:cNvPr id="16" name="上矢印 15">
          <a:extLst>
            <a:ext uri="{FF2B5EF4-FFF2-40B4-BE49-F238E27FC236}">
              <a16:creationId xmlns:a16="http://schemas.microsoft.com/office/drawing/2014/main" id="{80075F48-708E-4839-8152-80043801F78A}"/>
            </a:ext>
          </a:extLst>
        </xdr:cNvPr>
        <xdr:cNvSpPr/>
      </xdr:nvSpPr>
      <xdr:spPr>
        <a:xfrm>
          <a:off x="65424231" y="1485682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17" name="左矢印 16">
          <a:extLst>
            <a:ext uri="{FF2B5EF4-FFF2-40B4-BE49-F238E27FC236}">
              <a16:creationId xmlns:a16="http://schemas.microsoft.com/office/drawing/2014/main" id="{417E5FB3-3675-4975-A3F1-713250693322}"/>
            </a:ext>
          </a:extLst>
        </xdr:cNvPr>
        <xdr:cNvSpPr/>
      </xdr:nvSpPr>
      <xdr:spPr>
        <a:xfrm>
          <a:off x="66508449" y="1346345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18" name="左矢印 17">
          <a:extLst>
            <a:ext uri="{FF2B5EF4-FFF2-40B4-BE49-F238E27FC236}">
              <a16:creationId xmlns:a16="http://schemas.microsoft.com/office/drawing/2014/main" id="{92280305-324B-4D98-A2A4-4054533B5113}"/>
            </a:ext>
          </a:extLst>
        </xdr:cNvPr>
        <xdr:cNvSpPr/>
      </xdr:nvSpPr>
      <xdr:spPr>
        <a:xfrm>
          <a:off x="47098404" y="1341909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53909" name="AutoShape 1">
          <a:extLst>
            <a:ext uri="{FF2B5EF4-FFF2-40B4-BE49-F238E27FC236}">
              <a16:creationId xmlns:a16="http://schemas.microsoft.com/office/drawing/2014/main" id="{BD938327-EF06-41D5-981C-7AAD5B391DB8}"/>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53910" name="AutoShape 3">
          <a:extLst>
            <a:ext uri="{FF2B5EF4-FFF2-40B4-BE49-F238E27FC236}">
              <a16:creationId xmlns:a16="http://schemas.microsoft.com/office/drawing/2014/main" id="{96438CE7-0F87-4A75-A228-A9D45187078F}"/>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53911" name="AutoShape 4">
          <a:extLst>
            <a:ext uri="{FF2B5EF4-FFF2-40B4-BE49-F238E27FC236}">
              <a16:creationId xmlns:a16="http://schemas.microsoft.com/office/drawing/2014/main" id="{5307D04E-740D-4E46-A3C6-ADAF60C2ABAC}"/>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53912" name="AutoShape 2">
          <a:extLst>
            <a:ext uri="{FF2B5EF4-FFF2-40B4-BE49-F238E27FC236}">
              <a16:creationId xmlns:a16="http://schemas.microsoft.com/office/drawing/2014/main" id="{4C2B5393-1AC0-4CD2-8180-03F52F0BEB1A}"/>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53913" name="AutoShape 4">
          <a:extLst>
            <a:ext uri="{FF2B5EF4-FFF2-40B4-BE49-F238E27FC236}">
              <a16:creationId xmlns:a16="http://schemas.microsoft.com/office/drawing/2014/main" id="{759491B4-8188-4AC2-9BC9-6791BE173892}"/>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53914" name="AutoShape 4">
          <a:extLst>
            <a:ext uri="{FF2B5EF4-FFF2-40B4-BE49-F238E27FC236}">
              <a16:creationId xmlns:a16="http://schemas.microsoft.com/office/drawing/2014/main" id="{2DFDBCBE-086E-437D-816F-8868A9817A23}"/>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53915" name="AutoShape 4">
          <a:extLst>
            <a:ext uri="{FF2B5EF4-FFF2-40B4-BE49-F238E27FC236}">
              <a16:creationId xmlns:a16="http://schemas.microsoft.com/office/drawing/2014/main" id="{1F3B8226-DAB0-4FDF-B765-7359D2988839}"/>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53916" name="AutoShape 2">
          <a:extLst>
            <a:ext uri="{FF2B5EF4-FFF2-40B4-BE49-F238E27FC236}">
              <a16:creationId xmlns:a16="http://schemas.microsoft.com/office/drawing/2014/main" id="{C4C6490B-60D1-4B9B-A1DB-F031AF7E96D9}"/>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53917" name="AutoShape 4">
          <a:extLst>
            <a:ext uri="{FF2B5EF4-FFF2-40B4-BE49-F238E27FC236}">
              <a16:creationId xmlns:a16="http://schemas.microsoft.com/office/drawing/2014/main" id="{E3C9B346-2B56-43EC-BD4E-B052A21CB016}"/>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65768</xdr:rowOff>
    </xdr:from>
    <xdr:to>
      <xdr:col>38</xdr:col>
      <xdr:colOff>589888</xdr:colOff>
      <xdr:row>34</xdr:row>
      <xdr:rowOff>1119</xdr:rowOff>
    </xdr:to>
    <xdr:sp macro="" textlink="">
      <xdr:nvSpPr>
        <xdr:cNvPr id="28" name="上矢印 27">
          <a:extLst>
            <a:ext uri="{FF2B5EF4-FFF2-40B4-BE49-F238E27FC236}">
              <a16:creationId xmlns:a16="http://schemas.microsoft.com/office/drawing/2014/main" id="{ED5081FF-9E5A-407A-8BAB-3DAF114A5C23}"/>
            </a:ext>
          </a:extLst>
        </xdr:cNvPr>
        <xdr:cNvSpPr/>
      </xdr:nvSpPr>
      <xdr:spPr>
        <a:xfrm>
          <a:off x="27979551" y="1484158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6787</xdr:colOff>
      <xdr:row>30</xdr:row>
      <xdr:rowOff>71631</xdr:rowOff>
    </xdr:from>
    <xdr:to>
      <xdr:col>39</xdr:col>
      <xdr:colOff>199836</xdr:colOff>
      <xdr:row>30</xdr:row>
      <xdr:rowOff>279398</xdr:rowOff>
    </xdr:to>
    <xdr:sp macro="" textlink="">
      <xdr:nvSpPr>
        <xdr:cNvPr id="29" name="左矢印 28">
          <a:extLst>
            <a:ext uri="{FF2B5EF4-FFF2-40B4-BE49-F238E27FC236}">
              <a16:creationId xmlns:a16="http://schemas.microsoft.com/office/drawing/2014/main" id="{FD95C4DA-F6A5-4068-B9FE-4EFDE588DD44}"/>
            </a:ext>
          </a:extLst>
        </xdr:cNvPr>
        <xdr:cNvSpPr/>
      </xdr:nvSpPr>
      <xdr:spPr>
        <a:xfrm>
          <a:off x="29039622" y="1342631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16</xdr:col>
      <xdr:colOff>106681</xdr:colOff>
      <xdr:row>3</xdr:row>
      <xdr:rowOff>48909</xdr:rowOff>
    </xdr:to>
    <xdr:sp macro="" textlink="">
      <xdr:nvSpPr>
        <xdr:cNvPr id="30" name="Text Box 1">
          <a:extLst>
            <a:ext uri="{FF2B5EF4-FFF2-40B4-BE49-F238E27FC236}">
              <a16:creationId xmlns:a16="http://schemas.microsoft.com/office/drawing/2014/main" id="{D8531D9E-2359-4D02-A76F-73B7EEE3B8DD}"/>
            </a:ext>
          </a:extLst>
        </xdr:cNvPr>
        <xdr:cNvSpPr txBox="1">
          <a:spLocks noChangeArrowheads="1"/>
        </xdr:cNvSpPr>
      </xdr:nvSpPr>
      <xdr:spPr bwMode="auto">
        <a:xfrm>
          <a:off x="251460" y="272413"/>
          <a:ext cx="8656320"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53921" name="AutoShape 1">
          <a:extLst>
            <a:ext uri="{FF2B5EF4-FFF2-40B4-BE49-F238E27FC236}">
              <a16:creationId xmlns:a16="http://schemas.microsoft.com/office/drawing/2014/main" id="{1C7ABB8B-44A5-4780-A63E-579AEC563745}"/>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65768</xdr:rowOff>
    </xdr:from>
    <xdr:to>
      <xdr:col>59</xdr:col>
      <xdr:colOff>589675</xdr:colOff>
      <xdr:row>34</xdr:row>
      <xdr:rowOff>1119</xdr:rowOff>
    </xdr:to>
    <xdr:sp macro="" textlink="">
      <xdr:nvSpPr>
        <xdr:cNvPr id="32" name="上矢印 31">
          <a:extLst>
            <a:ext uri="{FF2B5EF4-FFF2-40B4-BE49-F238E27FC236}">
              <a16:creationId xmlns:a16="http://schemas.microsoft.com/office/drawing/2014/main" id="{5E4B82B2-592C-4902-977D-653593C4C643}"/>
            </a:ext>
          </a:extLst>
        </xdr:cNvPr>
        <xdr:cNvSpPr/>
      </xdr:nvSpPr>
      <xdr:spPr>
        <a:xfrm>
          <a:off x="46014186" y="1484158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371656</xdr:colOff>
      <xdr:row>33</xdr:row>
      <xdr:rowOff>65768</xdr:rowOff>
    </xdr:from>
    <xdr:to>
      <xdr:col>82</xdr:col>
      <xdr:colOff>601477</xdr:colOff>
      <xdr:row>34</xdr:row>
      <xdr:rowOff>1119</xdr:rowOff>
    </xdr:to>
    <xdr:sp macro="" textlink="">
      <xdr:nvSpPr>
        <xdr:cNvPr id="33" name="上矢印 32">
          <a:extLst>
            <a:ext uri="{FF2B5EF4-FFF2-40B4-BE49-F238E27FC236}">
              <a16:creationId xmlns:a16="http://schemas.microsoft.com/office/drawing/2014/main" id="{F4A64196-8BA4-4193-B9C8-9D0A66659DDB}"/>
            </a:ext>
          </a:extLst>
        </xdr:cNvPr>
        <xdr:cNvSpPr/>
      </xdr:nvSpPr>
      <xdr:spPr>
        <a:xfrm>
          <a:off x="65416611" y="1484158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34" name="左矢印 33">
          <a:extLst>
            <a:ext uri="{FF2B5EF4-FFF2-40B4-BE49-F238E27FC236}">
              <a16:creationId xmlns:a16="http://schemas.microsoft.com/office/drawing/2014/main" id="{23C5D781-5888-4B99-9692-AE7788C73E0C}"/>
            </a:ext>
          </a:extLst>
        </xdr:cNvPr>
        <xdr:cNvSpPr/>
      </xdr:nvSpPr>
      <xdr:spPr>
        <a:xfrm>
          <a:off x="66500829" y="134482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35" name="左矢印 34">
          <a:extLst>
            <a:ext uri="{FF2B5EF4-FFF2-40B4-BE49-F238E27FC236}">
              <a16:creationId xmlns:a16="http://schemas.microsoft.com/office/drawing/2014/main" id="{7473E3EE-5631-47D4-BD03-242B8C595768}"/>
            </a:ext>
          </a:extLst>
        </xdr:cNvPr>
        <xdr:cNvSpPr/>
      </xdr:nvSpPr>
      <xdr:spPr>
        <a:xfrm>
          <a:off x="47090784" y="134038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53926" name="AutoShape 1">
          <a:extLst>
            <a:ext uri="{FF2B5EF4-FFF2-40B4-BE49-F238E27FC236}">
              <a16:creationId xmlns:a16="http://schemas.microsoft.com/office/drawing/2014/main" id="{5353D2B1-6869-448F-820C-E522DC045F6A}"/>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53927" name="AutoShape 1">
          <a:extLst>
            <a:ext uri="{FF2B5EF4-FFF2-40B4-BE49-F238E27FC236}">
              <a16:creationId xmlns:a16="http://schemas.microsoft.com/office/drawing/2014/main" id="{88A9594C-9ECA-4DE1-BAE9-BFCEA061A4AA}"/>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41</xdr:col>
      <xdr:colOff>355600</xdr:colOff>
      <xdr:row>17</xdr:row>
      <xdr:rowOff>31750</xdr:rowOff>
    </xdr:from>
    <xdr:to>
      <xdr:col>42</xdr:col>
      <xdr:colOff>6350</xdr:colOff>
      <xdr:row>21</xdr:row>
      <xdr:rowOff>247650</xdr:rowOff>
    </xdr:to>
    <xdr:sp macro="" textlink="">
      <xdr:nvSpPr>
        <xdr:cNvPr id="354916" name="AutoShape 1">
          <a:extLst>
            <a:ext uri="{FF2B5EF4-FFF2-40B4-BE49-F238E27FC236}">
              <a16:creationId xmlns:a16="http://schemas.microsoft.com/office/drawing/2014/main" id="{CF822188-8A27-4154-91FB-645FA76EFD2B}"/>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54917" name="AutoShape 3">
          <a:extLst>
            <a:ext uri="{FF2B5EF4-FFF2-40B4-BE49-F238E27FC236}">
              <a16:creationId xmlns:a16="http://schemas.microsoft.com/office/drawing/2014/main" id="{1CA84244-58AB-4FEB-814E-CCCE1C4C8CA0}"/>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54918" name="AutoShape 4">
          <a:extLst>
            <a:ext uri="{FF2B5EF4-FFF2-40B4-BE49-F238E27FC236}">
              <a16:creationId xmlns:a16="http://schemas.microsoft.com/office/drawing/2014/main" id="{2F07900E-D533-48B0-B6B2-577C24ED36E7}"/>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54919" name="AutoShape 2">
          <a:extLst>
            <a:ext uri="{FF2B5EF4-FFF2-40B4-BE49-F238E27FC236}">
              <a16:creationId xmlns:a16="http://schemas.microsoft.com/office/drawing/2014/main" id="{D7BD5BDF-46C1-4897-B84E-576799BD8FC6}"/>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54920" name="AutoShape 4">
          <a:extLst>
            <a:ext uri="{FF2B5EF4-FFF2-40B4-BE49-F238E27FC236}">
              <a16:creationId xmlns:a16="http://schemas.microsoft.com/office/drawing/2014/main" id="{1B68D0FC-2100-4B8B-A72B-2EC9B750CE56}"/>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54921" name="AutoShape 4">
          <a:extLst>
            <a:ext uri="{FF2B5EF4-FFF2-40B4-BE49-F238E27FC236}">
              <a16:creationId xmlns:a16="http://schemas.microsoft.com/office/drawing/2014/main" id="{690539D4-7D5B-4C0C-9ED9-CB1F2C7EEA3C}"/>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54922" name="AutoShape 4">
          <a:extLst>
            <a:ext uri="{FF2B5EF4-FFF2-40B4-BE49-F238E27FC236}">
              <a16:creationId xmlns:a16="http://schemas.microsoft.com/office/drawing/2014/main" id="{19D8FCAB-5FD5-46DD-9F41-141F29D47E55}"/>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54923" name="AutoShape 2">
          <a:extLst>
            <a:ext uri="{FF2B5EF4-FFF2-40B4-BE49-F238E27FC236}">
              <a16:creationId xmlns:a16="http://schemas.microsoft.com/office/drawing/2014/main" id="{06AA3CF7-1655-410F-95C3-1FFE86FB54B0}"/>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54924" name="AutoShape 4">
          <a:extLst>
            <a:ext uri="{FF2B5EF4-FFF2-40B4-BE49-F238E27FC236}">
              <a16:creationId xmlns:a16="http://schemas.microsoft.com/office/drawing/2014/main" id="{B9B7DD89-44DA-4945-92A5-CAB8CE0939ED}"/>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11" name="上矢印 10">
          <a:extLst>
            <a:ext uri="{FF2B5EF4-FFF2-40B4-BE49-F238E27FC236}">
              <a16:creationId xmlns:a16="http://schemas.microsoft.com/office/drawing/2014/main" id="{27BF8033-679E-407C-B5FF-D2B375F52CF9}"/>
            </a:ext>
          </a:extLst>
        </xdr:cNvPr>
        <xdr:cNvSpPr/>
      </xdr:nvSpPr>
      <xdr:spPr>
        <a:xfrm>
          <a:off x="27987171" y="1485682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12" name="左矢印 11">
          <a:extLst>
            <a:ext uri="{FF2B5EF4-FFF2-40B4-BE49-F238E27FC236}">
              <a16:creationId xmlns:a16="http://schemas.microsoft.com/office/drawing/2014/main" id="{4AECD2C2-86C4-42A3-88B9-57007D96FAE3}"/>
            </a:ext>
          </a:extLst>
        </xdr:cNvPr>
        <xdr:cNvSpPr/>
      </xdr:nvSpPr>
      <xdr:spPr>
        <a:xfrm>
          <a:off x="29047242" y="1344155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15</xdr:col>
      <xdr:colOff>686629</xdr:colOff>
      <xdr:row>3</xdr:row>
      <xdr:rowOff>45754</xdr:rowOff>
    </xdr:to>
    <xdr:sp macro="" textlink="">
      <xdr:nvSpPr>
        <xdr:cNvPr id="13" name="Text Box 1">
          <a:extLst>
            <a:ext uri="{FF2B5EF4-FFF2-40B4-BE49-F238E27FC236}">
              <a16:creationId xmlns:a16="http://schemas.microsoft.com/office/drawing/2014/main" id="{44BFEAEE-E7CD-463D-AC10-888B1522D08F}"/>
            </a:ext>
          </a:extLst>
        </xdr:cNvPr>
        <xdr:cNvSpPr txBox="1">
          <a:spLocks noChangeArrowheads="1"/>
        </xdr:cNvSpPr>
      </xdr:nvSpPr>
      <xdr:spPr bwMode="auto">
        <a:xfrm>
          <a:off x="251460" y="280033"/>
          <a:ext cx="819041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第三セクター等への短期貸付金に係る負担見込額算出シート（標準評価方式）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54928" name="AutoShape 1">
          <a:extLst>
            <a:ext uri="{FF2B5EF4-FFF2-40B4-BE49-F238E27FC236}">
              <a16:creationId xmlns:a16="http://schemas.microsoft.com/office/drawing/2014/main" id="{AA92E68B-937D-470A-8041-B7320C0DD90F}"/>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15" name="上矢印 14">
          <a:extLst>
            <a:ext uri="{FF2B5EF4-FFF2-40B4-BE49-F238E27FC236}">
              <a16:creationId xmlns:a16="http://schemas.microsoft.com/office/drawing/2014/main" id="{4BD283AF-ECD3-484B-A847-D144B53758AD}"/>
            </a:ext>
          </a:extLst>
        </xdr:cNvPr>
        <xdr:cNvSpPr/>
      </xdr:nvSpPr>
      <xdr:spPr>
        <a:xfrm>
          <a:off x="46021806" y="1485682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16" name="上矢印 15">
          <a:extLst>
            <a:ext uri="{FF2B5EF4-FFF2-40B4-BE49-F238E27FC236}">
              <a16:creationId xmlns:a16="http://schemas.microsoft.com/office/drawing/2014/main" id="{5B1F259C-1C54-437A-AA62-9FBD7DE269E7}"/>
            </a:ext>
          </a:extLst>
        </xdr:cNvPr>
        <xdr:cNvSpPr/>
      </xdr:nvSpPr>
      <xdr:spPr>
        <a:xfrm>
          <a:off x="65424231" y="1485682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17" name="左矢印 16">
          <a:extLst>
            <a:ext uri="{FF2B5EF4-FFF2-40B4-BE49-F238E27FC236}">
              <a16:creationId xmlns:a16="http://schemas.microsoft.com/office/drawing/2014/main" id="{851EA858-7A75-40CD-A4FD-F1D38ABC4326}"/>
            </a:ext>
          </a:extLst>
        </xdr:cNvPr>
        <xdr:cNvSpPr/>
      </xdr:nvSpPr>
      <xdr:spPr>
        <a:xfrm>
          <a:off x="66508449" y="1346345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18" name="左矢印 17">
          <a:extLst>
            <a:ext uri="{FF2B5EF4-FFF2-40B4-BE49-F238E27FC236}">
              <a16:creationId xmlns:a16="http://schemas.microsoft.com/office/drawing/2014/main" id="{D07B400D-6DF8-4825-ACFF-A4479E2D4ACA}"/>
            </a:ext>
          </a:extLst>
        </xdr:cNvPr>
        <xdr:cNvSpPr/>
      </xdr:nvSpPr>
      <xdr:spPr>
        <a:xfrm>
          <a:off x="47098404" y="1341909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54933" name="AutoShape 1">
          <a:extLst>
            <a:ext uri="{FF2B5EF4-FFF2-40B4-BE49-F238E27FC236}">
              <a16:creationId xmlns:a16="http://schemas.microsoft.com/office/drawing/2014/main" id="{26B88754-7BE1-4078-A239-1F34D9637B67}"/>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330200</xdr:colOff>
      <xdr:row>22</xdr:row>
      <xdr:rowOff>38100</xdr:rowOff>
    </xdr:from>
    <xdr:to>
      <xdr:col>41</xdr:col>
      <xdr:colOff>488950</xdr:colOff>
      <xdr:row>26</xdr:row>
      <xdr:rowOff>247650</xdr:rowOff>
    </xdr:to>
    <xdr:sp macro="" textlink="">
      <xdr:nvSpPr>
        <xdr:cNvPr id="354934" name="AutoShape 3">
          <a:extLst>
            <a:ext uri="{FF2B5EF4-FFF2-40B4-BE49-F238E27FC236}">
              <a16:creationId xmlns:a16="http://schemas.microsoft.com/office/drawing/2014/main" id="{69E52BDA-0AAD-4BFC-BC03-66E326629013}"/>
            </a:ext>
          </a:extLst>
        </xdr:cNvPr>
        <xdr:cNvSpPr>
          <a:spLocks/>
        </xdr:cNvSpPr>
      </xdr:nvSpPr>
      <xdr:spPr bwMode="auto">
        <a:xfrm>
          <a:off x="30975300" y="9531350"/>
          <a:ext cx="158750" cy="2139950"/>
        </a:xfrm>
        <a:prstGeom prst="leftBrace">
          <a:avLst>
            <a:gd name="adj1" fmla="val 481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12</xdr:row>
      <xdr:rowOff>146050</xdr:rowOff>
    </xdr:from>
    <xdr:to>
      <xdr:col>47</xdr:col>
      <xdr:colOff>482600</xdr:colOff>
      <xdr:row>12</xdr:row>
      <xdr:rowOff>228600</xdr:rowOff>
    </xdr:to>
    <xdr:sp macro="" textlink="">
      <xdr:nvSpPr>
        <xdr:cNvPr id="354935" name="AutoShape 4">
          <a:extLst>
            <a:ext uri="{FF2B5EF4-FFF2-40B4-BE49-F238E27FC236}">
              <a16:creationId xmlns:a16="http://schemas.microsoft.com/office/drawing/2014/main" id="{3F6A5FB9-8320-4507-A4C1-981FE63501B8}"/>
            </a:ext>
          </a:extLst>
        </xdr:cNvPr>
        <xdr:cNvSpPr>
          <a:spLocks/>
        </xdr:cNvSpPr>
      </xdr:nvSpPr>
      <xdr:spPr bwMode="auto">
        <a:xfrm rot="5400000">
          <a:off x="3550285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234950</xdr:colOff>
      <xdr:row>21</xdr:row>
      <xdr:rowOff>0</xdr:rowOff>
    </xdr:from>
    <xdr:to>
      <xdr:col>63</xdr:col>
      <xdr:colOff>0</xdr:colOff>
      <xdr:row>26</xdr:row>
      <xdr:rowOff>0</xdr:rowOff>
    </xdr:to>
    <xdr:sp macro="" textlink="">
      <xdr:nvSpPr>
        <xdr:cNvPr id="354936" name="AutoShape 2">
          <a:extLst>
            <a:ext uri="{FF2B5EF4-FFF2-40B4-BE49-F238E27FC236}">
              <a16:creationId xmlns:a16="http://schemas.microsoft.com/office/drawing/2014/main" id="{98A37ED2-D401-4D15-96D3-6F0ED56AAA47}"/>
            </a:ext>
          </a:extLst>
        </xdr:cNvPr>
        <xdr:cNvSpPr>
          <a:spLocks/>
        </xdr:cNvSpPr>
      </xdr:nvSpPr>
      <xdr:spPr bwMode="auto">
        <a:xfrm>
          <a:off x="49625250" y="9010650"/>
          <a:ext cx="914400" cy="2413000"/>
        </a:xfrm>
        <a:prstGeom prst="leftBrace">
          <a:avLst>
            <a:gd name="adj1" fmla="val 268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12</xdr:row>
      <xdr:rowOff>127000</xdr:rowOff>
    </xdr:from>
    <xdr:to>
      <xdr:col>52</xdr:col>
      <xdr:colOff>558800</xdr:colOff>
      <xdr:row>12</xdr:row>
      <xdr:rowOff>209550</xdr:rowOff>
    </xdr:to>
    <xdr:sp macro="" textlink="">
      <xdr:nvSpPr>
        <xdr:cNvPr id="354937" name="AutoShape 4">
          <a:extLst>
            <a:ext uri="{FF2B5EF4-FFF2-40B4-BE49-F238E27FC236}">
              <a16:creationId xmlns:a16="http://schemas.microsoft.com/office/drawing/2014/main" id="{9AD67D42-DFA5-4654-B878-88259EEA6840}"/>
            </a:ext>
          </a:extLst>
        </xdr:cNvPr>
        <xdr:cNvSpPr>
          <a:spLocks/>
        </xdr:cNvSpPr>
      </xdr:nvSpPr>
      <xdr:spPr bwMode="auto">
        <a:xfrm rot="5400000">
          <a:off x="39160450" y="28384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25400</xdr:colOff>
      <xdr:row>12</xdr:row>
      <xdr:rowOff>146050</xdr:rowOff>
    </xdr:from>
    <xdr:to>
      <xdr:col>68</xdr:col>
      <xdr:colOff>450850</xdr:colOff>
      <xdr:row>12</xdr:row>
      <xdr:rowOff>228600</xdr:rowOff>
    </xdr:to>
    <xdr:sp macro="" textlink="">
      <xdr:nvSpPr>
        <xdr:cNvPr id="354938" name="AutoShape 4">
          <a:extLst>
            <a:ext uri="{FF2B5EF4-FFF2-40B4-BE49-F238E27FC236}">
              <a16:creationId xmlns:a16="http://schemas.microsoft.com/office/drawing/2014/main" id="{F38AA8DD-C917-476A-884D-9C396D9E47B6}"/>
            </a:ext>
          </a:extLst>
        </xdr:cNvPr>
        <xdr:cNvSpPr>
          <a:spLocks/>
        </xdr:cNvSpPr>
      </xdr:nvSpPr>
      <xdr:spPr bwMode="auto">
        <a:xfrm rot="5400000">
          <a:off x="54178200" y="3556000"/>
          <a:ext cx="82550" cy="2673350"/>
        </a:xfrm>
        <a:prstGeom prst="leftBrace">
          <a:avLst>
            <a:gd name="adj1" fmla="val 3278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25400</xdr:colOff>
      <xdr:row>12</xdr:row>
      <xdr:rowOff>133350</xdr:rowOff>
    </xdr:from>
    <xdr:to>
      <xdr:col>74</xdr:col>
      <xdr:colOff>546100</xdr:colOff>
      <xdr:row>13</xdr:row>
      <xdr:rowOff>19050</xdr:rowOff>
    </xdr:to>
    <xdr:sp macro="" textlink="">
      <xdr:nvSpPr>
        <xdr:cNvPr id="354939" name="AutoShape 4">
          <a:extLst>
            <a:ext uri="{FF2B5EF4-FFF2-40B4-BE49-F238E27FC236}">
              <a16:creationId xmlns:a16="http://schemas.microsoft.com/office/drawing/2014/main" id="{75A06AC7-6E8F-4C68-91C9-2489164C6EE6}"/>
            </a:ext>
          </a:extLst>
        </xdr:cNvPr>
        <xdr:cNvSpPr>
          <a:spLocks/>
        </xdr:cNvSpPr>
      </xdr:nvSpPr>
      <xdr:spPr bwMode="auto">
        <a:xfrm rot="5400000">
          <a:off x="58537475" y="29305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171450</xdr:colOff>
      <xdr:row>16</xdr:row>
      <xdr:rowOff>38100</xdr:rowOff>
    </xdr:from>
    <xdr:to>
      <xdr:col>85</xdr:col>
      <xdr:colOff>444500</xdr:colOff>
      <xdr:row>20</xdr:row>
      <xdr:rowOff>254000</xdr:rowOff>
    </xdr:to>
    <xdr:sp macro="" textlink="">
      <xdr:nvSpPr>
        <xdr:cNvPr id="354940" name="AutoShape 2">
          <a:extLst>
            <a:ext uri="{FF2B5EF4-FFF2-40B4-BE49-F238E27FC236}">
              <a16:creationId xmlns:a16="http://schemas.microsoft.com/office/drawing/2014/main" id="{7BDDD733-F6B9-4DD7-85CA-C07C3CE86918}"/>
            </a:ext>
          </a:extLst>
        </xdr:cNvPr>
        <xdr:cNvSpPr>
          <a:spLocks/>
        </xdr:cNvSpPr>
      </xdr:nvSpPr>
      <xdr:spPr bwMode="auto">
        <a:xfrm>
          <a:off x="69691250" y="6635750"/>
          <a:ext cx="273050" cy="2146300"/>
        </a:xfrm>
        <a:prstGeom prst="leftBrace">
          <a:avLst>
            <a:gd name="adj1" fmla="val 83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82550</xdr:colOff>
      <xdr:row>12</xdr:row>
      <xdr:rowOff>133350</xdr:rowOff>
    </xdr:from>
    <xdr:to>
      <xdr:col>93</xdr:col>
      <xdr:colOff>546100</xdr:colOff>
      <xdr:row>13</xdr:row>
      <xdr:rowOff>0</xdr:rowOff>
    </xdr:to>
    <xdr:sp macro="" textlink="">
      <xdr:nvSpPr>
        <xdr:cNvPr id="354941" name="AutoShape 4">
          <a:extLst>
            <a:ext uri="{FF2B5EF4-FFF2-40B4-BE49-F238E27FC236}">
              <a16:creationId xmlns:a16="http://schemas.microsoft.com/office/drawing/2014/main" id="{5A602D32-0CB5-4F98-BA80-222B4D130F8B}"/>
            </a:ext>
          </a:extLst>
        </xdr:cNvPr>
        <xdr:cNvSpPr>
          <a:spLocks/>
        </xdr:cNvSpPr>
      </xdr:nvSpPr>
      <xdr:spPr bwMode="auto">
        <a:xfrm rot="5400000">
          <a:off x="75282425" y="29495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360861</xdr:colOff>
      <xdr:row>33</xdr:row>
      <xdr:rowOff>68943</xdr:rowOff>
    </xdr:from>
    <xdr:to>
      <xdr:col>38</xdr:col>
      <xdr:colOff>589888</xdr:colOff>
      <xdr:row>34</xdr:row>
      <xdr:rowOff>552</xdr:rowOff>
    </xdr:to>
    <xdr:sp macro="" textlink="">
      <xdr:nvSpPr>
        <xdr:cNvPr id="28" name="上矢印 27">
          <a:extLst>
            <a:ext uri="{FF2B5EF4-FFF2-40B4-BE49-F238E27FC236}">
              <a16:creationId xmlns:a16="http://schemas.microsoft.com/office/drawing/2014/main" id="{01BA58B5-039E-4DC2-A65F-F9A2F18D363D}"/>
            </a:ext>
          </a:extLst>
        </xdr:cNvPr>
        <xdr:cNvSpPr/>
      </xdr:nvSpPr>
      <xdr:spPr>
        <a:xfrm>
          <a:off x="27979551" y="14841583"/>
          <a:ext cx="343528"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39</xdr:col>
      <xdr:colOff>22662</xdr:colOff>
      <xdr:row>30</xdr:row>
      <xdr:rowOff>71631</xdr:rowOff>
    </xdr:from>
    <xdr:to>
      <xdr:col>39</xdr:col>
      <xdr:colOff>200767</xdr:colOff>
      <xdr:row>30</xdr:row>
      <xdr:rowOff>279398</xdr:rowOff>
    </xdr:to>
    <xdr:sp macro="" textlink="">
      <xdr:nvSpPr>
        <xdr:cNvPr id="29" name="左矢印 28">
          <a:extLst>
            <a:ext uri="{FF2B5EF4-FFF2-40B4-BE49-F238E27FC236}">
              <a16:creationId xmlns:a16="http://schemas.microsoft.com/office/drawing/2014/main" id="{CFFA45AA-D235-4CFA-BC26-C28D8F6CFA6C}"/>
            </a:ext>
          </a:extLst>
        </xdr:cNvPr>
        <xdr:cNvSpPr/>
      </xdr:nvSpPr>
      <xdr:spPr>
        <a:xfrm>
          <a:off x="29039622" y="13426316"/>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73023</xdr:rowOff>
    </xdr:from>
    <xdr:to>
      <xdr:col>16</xdr:col>
      <xdr:colOff>106694</xdr:colOff>
      <xdr:row>3</xdr:row>
      <xdr:rowOff>45754</xdr:rowOff>
    </xdr:to>
    <xdr:sp macro="" textlink="">
      <xdr:nvSpPr>
        <xdr:cNvPr id="30" name="Text Box 1">
          <a:extLst>
            <a:ext uri="{FF2B5EF4-FFF2-40B4-BE49-F238E27FC236}">
              <a16:creationId xmlns:a16="http://schemas.microsoft.com/office/drawing/2014/main" id="{E7BC6C99-858C-488A-9E28-BE6FF7E4A152}"/>
            </a:ext>
          </a:extLst>
        </xdr:cNvPr>
        <xdr:cNvSpPr txBox="1">
          <a:spLocks noChangeArrowheads="1"/>
        </xdr:cNvSpPr>
      </xdr:nvSpPr>
      <xdr:spPr bwMode="auto">
        <a:xfrm>
          <a:off x="251460" y="272413"/>
          <a:ext cx="8656320"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４⑥Ｈ表</a:t>
          </a:r>
          <a:r>
            <a:rPr lang="ja-JP" altLang="en-US" sz="1600" b="0" i="0" strike="noStrike">
              <a:solidFill>
                <a:srgbClr val="000000"/>
              </a:solidFill>
              <a:latin typeface="ＭＳ Ｐゴシック"/>
              <a:ea typeface="+mn-ea"/>
            </a:rPr>
            <a:t>－イ　設立法人以外の者に対する貸付金に係る負担見込額算出シート（標準評価方式）</a:t>
          </a:r>
        </a:p>
      </xdr:txBody>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54945" name="AutoShape 1">
          <a:extLst>
            <a:ext uri="{FF2B5EF4-FFF2-40B4-BE49-F238E27FC236}">
              <a16:creationId xmlns:a16="http://schemas.microsoft.com/office/drawing/2014/main" id="{94D15072-097F-461D-AA97-353F179684A2}"/>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393246</xdr:colOff>
      <xdr:row>33</xdr:row>
      <xdr:rowOff>68943</xdr:rowOff>
    </xdr:from>
    <xdr:to>
      <xdr:col>59</xdr:col>
      <xdr:colOff>589675</xdr:colOff>
      <xdr:row>34</xdr:row>
      <xdr:rowOff>552</xdr:rowOff>
    </xdr:to>
    <xdr:sp macro="" textlink="">
      <xdr:nvSpPr>
        <xdr:cNvPr id="32" name="上矢印 31">
          <a:extLst>
            <a:ext uri="{FF2B5EF4-FFF2-40B4-BE49-F238E27FC236}">
              <a16:creationId xmlns:a16="http://schemas.microsoft.com/office/drawing/2014/main" id="{711E05B9-5A39-4F41-BFC0-DBBDE40C4F8C}"/>
            </a:ext>
          </a:extLst>
        </xdr:cNvPr>
        <xdr:cNvSpPr/>
      </xdr:nvSpPr>
      <xdr:spPr>
        <a:xfrm>
          <a:off x="46014186" y="14841583"/>
          <a:ext cx="308699"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82</xdr:col>
      <xdr:colOff>355781</xdr:colOff>
      <xdr:row>33</xdr:row>
      <xdr:rowOff>68943</xdr:rowOff>
    </xdr:from>
    <xdr:to>
      <xdr:col>82</xdr:col>
      <xdr:colOff>585624</xdr:colOff>
      <xdr:row>34</xdr:row>
      <xdr:rowOff>552</xdr:rowOff>
    </xdr:to>
    <xdr:sp macro="" textlink="">
      <xdr:nvSpPr>
        <xdr:cNvPr id="33" name="上矢印 32">
          <a:extLst>
            <a:ext uri="{FF2B5EF4-FFF2-40B4-BE49-F238E27FC236}">
              <a16:creationId xmlns:a16="http://schemas.microsoft.com/office/drawing/2014/main" id="{425A5F4E-DFB2-4C73-9D8D-738952787229}"/>
            </a:ext>
          </a:extLst>
        </xdr:cNvPr>
        <xdr:cNvSpPr/>
      </xdr:nvSpPr>
      <xdr:spPr>
        <a:xfrm>
          <a:off x="65416611" y="14841583"/>
          <a:ext cx="330694" cy="3984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32839</xdr:colOff>
      <xdr:row>30</xdr:row>
      <xdr:rowOff>93526</xdr:rowOff>
    </xdr:from>
    <xdr:to>
      <xdr:col>83</xdr:col>
      <xdr:colOff>201736</xdr:colOff>
      <xdr:row>30</xdr:row>
      <xdr:rowOff>259045</xdr:rowOff>
    </xdr:to>
    <xdr:sp macro="" textlink="">
      <xdr:nvSpPr>
        <xdr:cNvPr id="34" name="左矢印 33">
          <a:extLst>
            <a:ext uri="{FF2B5EF4-FFF2-40B4-BE49-F238E27FC236}">
              <a16:creationId xmlns:a16="http://schemas.microsoft.com/office/drawing/2014/main" id="{C06F9B5C-046B-429B-9125-B636A1FA0908}"/>
            </a:ext>
          </a:extLst>
        </xdr:cNvPr>
        <xdr:cNvSpPr/>
      </xdr:nvSpPr>
      <xdr:spPr>
        <a:xfrm>
          <a:off x="66500829" y="134482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60</xdr:col>
      <xdr:colOff>36649</xdr:colOff>
      <xdr:row>30</xdr:row>
      <xdr:rowOff>68217</xdr:rowOff>
    </xdr:from>
    <xdr:to>
      <xdr:col>60</xdr:col>
      <xdr:colOff>219854</xdr:colOff>
      <xdr:row>30</xdr:row>
      <xdr:rowOff>260564</xdr:rowOff>
    </xdr:to>
    <xdr:sp macro="" textlink="">
      <xdr:nvSpPr>
        <xdr:cNvPr id="35" name="左矢印 34">
          <a:extLst>
            <a:ext uri="{FF2B5EF4-FFF2-40B4-BE49-F238E27FC236}">
              <a16:creationId xmlns:a16="http://schemas.microsoft.com/office/drawing/2014/main" id="{D3AABD1F-8053-4AFF-BD7B-C9D205C91B9F}"/>
            </a:ext>
          </a:extLst>
        </xdr:cNvPr>
        <xdr:cNvSpPr/>
      </xdr:nvSpPr>
      <xdr:spPr>
        <a:xfrm>
          <a:off x="47090784" y="134038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41</xdr:col>
      <xdr:colOff>355600</xdr:colOff>
      <xdr:row>17</xdr:row>
      <xdr:rowOff>31750</xdr:rowOff>
    </xdr:from>
    <xdr:to>
      <xdr:col>42</xdr:col>
      <xdr:colOff>6350</xdr:colOff>
      <xdr:row>21</xdr:row>
      <xdr:rowOff>247650</xdr:rowOff>
    </xdr:to>
    <xdr:sp macro="" textlink="">
      <xdr:nvSpPr>
        <xdr:cNvPr id="354950" name="AutoShape 1">
          <a:extLst>
            <a:ext uri="{FF2B5EF4-FFF2-40B4-BE49-F238E27FC236}">
              <a16:creationId xmlns:a16="http://schemas.microsoft.com/office/drawing/2014/main" id="{8DC317E9-C1FD-4B9A-989C-E4EF4125636D}"/>
            </a:ext>
          </a:extLst>
        </xdr:cNvPr>
        <xdr:cNvSpPr>
          <a:spLocks/>
        </xdr:cNvSpPr>
      </xdr:nvSpPr>
      <xdr:spPr bwMode="auto">
        <a:xfrm>
          <a:off x="31000700" y="7112000"/>
          <a:ext cx="838200" cy="2146300"/>
        </a:xfrm>
        <a:prstGeom prst="leftBrace">
          <a:avLst>
            <a:gd name="adj1" fmla="val 10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355600</xdr:colOff>
      <xdr:row>16</xdr:row>
      <xdr:rowOff>31750</xdr:rowOff>
    </xdr:from>
    <xdr:to>
      <xdr:col>63</xdr:col>
      <xdr:colOff>6350</xdr:colOff>
      <xdr:row>20</xdr:row>
      <xdr:rowOff>247650</xdr:rowOff>
    </xdr:to>
    <xdr:sp macro="" textlink="">
      <xdr:nvSpPr>
        <xdr:cNvPr id="354951" name="AutoShape 1">
          <a:extLst>
            <a:ext uri="{FF2B5EF4-FFF2-40B4-BE49-F238E27FC236}">
              <a16:creationId xmlns:a16="http://schemas.microsoft.com/office/drawing/2014/main" id="{43660211-A8A1-48A0-A18E-642E8992DA58}"/>
            </a:ext>
          </a:extLst>
        </xdr:cNvPr>
        <xdr:cNvSpPr>
          <a:spLocks/>
        </xdr:cNvSpPr>
      </xdr:nvSpPr>
      <xdr:spPr bwMode="auto">
        <a:xfrm>
          <a:off x="49745900" y="6629400"/>
          <a:ext cx="800100" cy="2146300"/>
        </a:xfrm>
        <a:prstGeom prst="leftBrace">
          <a:avLst>
            <a:gd name="adj1" fmla="val 11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04"/>
  <sheetViews>
    <sheetView showGridLines="0" tabSelected="1" view="pageBreakPreview" zoomScaleNormal="100" zoomScaleSheetLayoutView="100" workbookViewId="0">
      <pane ySplit="3" topLeftCell="A4" activePane="bottomLeft" state="frozen"/>
      <selection activeCell="F117" sqref="F117"/>
      <selection pane="bottomLeft" sqref="A1:AO2"/>
    </sheetView>
  </sheetViews>
  <sheetFormatPr defaultColWidth="9" defaultRowHeight="13" x14ac:dyDescent="0.2"/>
  <cols>
    <col min="1" max="40" width="2.08984375" style="23" customWidth="1"/>
    <col min="41" max="41" width="5.81640625" style="23" customWidth="1"/>
    <col min="42" max="56" width="2.08984375" style="23" customWidth="1"/>
    <col min="57" max="16384" width="9" style="23"/>
  </cols>
  <sheetData>
    <row r="1" spans="1:41" ht="13.5" customHeight="1" x14ac:dyDescent="0.2">
      <c r="A1" s="247" t="s">
        <v>166</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row>
    <row r="2" spans="1:41" ht="13.5" customHeight="1" x14ac:dyDescent="0.2">
      <c r="A2" s="247"/>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row>
    <row r="6" spans="1:41" ht="13.5" customHeight="1" x14ac:dyDescent="0.2">
      <c r="A6" s="245" t="s">
        <v>278</v>
      </c>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row>
    <row r="7" spans="1:41" ht="13.5" customHeight="1" x14ac:dyDescent="0.2">
      <c r="A7" s="24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1:41" ht="13.5" customHeight="1" x14ac:dyDescent="0.2">
      <c r="A8" s="24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row>
    <row r="9" spans="1:41" ht="13.5" customHeight="1" x14ac:dyDescent="0.2">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row>
    <row r="10" spans="1:41" ht="13.5" customHeight="1" x14ac:dyDescent="0.2">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row>
    <row r="11" spans="1:41" ht="13.5" customHeight="1" x14ac:dyDescent="0.2">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row>
    <row r="12" spans="1:41" ht="46.5" customHeight="1" x14ac:dyDescent="0.2">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row>
    <row r="13" spans="1:41" ht="13.5" customHeight="1" x14ac:dyDescent="0.2">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row>
    <row r="14" spans="1:41" ht="13.5" customHeight="1" x14ac:dyDescent="0.2">
      <c r="A14" s="245"/>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row>
    <row r="15" spans="1:41" ht="13.5" customHeight="1" x14ac:dyDescent="0.2">
      <c r="A15" s="24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row>
    <row r="16" spans="1:41" ht="13.5" customHeight="1" x14ac:dyDescent="0.2">
      <c r="A16" s="245"/>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row>
    <row r="17" spans="1:57" ht="13.5" customHeight="1" x14ac:dyDescent="0.2">
      <c r="A17" s="245"/>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row>
    <row r="18" spans="1:57" ht="13.5" customHeight="1" x14ac:dyDescent="0.2">
      <c r="A18" s="245"/>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row>
    <row r="19" spans="1:57" ht="13.5" customHeight="1" x14ac:dyDescent="0.2">
      <c r="A19" s="245"/>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row>
    <row r="20" spans="1:57" ht="13.5" customHeight="1" x14ac:dyDescent="0.2">
      <c r="A20" s="46" t="s">
        <v>279</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row>
    <row r="21" spans="1:57" x14ac:dyDescent="0.2">
      <c r="A21" s="248" t="s">
        <v>280</v>
      </c>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row>
    <row r="22" spans="1:57" ht="13.5" customHeight="1" x14ac:dyDescent="0.2">
      <c r="A22" s="248"/>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X22" s="24"/>
      <c r="AY22" s="24"/>
      <c r="AZ22" s="24"/>
      <c r="BA22" s="24"/>
      <c r="BB22" s="24"/>
      <c r="BC22" s="24"/>
      <c r="BD22" s="24"/>
      <c r="BE22" s="24"/>
    </row>
    <row r="23" spans="1:57" ht="13.5" customHeight="1" x14ac:dyDescent="0.2">
      <c r="A23" s="248"/>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X23" s="24"/>
      <c r="AY23" s="24"/>
      <c r="AZ23" s="24"/>
      <c r="BA23" s="24"/>
      <c r="BB23" s="24"/>
      <c r="BC23" s="24"/>
      <c r="BD23" s="24"/>
      <c r="BE23" s="24"/>
    </row>
    <row r="24" spans="1:57" ht="13.5" customHeight="1" x14ac:dyDescent="0.2">
      <c r="A24" s="248"/>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X24" s="24"/>
      <c r="AY24" s="24"/>
      <c r="AZ24" s="24"/>
      <c r="BA24" s="24"/>
      <c r="BB24" s="24"/>
      <c r="BC24" s="24"/>
      <c r="BD24" s="24"/>
      <c r="BE24" s="24"/>
    </row>
    <row r="25" spans="1:57" x14ac:dyDescent="0.2">
      <c r="A25" s="248"/>
      <c r="B25" s="248"/>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X25" s="24"/>
      <c r="AY25" s="24"/>
      <c r="AZ25" s="24"/>
      <c r="BA25" s="24"/>
      <c r="BB25" s="24"/>
      <c r="BC25" s="24"/>
      <c r="BD25" s="24"/>
      <c r="BE25" s="24"/>
    </row>
    <row r="26" spans="1:57" x14ac:dyDescent="0.2">
      <c r="A26" s="248"/>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X26" s="24"/>
      <c r="AY26" s="24"/>
      <c r="AZ26" s="24"/>
      <c r="BA26" s="24"/>
      <c r="BB26" s="24"/>
      <c r="BC26" s="24"/>
      <c r="BD26" s="24"/>
      <c r="BE26" s="24"/>
    </row>
    <row r="27" spans="1:57" ht="13.5" customHeight="1" x14ac:dyDescent="0.2">
      <c r="A27" s="248"/>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row>
    <row r="29" spans="1:57" x14ac:dyDescent="0.2">
      <c r="A29" s="248" t="s">
        <v>281</v>
      </c>
      <c r="B29" s="248"/>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row>
    <row r="30" spans="1:57" x14ac:dyDescent="0.2">
      <c r="A30" s="248"/>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row>
    <row r="31" spans="1:57" x14ac:dyDescent="0.2">
      <c r="A31" s="248"/>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row>
    <row r="32" spans="1:57" x14ac:dyDescent="0.2">
      <c r="A32" s="248"/>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row>
    <row r="33" spans="1:41" ht="13.5" customHeight="1" x14ac:dyDescent="0.2"/>
    <row r="34" spans="1:41" x14ac:dyDescent="0.2">
      <c r="A34" s="248" t="s">
        <v>282</v>
      </c>
      <c r="B34" s="248"/>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row>
    <row r="35" spans="1:41" x14ac:dyDescent="0.2">
      <c r="A35" s="248"/>
      <c r="B35" s="248"/>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row>
    <row r="36" spans="1:41" x14ac:dyDescent="0.2">
      <c r="A36" s="248"/>
      <c r="B36" s="248"/>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row>
    <row r="37" spans="1:41" x14ac:dyDescent="0.2">
      <c r="A37" s="248"/>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row>
    <row r="38" spans="1:41" x14ac:dyDescent="0.2">
      <c r="A38" s="248"/>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row>
    <row r="39" spans="1:41" x14ac:dyDescent="0.2">
      <c r="A39" s="245" t="s">
        <v>283</v>
      </c>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row>
    <row r="40" spans="1:41" x14ac:dyDescent="0.2">
      <c r="A40" s="245"/>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row>
    <row r="41" spans="1:41" x14ac:dyDescent="0.2">
      <c r="A41" s="245"/>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row>
    <row r="42" spans="1:41" x14ac:dyDescent="0.2">
      <c r="A42" s="245"/>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row>
    <row r="43" spans="1:41" x14ac:dyDescent="0.2">
      <c r="A43" s="245"/>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row>
    <row r="44" spans="1:41" x14ac:dyDescent="0.2">
      <c r="A44" s="245"/>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row>
    <row r="45" spans="1:41" x14ac:dyDescent="0.2">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row>
    <row r="46" spans="1:41" x14ac:dyDescent="0.2">
      <c r="A46" s="245"/>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row>
    <row r="47" spans="1:41" x14ac:dyDescent="0.2">
      <c r="A47" s="245"/>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row>
    <row r="48" spans="1:41" x14ac:dyDescent="0.2">
      <c r="A48" s="245"/>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row>
    <row r="49" spans="1:41" x14ac:dyDescent="0.2">
      <c r="A49" s="245"/>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row>
    <row r="50" spans="1:41" x14ac:dyDescent="0.2">
      <c r="A50" s="245"/>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row>
    <row r="51" spans="1:41" x14ac:dyDescent="0.2">
      <c r="A51" s="245"/>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row>
    <row r="52" spans="1:41" x14ac:dyDescent="0.2">
      <c r="A52" s="245"/>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row>
    <row r="53" spans="1:41" x14ac:dyDescent="0.2">
      <c r="A53" s="245"/>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row>
    <row r="54" spans="1:41" x14ac:dyDescent="0.2">
      <c r="A54" s="245"/>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row>
    <row r="55" spans="1:41" x14ac:dyDescent="0.2">
      <c r="A55" s="245"/>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row>
    <row r="56" spans="1:41" x14ac:dyDescent="0.2">
      <c r="A56" s="245"/>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row>
    <row r="57" spans="1:41" x14ac:dyDescent="0.2">
      <c r="A57" s="245"/>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row>
    <row r="58" spans="1:41" x14ac:dyDescent="0.2">
      <c r="A58" s="245"/>
      <c r="B58" s="245"/>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row>
    <row r="59" spans="1:41" x14ac:dyDescent="0.2">
      <c r="A59" s="245"/>
      <c r="B59" s="245"/>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row>
    <row r="60" spans="1:41" x14ac:dyDescent="0.2">
      <c r="A60" s="245"/>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row>
    <row r="61" spans="1:41" x14ac:dyDescent="0.2">
      <c r="A61" s="245"/>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row>
    <row r="62" spans="1:41" x14ac:dyDescent="0.2">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row>
    <row r="63" spans="1:4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row>
    <row r="64" spans="1:41" ht="13.15" customHeight="1" x14ac:dyDescent="0.2">
      <c r="A64" s="245" t="s">
        <v>284</v>
      </c>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row>
    <row r="65" spans="1:41" x14ac:dyDescent="0.2">
      <c r="A65" s="245"/>
      <c r="B65" s="24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row>
    <row r="66" spans="1:41" x14ac:dyDescent="0.2">
      <c r="A66" s="245"/>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row>
    <row r="67" spans="1:41" x14ac:dyDescent="0.2">
      <c r="A67" s="245"/>
      <c r="B67" s="245"/>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row>
    <row r="68" spans="1:41" x14ac:dyDescent="0.2">
      <c r="A68" s="245"/>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row>
    <row r="69" spans="1:41" x14ac:dyDescent="0.2">
      <c r="A69" s="245"/>
      <c r="B69" s="245"/>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row>
    <row r="70" spans="1:41" ht="13.5" customHeight="1" x14ac:dyDescent="0.2">
      <c r="A70" s="245"/>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row>
    <row r="71" spans="1:41" x14ac:dyDescent="0.2">
      <c r="A71" s="245"/>
      <c r="B71" s="245"/>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row>
    <row r="72" spans="1:41" x14ac:dyDescent="0.2">
      <c r="A72" s="245"/>
      <c r="B72" s="245"/>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245"/>
    </row>
    <row r="73" spans="1:41" x14ac:dyDescent="0.2">
      <c r="A73" s="245"/>
      <c r="B73" s="245"/>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row>
    <row r="74" spans="1:41" x14ac:dyDescent="0.2">
      <c r="A74" s="245"/>
      <c r="B74" s="245"/>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row>
    <row r="75" spans="1:41" x14ac:dyDescent="0.2">
      <c r="A75" s="245"/>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row>
    <row r="76" spans="1:41" x14ac:dyDescent="0.2">
      <c r="A76" s="245"/>
      <c r="B76" s="245"/>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row>
    <row r="77" spans="1:41" x14ac:dyDescent="0.2">
      <c r="A77" s="245"/>
      <c r="B77" s="245"/>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row>
    <row r="78" spans="1:41" x14ac:dyDescent="0.2">
      <c r="A78" s="245"/>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row>
    <row r="79" spans="1:41" x14ac:dyDescent="0.2">
      <c r="A79" s="245"/>
      <c r="B79" s="245"/>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5"/>
    </row>
    <row r="80" spans="1:41" x14ac:dyDescent="0.2">
      <c r="A80" s="245"/>
      <c r="B80" s="245"/>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5"/>
    </row>
    <row r="81" spans="1:41" x14ac:dyDescent="0.2">
      <c r="A81" s="245"/>
      <c r="B81" s="245"/>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5"/>
      <c r="AN81" s="245"/>
      <c r="AO81" s="245"/>
    </row>
    <row r="82" spans="1:41" x14ac:dyDescent="0.2">
      <c r="A82" s="245"/>
      <c r="B82" s="245"/>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245"/>
    </row>
    <row r="83" spans="1:41" x14ac:dyDescent="0.2">
      <c r="A83" s="245"/>
      <c r="B83" s="245"/>
      <c r="C83" s="24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245"/>
    </row>
    <row r="84" spans="1:41" x14ac:dyDescent="0.2">
      <c r="A84" s="245"/>
      <c r="B84" s="245"/>
      <c r="C84" s="245"/>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245"/>
    </row>
    <row r="85" spans="1:41" ht="13.5" customHeight="1" x14ac:dyDescent="0.2">
      <c r="A85" s="245"/>
      <c r="B85" s="245"/>
      <c r="C85" s="245"/>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245"/>
    </row>
    <row r="86" spans="1:41" x14ac:dyDescent="0.2">
      <c r="A86" s="25" t="s">
        <v>285</v>
      </c>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row>
    <row r="87" spans="1:41" ht="13.15" customHeight="1" x14ac:dyDescent="0.2">
      <c r="A87" s="245" t="s">
        <v>286</v>
      </c>
      <c r="B87" s="245"/>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245"/>
    </row>
    <row r="88" spans="1:41" x14ac:dyDescent="0.2">
      <c r="A88" s="245"/>
      <c r="B88" s="245"/>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c r="AH88" s="245"/>
      <c r="AI88" s="245"/>
      <c r="AJ88" s="245"/>
      <c r="AK88" s="245"/>
      <c r="AL88" s="245"/>
      <c r="AM88" s="245"/>
      <c r="AN88" s="245"/>
      <c r="AO88" s="245"/>
    </row>
    <row r="89" spans="1:41" x14ac:dyDescent="0.2">
      <c r="A89" s="245"/>
      <c r="B89" s="245"/>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row>
    <row r="90" spans="1:41" x14ac:dyDescent="0.2">
      <c r="A90" s="245"/>
      <c r="B90" s="245"/>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row>
    <row r="91" spans="1:41" x14ac:dyDescent="0.2">
      <c r="A91" s="245"/>
      <c r="B91" s="245"/>
      <c r="C91" s="245"/>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row>
    <row r="92" spans="1:41" x14ac:dyDescent="0.2">
      <c r="A92" s="245"/>
      <c r="B92" s="245"/>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row>
    <row r="93" spans="1:41" x14ac:dyDescent="0.2">
      <c r="A93" s="245"/>
      <c r="B93" s="245"/>
      <c r="C93" s="245"/>
      <c r="D93" s="245"/>
      <c r="E93" s="245"/>
      <c r="F93" s="245"/>
      <c r="G93" s="245"/>
      <c r="H93" s="245"/>
      <c r="I93" s="245"/>
      <c r="J93" s="245"/>
      <c r="K93" s="245"/>
      <c r="L93" s="245"/>
      <c r="M93" s="245"/>
      <c r="N93" s="245"/>
      <c r="O93" s="245"/>
      <c r="P93" s="245"/>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row>
    <row r="94" spans="1:41" x14ac:dyDescent="0.2">
      <c r="A94" s="245"/>
      <c r="B94" s="245"/>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row>
    <row r="95" spans="1:41" x14ac:dyDescent="0.2">
      <c r="A95" s="245"/>
      <c r="B95" s="245"/>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row>
    <row r="96" spans="1:41" x14ac:dyDescent="0.2">
      <c r="A96" s="245"/>
      <c r="B96" s="245"/>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row>
    <row r="97" spans="1:41" x14ac:dyDescent="0.2">
      <c r="A97" s="245"/>
      <c r="B97" s="245"/>
      <c r="C97" s="245"/>
      <c r="D97" s="245"/>
      <c r="E97" s="245"/>
      <c r="F97" s="245"/>
      <c r="G97" s="245"/>
      <c r="H97" s="245"/>
      <c r="I97" s="245"/>
      <c r="J97" s="245"/>
      <c r="K97" s="245"/>
      <c r="L97" s="245"/>
      <c r="M97" s="245"/>
      <c r="N97" s="245"/>
      <c r="O97" s="245"/>
      <c r="P97" s="245"/>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row>
    <row r="98" spans="1:41" x14ac:dyDescent="0.2">
      <c r="A98" s="245"/>
      <c r="B98" s="245"/>
      <c r="C98" s="245"/>
      <c r="D98" s="245"/>
      <c r="E98" s="245"/>
      <c r="F98" s="245"/>
      <c r="G98" s="245"/>
      <c r="H98" s="24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row>
    <row r="99" spans="1:41" x14ac:dyDescent="0.2">
      <c r="A99" s="245"/>
      <c r="B99" s="245"/>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row>
    <row r="100" spans="1:41" x14ac:dyDescent="0.2">
      <c r="A100" s="245"/>
      <c r="B100" s="245"/>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row>
    <row r="101" spans="1:41" x14ac:dyDescent="0.2">
      <c r="A101" s="245"/>
      <c r="B101" s="245"/>
      <c r="C101" s="245"/>
      <c r="D101" s="245"/>
      <c r="E101" s="245"/>
      <c r="F101" s="245"/>
      <c r="G101" s="245"/>
      <c r="H101" s="245"/>
      <c r="I101" s="245"/>
      <c r="J101" s="245"/>
      <c r="K101" s="245"/>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row>
    <row r="102" spans="1:41" x14ac:dyDescent="0.2">
      <c r="A102" s="245"/>
      <c r="B102" s="245"/>
      <c r="C102" s="245"/>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row>
    <row r="103" spans="1:41" x14ac:dyDescent="0.2">
      <c r="A103" s="245"/>
      <c r="B103" s="245"/>
      <c r="C103" s="245"/>
      <c r="D103" s="245"/>
      <c r="E103" s="245"/>
      <c r="F103" s="245"/>
      <c r="G103" s="245"/>
      <c r="H103" s="245"/>
      <c r="I103" s="245"/>
      <c r="J103" s="245"/>
      <c r="K103" s="245"/>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row>
    <row r="104" spans="1:41" x14ac:dyDescent="0.2">
      <c r="A104" s="245"/>
      <c r="B104" s="245"/>
      <c r="C104" s="245"/>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row>
    <row r="105" spans="1:4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row>
    <row r="106" spans="1:4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row>
    <row r="107" spans="1:41" x14ac:dyDescent="0.2">
      <c r="A107" s="245"/>
      <c r="B107" s="245"/>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row>
    <row r="108" spans="1:41" x14ac:dyDescent="0.2">
      <c r="A108" s="245"/>
      <c r="B108" s="245"/>
      <c r="C108" s="245"/>
      <c r="D108" s="245"/>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45"/>
      <c r="AJ108" s="245"/>
      <c r="AK108" s="245"/>
      <c r="AL108" s="245"/>
      <c r="AM108" s="245"/>
      <c r="AN108" s="245"/>
      <c r="AO108" s="245"/>
    </row>
    <row r="109" spans="1:41" x14ac:dyDescent="0.2">
      <c r="A109" s="245"/>
      <c r="B109" s="245"/>
      <c r="C109" s="245"/>
      <c r="D109" s="245"/>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5"/>
      <c r="AO109" s="245"/>
    </row>
    <row r="110" spans="1:41" x14ac:dyDescent="0.2">
      <c r="A110" s="245"/>
      <c r="B110" s="245"/>
      <c r="C110" s="245"/>
      <c r="D110" s="245"/>
      <c r="E110" s="245"/>
      <c r="F110" s="245"/>
      <c r="G110" s="245"/>
      <c r="H110" s="245"/>
      <c r="I110" s="245"/>
      <c r="J110" s="245"/>
      <c r="K110" s="245"/>
      <c r="L110" s="245"/>
      <c r="M110" s="245"/>
      <c r="N110" s="245"/>
      <c r="O110" s="245"/>
      <c r="P110" s="245"/>
      <c r="Q110" s="245"/>
      <c r="R110" s="245"/>
      <c r="S110" s="245"/>
      <c r="T110" s="245"/>
      <c r="U110" s="245"/>
      <c r="V110" s="245"/>
      <c r="W110" s="245"/>
      <c r="X110" s="245"/>
      <c r="Y110" s="245"/>
      <c r="Z110" s="245"/>
      <c r="AA110" s="245"/>
      <c r="AB110" s="245"/>
      <c r="AC110" s="245"/>
      <c r="AD110" s="245"/>
      <c r="AE110" s="245"/>
      <c r="AF110" s="245"/>
      <c r="AG110" s="245"/>
      <c r="AH110" s="245"/>
      <c r="AI110" s="245"/>
      <c r="AJ110" s="245"/>
      <c r="AK110" s="245"/>
      <c r="AL110" s="245"/>
      <c r="AM110" s="245"/>
      <c r="AN110" s="245"/>
      <c r="AO110" s="245"/>
    </row>
    <row r="111" spans="1:41" x14ac:dyDescent="0.2">
      <c r="A111" s="245"/>
      <c r="B111" s="245"/>
      <c r="C111" s="245"/>
      <c r="D111" s="245"/>
      <c r="E111" s="245"/>
      <c r="F111" s="245"/>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row>
    <row r="112" spans="1:41" x14ac:dyDescent="0.2">
      <c r="A112" s="245"/>
      <c r="B112" s="245"/>
      <c r="C112" s="245"/>
      <c r="D112" s="245"/>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row>
    <row r="113" spans="1:41" x14ac:dyDescent="0.2">
      <c r="A113" s="245"/>
      <c r="B113" s="245"/>
      <c r="C113" s="245"/>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c r="AI113" s="245"/>
      <c r="AJ113" s="245"/>
      <c r="AK113" s="245"/>
      <c r="AL113" s="245"/>
      <c r="AM113" s="245"/>
      <c r="AN113" s="245"/>
      <c r="AO113" s="245"/>
    </row>
    <row r="114" spans="1:41" x14ac:dyDescent="0.2">
      <c r="A114" s="245"/>
      <c r="B114" s="245"/>
      <c r="C114" s="245"/>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245"/>
    </row>
    <row r="115" spans="1:41" x14ac:dyDescent="0.2">
      <c r="A115" s="245"/>
      <c r="B115" s="245"/>
      <c r="C115" s="245"/>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245"/>
    </row>
    <row r="116" spans="1:41" ht="13.15" customHeight="1" x14ac:dyDescent="0.2">
      <c r="A116" s="245" t="s">
        <v>287</v>
      </c>
      <c r="B116" s="245"/>
      <c r="C116" s="245"/>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row>
    <row r="117" spans="1:41" x14ac:dyDescent="0.2">
      <c r="A117" s="245"/>
      <c r="B117" s="245"/>
      <c r="C117" s="245"/>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245"/>
    </row>
    <row r="118" spans="1:41" x14ac:dyDescent="0.2">
      <c r="A118" s="245"/>
      <c r="B118" s="245"/>
      <c r="C118" s="245"/>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c r="AI118" s="245"/>
      <c r="AJ118" s="245"/>
      <c r="AK118" s="245"/>
      <c r="AL118" s="245"/>
      <c r="AM118" s="245"/>
      <c r="AN118" s="245"/>
      <c r="AO118" s="245"/>
    </row>
    <row r="119" spans="1:41" x14ac:dyDescent="0.2">
      <c r="A119" s="245"/>
      <c r="B119" s="245"/>
      <c r="C119" s="245"/>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c r="AI119" s="245"/>
      <c r="AJ119" s="245"/>
      <c r="AK119" s="245"/>
      <c r="AL119" s="245"/>
      <c r="AM119" s="245"/>
      <c r="AN119" s="245"/>
      <c r="AO119" s="245"/>
    </row>
    <row r="120" spans="1:41" x14ac:dyDescent="0.2">
      <c r="A120" s="245"/>
      <c r="B120" s="245"/>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c r="AA120" s="245"/>
      <c r="AB120" s="245"/>
      <c r="AC120" s="245"/>
      <c r="AD120" s="245"/>
      <c r="AE120" s="245"/>
      <c r="AF120" s="245"/>
      <c r="AG120" s="245"/>
      <c r="AH120" s="245"/>
      <c r="AI120" s="245"/>
      <c r="AJ120" s="245"/>
      <c r="AK120" s="245"/>
      <c r="AL120" s="245"/>
      <c r="AM120" s="245"/>
      <c r="AN120" s="245"/>
      <c r="AO120" s="245"/>
    </row>
    <row r="121" spans="1:41" x14ac:dyDescent="0.2">
      <c r="A121" s="245"/>
      <c r="B121" s="245"/>
      <c r="C121" s="245"/>
      <c r="D121" s="245"/>
      <c r="E121" s="245"/>
      <c r="F121" s="245"/>
      <c r="G121" s="245"/>
      <c r="H121" s="245"/>
      <c r="I121" s="245"/>
      <c r="J121" s="245"/>
      <c r="K121" s="245"/>
      <c r="L121" s="245"/>
      <c r="M121" s="245"/>
      <c r="N121" s="245"/>
      <c r="O121" s="245"/>
      <c r="P121" s="245"/>
      <c r="Q121" s="245"/>
      <c r="R121" s="245"/>
      <c r="S121" s="245"/>
      <c r="T121" s="245"/>
      <c r="U121" s="245"/>
      <c r="V121" s="245"/>
      <c r="W121" s="245"/>
      <c r="X121" s="245"/>
      <c r="Y121" s="245"/>
      <c r="Z121" s="245"/>
      <c r="AA121" s="245"/>
      <c r="AB121" s="245"/>
      <c r="AC121" s="245"/>
      <c r="AD121" s="245"/>
      <c r="AE121" s="245"/>
      <c r="AF121" s="245"/>
      <c r="AG121" s="245"/>
      <c r="AH121" s="245"/>
      <c r="AI121" s="245"/>
      <c r="AJ121" s="245"/>
      <c r="AK121" s="245"/>
      <c r="AL121" s="245"/>
      <c r="AM121" s="245"/>
      <c r="AN121" s="245"/>
      <c r="AO121" s="245"/>
    </row>
    <row r="122" spans="1:41" x14ac:dyDescent="0.2">
      <c r="A122" s="245"/>
      <c r="B122" s="245"/>
      <c r="C122" s="245"/>
      <c r="D122" s="245"/>
      <c r="E122" s="245"/>
      <c r="F122" s="245"/>
      <c r="G122" s="245"/>
      <c r="H122" s="245"/>
      <c r="I122" s="245"/>
      <c r="J122" s="245"/>
      <c r="K122" s="245"/>
      <c r="L122" s="245"/>
      <c r="M122" s="245"/>
      <c r="N122" s="245"/>
      <c r="O122" s="245"/>
      <c r="P122" s="245"/>
      <c r="Q122" s="245"/>
      <c r="R122" s="245"/>
      <c r="S122" s="245"/>
      <c r="T122" s="245"/>
      <c r="U122" s="245"/>
      <c r="V122" s="245"/>
      <c r="W122" s="245"/>
      <c r="X122" s="245"/>
      <c r="Y122" s="245"/>
      <c r="Z122" s="245"/>
      <c r="AA122" s="245"/>
      <c r="AB122" s="245"/>
      <c r="AC122" s="245"/>
      <c r="AD122" s="245"/>
      <c r="AE122" s="245"/>
      <c r="AF122" s="245"/>
      <c r="AG122" s="245"/>
      <c r="AH122" s="245"/>
      <c r="AI122" s="245"/>
      <c r="AJ122" s="245"/>
      <c r="AK122" s="245"/>
      <c r="AL122" s="245"/>
      <c r="AM122" s="245"/>
      <c r="AN122" s="245"/>
      <c r="AO122" s="245"/>
    </row>
    <row r="123" spans="1:4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row>
    <row r="124" spans="1:41" ht="13.15" customHeight="1" x14ac:dyDescent="0.2">
      <c r="A124" s="246" t="s">
        <v>288</v>
      </c>
      <c r="B124" s="246"/>
      <c r="C124" s="246"/>
      <c r="D124" s="246"/>
      <c r="E124" s="246"/>
      <c r="F124" s="246"/>
      <c r="G124" s="246"/>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row>
    <row r="125" spans="1:41" x14ac:dyDescent="0.2">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row>
    <row r="126" spans="1:41" x14ac:dyDescent="0.2">
      <c r="A126" s="246"/>
      <c r="B126" s="246"/>
      <c r="C126" s="246"/>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row>
    <row r="127" spans="1:41" x14ac:dyDescent="0.2">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row>
    <row r="128" spans="1:41" x14ac:dyDescent="0.2">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row>
    <row r="129" spans="1:41" x14ac:dyDescent="0.2">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row>
    <row r="130" spans="1:41" x14ac:dyDescent="0.2">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row>
    <row r="131" spans="1:41" x14ac:dyDescent="0.2">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row>
    <row r="132" spans="1:41" x14ac:dyDescent="0.2">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row>
    <row r="133" spans="1:41" x14ac:dyDescent="0.2">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row>
    <row r="134" spans="1:41" x14ac:dyDescent="0.2">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row>
    <row r="135" spans="1:41" x14ac:dyDescent="0.2">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row>
    <row r="136" spans="1:41" x14ac:dyDescent="0.2">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row>
    <row r="137" spans="1:41" x14ac:dyDescent="0.2">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row>
    <row r="138" spans="1:41" x14ac:dyDescent="0.2">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row>
    <row r="139" spans="1:41" ht="13.5" customHeight="1" x14ac:dyDescent="0.2">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row>
    <row r="140" spans="1:41" x14ac:dyDescent="0.2">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row>
    <row r="141" spans="1:41" x14ac:dyDescent="0.2">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row>
    <row r="142" spans="1:41" x14ac:dyDescent="0.2">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row>
    <row r="143" spans="1:41" x14ac:dyDescent="0.2">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row>
    <row r="144" spans="1:41" x14ac:dyDescent="0.2">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row>
    <row r="145" spans="1:41" x14ac:dyDescent="0.2">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row>
    <row r="146" spans="1:41" x14ac:dyDescent="0.2">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row>
    <row r="147" spans="1:41" x14ac:dyDescent="0.2">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row>
    <row r="148" spans="1:41" x14ac:dyDescent="0.2">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row>
    <row r="149" spans="1:41" x14ac:dyDescent="0.2">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row>
    <row r="150" spans="1:41" x14ac:dyDescent="0.2">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row>
    <row r="151" spans="1:41" x14ac:dyDescent="0.2">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row>
    <row r="152" spans="1:41" x14ac:dyDescent="0.2">
      <c r="A152" s="246" t="s">
        <v>289</v>
      </c>
      <c r="B152" s="246"/>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row>
    <row r="153" spans="1:41" x14ac:dyDescent="0.2">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row>
    <row r="154" spans="1:41" x14ac:dyDescent="0.2">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row>
    <row r="155" spans="1:41" x14ac:dyDescent="0.2">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row>
    <row r="156" spans="1:41" x14ac:dyDescent="0.2">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row>
    <row r="157" spans="1:41" x14ac:dyDescent="0.2">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row>
    <row r="158" spans="1:41" x14ac:dyDescent="0.2">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row>
    <row r="159" spans="1:41" x14ac:dyDescent="0.2">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row>
    <row r="160" spans="1:41" x14ac:dyDescent="0.2">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row>
    <row r="161" spans="1:41" x14ac:dyDescent="0.2">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row>
    <row r="162" spans="1:41" x14ac:dyDescent="0.2">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row>
    <row r="163" spans="1:41" x14ac:dyDescent="0.2">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row>
    <row r="164" spans="1:41" x14ac:dyDescent="0.2">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row>
    <row r="165" spans="1:41" x14ac:dyDescent="0.2">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row>
    <row r="166" spans="1:41" x14ac:dyDescent="0.2">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row>
    <row r="167" spans="1:41" x14ac:dyDescent="0.2">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row>
    <row r="168" spans="1:41" x14ac:dyDescent="0.2">
      <c r="A168" s="246"/>
      <c r="B168" s="246"/>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row>
    <row r="169" spans="1:41" x14ac:dyDescent="0.2">
      <c r="A169" s="246"/>
      <c r="B169" s="246"/>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row>
    <row r="170" spans="1:41" x14ac:dyDescent="0.2">
      <c r="A170" s="245" t="s">
        <v>290</v>
      </c>
      <c r="B170" s="245"/>
      <c r="C170" s="245"/>
      <c r="D170" s="245"/>
      <c r="E170" s="245"/>
      <c r="F170" s="245"/>
      <c r="G170" s="245"/>
      <c r="H170" s="245"/>
      <c r="I170" s="245"/>
      <c r="J170" s="245"/>
      <c r="K170" s="245"/>
      <c r="L170" s="245"/>
      <c r="M170" s="245"/>
      <c r="N170" s="245"/>
      <c r="O170" s="245"/>
      <c r="P170" s="245"/>
      <c r="Q170" s="245"/>
      <c r="R170" s="245"/>
      <c r="S170" s="245"/>
      <c r="T170" s="245"/>
      <c r="U170" s="245"/>
      <c r="V170" s="245"/>
      <c r="W170" s="245"/>
      <c r="X170" s="245"/>
      <c r="Y170" s="245"/>
      <c r="Z170" s="245"/>
      <c r="AA170" s="245"/>
      <c r="AB170" s="245"/>
      <c r="AC170" s="245"/>
      <c r="AD170" s="245"/>
      <c r="AE170" s="245"/>
      <c r="AF170" s="245"/>
      <c r="AG170" s="245"/>
      <c r="AH170" s="245"/>
      <c r="AI170" s="245"/>
      <c r="AJ170" s="245"/>
      <c r="AK170" s="245"/>
      <c r="AL170" s="245"/>
      <c r="AM170" s="245"/>
      <c r="AN170" s="245"/>
      <c r="AO170" s="245"/>
    </row>
    <row r="171" spans="1:41" x14ac:dyDescent="0.2">
      <c r="A171" s="245"/>
      <c r="B171" s="245"/>
      <c r="C171" s="245"/>
      <c r="D171" s="245"/>
      <c r="E171" s="245"/>
      <c r="F171" s="245"/>
      <c r="G171" s="245"/>
      <c r="H171" s="245"/>
      <c r="I171" s="245"/>
      <c r="J171" s="245"/>
      <c r="K171" s="245"/>
      <c r="L171" s="245"/>
      <c r="M171" s="245"/>
      <c r="N171" s="245"/>
      <c r="O171" s="245"/>
      <c r="P171" s="245"/>
      <c r="Q171" s="245"/>
      <c r="R171" s="245"/>
      <c r="S171" s="245"/>
      <c r="T171" s="245"/>
      <c r="U171" s="245"/>
      <c r="V171" s="245"/>
      <c r="W171" s="245"/>
      <c r="X171" s="245"/>
      <c r="Y171" s="245"/>
      <c r="Z171" s="245"/>
      <c r="AA171" s="245"/>
      <c r="AB171" s="245"/>
      <c r="AC171" s="245"/>
      <c r="AD171" s="245"/>
      <c r="AE171" s="245"/>
      <c r="AF171" s="245"/>
      <c r="AG171" s="245"/>
      <c r="AH171" s="245"/>
      <c r="AI171" s="245"/>
      <c r="AJ171" s="245"/>
      <c r="AK171" s="245"/>
      <c r="AL171" s="245"/>
      <c r="AM171" s="245"/>
      <c r="AN171" s="245"/>
      <c r="AO171" s="245"/>
    </row>
    <row r="172" spans="1:41" x14ac:dyDescent="0.2">
      <c r="A172" s="245"/>
      <c r="B172" s="245"/>
      <c r="C172" s="245"/>
      <c r="D172" s="245"/>
      <c r="E172" s="245"/>
      <c r="F172" s="245"/>
      <c r="G172" s="245"/>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c r="AG172" s="245"/>
      <c r="AH172" s="245"/>
      <c r="AI172" s="245"/>
      <c r="AJ172" s="245"/>
      <c r="AK172" s="245"/>
      <c r="AL172" s="245"/>
      <c r="AM172" s="245"/>
      <c r="AN172" s="245"/>
      <c r="AO172" s="245"/>
    </row>
    <row r="173" spans="1:41" x14ac:dyDescent="0.2">
      <c r="A173" s="245"/>
      <c r="B173" s="245"/>
      <c r="C173" s="245"/>
      <c r="D173" s="245"/>
      <c r="E173" s="245"/>
      <c r="F173" s="245"/>
      <c r="G173" s="245"/>
      <c r="H173" s="245"/>
      <c r="I173" s="245"/>
      <c r="J173" s="245"/>
      <c r="K173" s="245"/>
      <c r="L173" s="245"/>
      <c r="M173" s="245"/>
      <c r="N173" s="245"/>
      <c r="O173" s="245"/>
      <c r="P173" s="245"/>
      <c r="Q173" s="245"/>
      <c r="R173" s="245"/>
      <c r="S173" s="245"/>
      <c r="T173" s="245"/>
      <c r="U173" s="245"/>
      <c r="V173" s="245"/>
      <c r="W173" s="245"/>
      <c r="X173" s="245"/>
      <c r="Y173" s="245"/>
      <c r="Z173" s="245"/>
      <c r="AA173" s="245"/>
      <c r="AB173" s="245"/>
      <c r="AC173" s="245"/>
      <c r="AD173" s="245"/>
      <c r="AE173" s="245"/>
      <c r="AF173" s="245"/>
      <c r="AG173" s="245"/>
      <c r="AH173" s="245"/>
      <c r="AI173" s="245"/>
      <c r="AJ173" s="245"/>
      <c r="AK173" s="245"/>
      <c r="AL173" s="245"/>
      <c r="AM173" s="245"/>
      <c r="AN173" s="245"/>
      <c r="AO173" s="245"/>
    </row>
    <row r="174" spans="1:41" x14ac:dyDescent="0.2">
      <c r="A174" s="245"/>
      <c r="B174" s="245"/>
      <c r="C174" s="245"/>
      <c r="D174" s="245"/>
      <c r="E174" s="245"/>
      <c r="F174" s="245"/>
      <c r="G174" s="245"/>
      <c r="H174" s="245"/>
      <c r="I174" s="245"/>
      <c r="J174" s="245"/>
      <c r="K174" s="245"/>
      <c r="L174" s="245"/>
      <c r="M174" s="245"/>
      <c r="N174" s="245"/>
      <c r="O174" s="245"/>
      <c r="P174" s="245"/>
      <c r="Q174" s="245"/>
      <c r="R174" s="245"/>
      <c r="S174" s="245"/>
      <c r="T174" s="245"/>
      <c r="U174" s="245"/>
      <c r="V174" s="245"/>
      <c r="W174" s="245"/>
      <c r="X174" s="245"/>
      <c r="Y174" s="245"/>
      <c r="Z174" s="245"/>
      <c r="AA174" s="245"/>
      <c r="AB174" s="245"/>
      <c r="AC174" s="245"/>
      <c r="AD174" s="245"/>
      <c r="AE174" s="245"/>
      <c r="AF174" s="245"/>
      <c r="AG174" s="245"/>
      <c r="AH174" s="245"/>
      <c r="AI174" s="245"/>
      <c r="AJ174" s="245"/>
      <c r="AK174" s="245"/>
      <c r="AL174" s="245"/>
      <c r="AM174" s="245"/>
      <c r="AN174" s="245"/>
      <c r="AO174" s="245"/>
    </row>
    <row r="175" spans="1:41" ht="13.15" customHeight="1" x14ac:dyDescent="0.2">
      <c r="A175" s="245" t="s">
        <v>291</v>
      </c>
      <c r="B175" s="245"/>
      <c r="C175" s="245"/>
      <c r="D175" s="245"/>
      <c r="E175" s="245"/>
      <c r="F175" s="245"/>
      <c r="G175" s="245"/>
      <c r="H175" s="245"/>
      <c r="I175" s="245"/>
      <c r="J175" s="245"/>
      <c r="K175" s="245"/>
      <c r="L175" s="245"/>
      <c r="M175" s="245"/>
      <c r="N175" s="245"/>
      <c r="O175" s="245"/>
      <c r="P175" s="245"/>
      <c r="Q175" s="245"/>
      <c r="R175" s="245"/>
      <c r="S175" s="245"/>
      <c r="T175" s="245"/>
      <c r="U175" s="245"/>
      <c r="V175" s="245"/>
      <c r="W175" s="245"/>
      <c r="X175" s="245"/>
      <c r="Y175" s="245"/>
      <c r="Z175" s="245"/>
      <c r="AA175" s="245"/>
      <c r="AB175" s="245"/>
      <c r="AC175" s="245"/>
      <c r="AD175" s="245"/>
      <c r="AE175" s="245"/>
      <c r="AF175" s="245"/>
      <c r="AG175" s="245"/>
      <c r="AH175" s="245"/>
      <c r="AI175" s="245"/>
      <c r="AJ175" s="245"/>
      <c r="AK175" s="245"/>
      <c r="AL175" s="245"/>
      <c r="AM175" s="245"/>
      <c r="AN175" s="245"/>
      <c r="AO175" s="245"/>
    </row>
    <row r="176" spans="1:41" x14ac:dyDescent="0.2">
      <c r="A176" s="245"/>
      <c r="B176" s="245"/>
      <c r="C176" s="245"/>
      <c r="D176" s="245"/>
      <c r="E176" s="245"/>
      <c r="F176" s="245"/>
      <c r="G176" s="245"/>
      <c r="H176" s="245"/>
      <c r="I176" s="245"/>
      <c r="J176" s="245"/>
      <c r="K176" s="245"/>
      <c r="L176" s="245"/>
      <c r="M176" s="245"/>
      <c r="N176" s="245"/>
      <c r="O176" s="245"/>
      <c r="P176" s="245"/>
      <c r="Q176" s="245"/>
      <c r="R176" s="245"/>
      <c r="S176" s="245"/>
      <c r="T176" s="245"/>
      <c r="U176" s="245"/>
      <c r="V176" s="245"/>
      <c r="W176" s="245"/>
      <c r="X176" s="245"/>
      <c r="Y176" s="245"/>
      <c r="Z176" s="245"/>
      <c r="AA176" s="245"/>
      <c r="AB176" s="245"/>
      <c r="AC176" s="245"/>
      <c r="AD176" s="245"/>
      <c r="AE176" s="245"/>
      <c r="AF176" s="245"/>
      <c r="AG176" s="245"/>
      <c r="AH176" s="245"/>
      <c r="AI176" s="245"/>
      <c r="AJ176" s="245"/>
      <c r="AK176" s="245"/>
      <c r="AL176" s="245"/>
      <c r="AM176" s="245"/>
      <c r="AN176" s="245"/>
      <c r="AO176" s="245"/>
    </row>
    <row r="177" spans="1:41" x14ac:dyDescent="0.2">
      <c r="A177" s="245"/>
      <c r="B177" s="245"/>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row>
    <row r="178" spans="1:41" x14ac:dyDescent="0.2">
      <c r="A178" s="245"/>
      <c r="B178" s="245"/>
      <c r="C178" s="245"/>
      <c r="D178" s="245"/>
      <c r="E178" s="245"/>
      <c r="F178" s="245"/>
      <c r="G178" s="245"/>
      <c r="H178" s="245"/>
      <c r="I178" s="245"/>
      <c r="J178" s="245"/>
      <c r="K178" s="245"/>
      <c r="L178" s="245"/>
      <c r="M178" s="245"/>
      <c r="N178" s="245"/>
      <c r="O178" s="245"/>
      <c r="P178" s="245"/>
      <c r="Q178" s="245"/>
      <c r="R178" s="245"/>
      <c r="S178" s="245"/>
      <c r="T178" s="245"/>
      <c r="U178" s="245"/>
      <c r="V178" s="245"/>
      <c r="W178" s="245"/>
      <c r="X178" s="245"/>
      <c r="Y178" s="245"/>
      <c r="Z178" s="245"/>
      <c r="AA178" s="245"/>
      <c r="AB178" s="245"/>
      <c r="AC178" s="245"/>
      <c r="AD178" s="245"/>
      <c r="AE178" s="245"/>
      <c r="AF178" s="245"/>
      <c r="AG178" s="245"/>
      <c r="AH178" s="245"/>
      <c r="AI178" s="245"/>
      <c r="AJ178" s="245"/>
      <c r="AK178" s="245"/>
      <c r="AL178" s="245"/>
      <c r="AM178" s="245"/>
      <c r="AN178" s="245"/>
      <c r="AO178" s="245"/>
    </row>
    <row r="179" spans="1:41" x14ac:dyDescent="0.2">
      <c r="A179" s="245"/>
      <c r="B179" s="245"/>
      <c r="C179" s="245"/>
      <c r="D179" s="245"/>
      <c r="E179" s="245"/>
      <c r="F179" s="245"/>
      <c r="G179" s="245"/>
      <c r="H179" s="245"/>
      <c r="I179" s="245"/>
      <c r="J179" s="245"/>
      <c r="K179" s="245"/>
      <c r="L179" s="245"/>
      <c r="M179" s="245"/>
      <c r="N179" s="245"/>
      <c r="O179" s="245"/>
      <c r="P179" s="245"/>
      <c r="Q179" s="245"/>
      <c r="R179" s="245"/>
      <c r="S179" s="245"/>
      <c r="T179" s="245"/>
      <c r="U179" s="245"/>
      <c r="V179" s="245"/>
      <c r="W179" s="245"/>
      <c r="X179" s="245"/>
      <c r="Y179" s="245"/>
      <c r="Z179" s="245"/>
      <c r="AA179" s="245"/>
      <c r="AB179" s="245"/>
      <c r="AC179" s="245"/>
      <c r="AD179" s="245"/>
      <c r="AE179" s="245"/>
      <c r="AF179" s="245"/>
      <c r="AG179" s="245"/>
      <c r="AH179" s="245"/>
      <c r="AI179" s="245"/>
      <c r="AJ179" s="245"/>
      <c r="AK179" s="245"/>
      <c r="AL179" s="245"/>
      <c r="AM179" s="245"/>
      <c r="AN179" s="245"/>
      <c r="AO179" s="245"/>
    </row>
    <row r="180" spans="1:41" x14ac:dyDescent="0.2">
      <c r="A180" s="245"/>
      <c r="B180" s="245"/>
      <c r="C180" s="245"/>
      <c r="D180" s="245"/>
      <c r="E180" s="245"/>
      <c r="F180" s="245"/>
      <c r="G180" s="245"/>
      <c r="H180" s="245"/>
      <c r="I180" s="245"/>
      <c r="J180" s="245"/>
      <c r="K180" s="245"/>
      <c r="L180" s="245"/>
      <c r="M180" s="245"/>
      <c r="N180" s="245"/>
      <c r="O180" s="245"/>
      <c r="P180" s="245"/>
      <c r="Q180" s="245"/>
      <c r="R180" s="245"/>
      <c r="S180" s="245"/>
      <c r="T180" s="245"/>
      <c r="U180" s="245"/>
      <c r="V180" s="245"/>
      <c r="W180" s="245"/>
      <c r="X180" s="245"/>
      <c r="Y180" s="245"/>
      <c r="Z180" s="245"/>
      <c r="AA180" s="245"/>
      <c r="AB180" s="245"/>
      <c r="AC180" s="245"/>
      <c r="AD180" s="245"/>
      <c r="AE180" s="245"/>
      <c r="AF180" s="245"/>
      <c r="AG180" s="245"/>
      <c r="AH180" s="245"/>
      <c r="AI180" s="245"/>
      <c r="AJ180" s="245"/>
      <c r="AK180" s="245"/>
      <c r="AL180" s="245"/>
      <c r="AM180" s="245"/>
      <c r="AN180" s="245"/>
      <c r="AO180" s="245"/>
    </row>
    <row r="181" spans="1:41" x14ac:dyDescent="0.2">
      <c r="A181" s="245"/>
      <c r="B181" s="245"/>
      <c r="C181" s="245"/>
      <c r="D181" s="245"/>
      <c r="E181" s="245"/>
      <c r="F181" s="245"/>
      <c r="G181" s="245"/>
      <c r="H181" s="245"/>
      <c r="I181" s="245"/>
      <c r="J181" s="245"/>
      <c r="K181" s="245"/>
      <c r="L181" s="245"/>
      <c r="M181" s="245"/>
      <c r="N181" s="245"/>
      <c r="O181" s="245"/>
      <c r="P181" s="245"/>
      <c r="Q181" s="245"/>
      <c r="R181" s="245"/>
      <c r="S181" s="245"/>
      <c r="T181" s="245"/>
      <c r="U181" s="245"/>
      <c r="V181" s="245"/>
      <c r="W181" s="245"/>
      <c r="X181" s="245"/>
      <c r="Y181" s="245"/>
      <c r="Z181" s="245"/>
      <c r="AA181" s="245"/>
      <c r="AB181" s="245"/>
      <c r="AC181" s="245"/>
      <c r="AD181" s="245"/>
      <c r="AE181" s="245"/>
      <c r="AF181" s="245"/>
      <c r="AG181" s="245"/>
      <c r="AH181" s="245"/>
      <c r="AI181" s="245"/>
      <c r="AJ181" s="245"/>
      <c r="AK181" s="245"/>
      <c r="AL181" s="245"/>
      <c r="AM181" s="245"/>
      <c r="AN181" s="245"/>
      <c r="AO181" s="245"/>
    </row>
    <row r="182" spans="1:41" x14ac:dyDescent="0.2">
      <c r="A182" s="245"/>
      <c r="B182" s="245"/>
      <c r="C182" s="245"/>
      <c r="D182" s="245"/>
      <c r="E182" s="245"/>
      <c r="F182" s="245"/>
      <c r="G182" s="245"/>
      <c r="H182" s="245"/>
      <c r="I182" s="245"/>
      <c r="J182" s="245"/>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c r="AG182" s="245"/>
      <c r="AH182" s="245"/>
      <c r="AI182" s="245"/>
      <c r="AJ182" s="245"/>
      <c r="AK182" s="245"/>
      <c r="AL182" s="245"/>
      <c r="AM182" s="245"/>
      <c r="AN182" s="245"/>
      <c r="AO182" s="245"/>
    </row>
    <row r="183" spans="1:41" x14ac:dyDescent="0.2">
      <c r="A183" s="245"/>
      <c r="B183" s="245"/>
      <c r="C183" s="245"/>
      <c r="D183" s="245"/>
      <c r="E183" s="245"/>
      <c r="F183" s="245"/>
      <c r="G183" s="245"/>
      <c r="H183" s="245"/>
      <c r="I183" s="245"/>
      <c r="J183" s="245"/>
      <c r="K183" s="245"/>
      <c r="L183" s="245"/>
      <c r="M183" s="245"/>
      <c r="N183" s="245"/>
      <c r="O183" s="245"/>
      <c r="P183" s="245"/>
      <c r="Q183" s="245"/>
      <c r="R183" s="245"/>
      <c r="S183" s="245"/>
      <c r="T183" s="245"/>
      <c r="U183" s="245"/>
      <c r="V183" s="245"/>
      <c r="W183" s="245"/>
      <c r="X183" s="245"/>
      <c r="Y183" s="245"/>
      <c r="Z183" s="245"/>
      <c r="AA183" s="245"/>
      <c r="AB183" s="245"/>
      <c r="AC183" s="245"/>
      <c r="AD183" s="245"/>
      <c r="AE183" s="245"/>
      <c r="AF183" s="245"/>
      <c r="AG183" s="245"/>
      <c r="AH183" s="245"/>
      <c r="AI183" s="245"/>
      <c r="AJ183" s="245"/>
      <c r="AK183" s="245"/>
      <c r="AL183" s="245"/>
      <c r="AM183" s="245"/>
      <c r="AN183" s="245"/>
      <c r="AO183" s="245"/>
    </row>
    <row r="184" spans="1:41" x14ac:dyDescent="0.2">
      <c r="A184" s="245"/>
      <c r="B184" s="245"/>
      <c r="C184" s="245"/>
      <c r="D184" s="245"/>
      <c r="E184" s="245"/>
      <c r="F184" s="245"/>
      <c r="G184" s="245"/>
      <c r="H184" s="245"/>
      <c r="I184" s="245"/>
      <c r="J184" s="245"/>
      <c r="K184" s="245"/>
      <c r="L184" s="245"/>
      <c r="M184" s="245"/>
      <c r="N184" s="245"/>
      <c r="O184" s="245"/>
      <c r="P184" s="245"/>
      <c r="Q184" s="245"/>
      <c r="R184" s="245"/>
      <c r="S184" s="245"/>
      <c r="T184" s="245"/>
      <c r="U184" s="245"/>
      <c r="V184" s="245"/>
      <c r="W184" s="245"/>
      <c r="X184" s="245"/>
      <c r="Y184" s="245"/>
      <c r="Z184" s="245"/>
      <c r="AA184" s="245"/>
      <c r="AB184" s="245"/>
      <c r="AC184" s="245"/>
      <c r="AD184" s="245"/>
      <c r="AE184" s="245"/>
      <c r="AF184" s="245"/>
      <c r="AG184" s="245"/>
      <c r="AH184" s="245"/>
      <c r="AI184" s="245"/>
      <c r="AJ184" s="245"/>
      <c r="AK184" s="245"/>
      <c r="AL184" s="245"/>
      <c r="AM184" s="245"/>
      <c r="AN184" s="245"/>
      <c r="AO184" s="245"/>
    </row>
    <row r="185" spans="1:41" x14ac:dyDescent="0.2">
      <c r="A185" s="245"/>
      <c r="B185" s="245"/>
      <c r="C185" s="245"/>
      <c r="D185" s="245"/>
      <c r="E185" s="245"/>
      <c r="F185" s="245"/>
      <c r="G185" s="245"/>
      <c r="H185" s="245"/>
      <c r="I185" s="245"/>
      <c r="J185" s="245"/>
      <c r="K185" s="245"/>
      <c r="L185" s="245"/>
      <c r="M185" s="245"/>
      <c r="N185" s="245"/>
      <c r="O185" s="245"/>
      <c r="P185" s="245"/>
      <c r="Q185" s="245"/>
      <c r="R185" s="245"/>
      <c r="S185" s="245"/>
      <c r="T185" s="245"/>
      <c r="U185" s="245"/>
      <c r="V185" s="245"/>
      <c r="W185" s="245"/>
      <c r="X185" s="245"/>
      <c r="Y185" s="245"/>
      <c r="Z185" s="245"/>
      <c r="AA185" s="245"/>
      <c r="AB185" s="245"/>
      <c r="AC185" s="245"/>
      <c r="AD185" s="245"/>
      <c r="AE185" s="245"/>
      <c r="AF185" s="245"/>
      <c r="AG185" s="245"/>
      <c r="AH185" s="245"/>
      <c r="AI185" s="245"/>
      <c r="AJ185" s="245"/>
      <c r="AK185" s="245"/>
      <c r="AL185" s="245"/>
      <c r="AM185" s="245"/>
      <c r="AN185" s="245"/>
      <c r="AO185" s="245"/>
    </row>
    <row r="188" spans="1:41" x14ac:dyDescent="0.2">
      <c r="A188" s="245" t="s">
        <v>297</v>
      </c>
      <c r="B188" s="245"/>
      <c r="C188" s="245"/>
      <c r="D188" s="245"/>
      <c r="E188" s="245"/>
      <c r="F188" s="245"/>
      <c r="G188" s="245"/>
      <c r="H188" s="245"/>
      <c r="I188" s="245"/>
      <c r="J188" s="245"/>
      <c r="K188" s="245"/>
      <c r="L188" s="245"/>
      <c r="M188" s="245"/>
      <c r="N188" s="245"/>
      <c r="O188" s="245"/>
      <c r="P188" s="245"/>
      <c r="Q188" s="245"/>
      <c r="R188" s="245"/>
      <c r="S188" s="245"/>
      <c r="T188" s="245"/>
      <c r="U188" s="245"/>
      <c r="V188" s="245"/>
      <c r="W188" s="245"/>
      <c r="X188" s="245"/>
      <c r="Y188" s="245"/>
      <c r="Z188" s="245"/>
      <c r="AA188" s="245"/>
      <c r="AB188" s="245"/>
      <c r="AC188" s="245"/>
      <c r="AD188" s="245"/>
      <c r="AE188" s="245"/>
      <c r="AF188" s="245"/>
      <c r="AG188" s="245"/>
      <c r="AH188" s="245"/>
      <c r="AI188" s="245"/>
      <c r="AJ188" s="245"/>
      <c r="AK188" s="245"/>
      <c r="AL188" s="245"/>
      <c r="AM188" s="245"/>
      <c r="AN188" s="245"/>
      <c r="AO188" s="245"/>
    </row>
    <row r="189" spans="1:41" x14ac:dyDescent="0.2">
      <c r="A189" s="245"/>
      <c r="B189" s="245"/>
      <c r="C189" s="245"/>
      <c r="D189" s="245"/>
      <c r="E189" s="245"/>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row>
    <row r="190" spans="1:41" x14ac:dyDescent="0.2">
      <c r="A190" s="245"/>
      <c r="B190" s="245"/>
      <c r="C190" s="245"/>
      <c r="D190" s="245"/>
      <c r="E190" s="245"/>
      <c r="F190" s="245"/>
      <c r="G190" s="245"/>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245"/>
      <c r="AJ190" s="245"/>
      <c r="AK190" s="245"/>
      <c r="AL190" s="245"/>
      <c r="AM190" s="245"/>
      <c r="AN190" s="245"/>
      <c r="AO190" s="245"/>
    </row>
    <row r="191" spans="1:41" x14ac:dyDescent="0.2">
      <c r="A191" s="245"/>
      <c r="B191" s="245"/>
      <c r="C191" s="245"/>
      <c r="D191" s="245"/>
      <c r="E191" s="245"/>
      <c r="F191" s="245"/>
      <c r="G191" s="245"/>
      <c r="H191" s="245"/>
      <c r="I191" s="245"/>
      <c r="J191" s="245"/>
      <c r="K191" s="245"/>
      <c r="L191" s="245"/>
      <c r="M191" s="245"/>
      <c r="N191" s="245"/>
      <c r="O191" s="245"/>
      <c r="P191" s="245"/>
      <c r="Q191" s="245"/>
      <c r="R191" s="245"/>
      <c r="S191" s="245"/>
      <c r="T191" s="245"/>
      <c r="U191" s="245"/>
      <c r="V191" s="245"/>
      <c r="W191" s="245"/>
      <c r="X191" s="245"/>
      <c r="Y191" s="245"/>
      <c r="Z191" s="245"/>
      <c r="AA191" s="245"/>
      <c r="AB191" s="245"/>
      <c r="AC191" s="245"/>
      <c r="AD191" s="245"/>
      <c r="AE191" s="245"/>
      <c r="AF191" s="245"/>
      <c r="AG191" s="245"/>
      <c r="AH191" s="245"/>
      <c r="AI191" s="245"/>
      <c r="AJ191" s="245"/>
      <c r="AK191" s="245"/>
      <c r="AL191" s="245"/>
      <c r="AM191" s="245"/>
      <c r="AN191" s="245"/>
      <c r="AO191" s="245"/>
    </row>
    <row r="192" spans="1:41" x14ac:dyDescent="0.2">
      <c r="A192" s="245"/>
      <c r="B192" s="245"/>
      <c r="C192" s="245"/>
      <c r="D192" s="245"/>
      <c r="E192" s="245"/>
      <c r="F192" s="245"/>
      <c r="G192" s="245"/>
      <c r="H192" s="245"/>
      <c r="I192" s="245"/>
      <c r="J192" s="245"/>
      <c r="K192" s="245"/>
      <c r="L192" s="245"/>
      <c r="M192" s="245"/>
      <c r="N192" s="245"/>
      <c r="O192" s="245"/>
      <c r="P192" s="245"/>
      <c r="Q192" s="245"/>
      <c r="R192" s="245"/>
      <c r="S192" s="245"/>
      <c r="T192" s="245"/>
      <c r="U192" s="245"/>
      <c r="V192" s="245"/>
      <c r="W192" s="245"/>
      <c r="X192" s="245"/>
      <c r="Y192" s="245"/>
      <c r="Z192" s="245"/>
      <c r="AA192" s="245"/>
      <c r="AB192" s="245"/>
      <c r="AC192" s="245"/>
      <c r="AD192" s="245"/>
      <c r="AE192" s="245"/>
      <c r="AF192" s="245"/>
      <c r="AG192" s="245"/>
      <c r="AH192" s="245"/>
      <c r="AI192" s="245"/>
      <c r="AJ192" s="245"/>
      <c r="AK192" s="245"/>
      <c r="AL192" s="245"/>
      <c r="AM192" s="245"/>
      <c r="AN192" s="245"/>
      <c r="AO192" s="245"/>
    </row>
    <row r="193" spans="1:41" x14ac:dyDescent="0.2">
      <c r="A193" s="245"/>
      <c r="B193" s="245"/>
      <c r="C193" s="245"/>
      <c r="D193" s="245"/>
      <c r="E193" s="245"/>
      <c r="F193" s="245"/>
      <c r="G193" s="245"/>
      <c r="H193" s="245"/>
      <c r="I193" s="245"/>
      <c r="J193" s="245"/>
      <c r="K193" s="245"/>
      <c r="L193" s="245"/>
      <c r="M193" s="245"/>
      <c r="N193" s="245"/>
      <c r="O193" s="245"/>
      <c r="P193" s="245"/>
      <c r="Q193" s="245"/>
      <c r="R193" s="245"/>
      <c r="S193" s="245"/>
      <c r="T193" s="245"/>
      <c r="U193" s="245"/>
      <c r="V193" s="245"/>
      <c r="W193" s="245"/>
      <c r="X193" s="245"/>
      <c r="Y193" s="245"/>
      <c r="Z193" s="245"/>
      <c r="AA193" s="245"/>
      <c r="AB193" s="245"/>
      <c r="AC193" s="245"/>
      <c r="AD193" s="245"/>
      <c r="AE193" s="245"/>
      <c r="AF193" s="245"/>
      <c r="AG193" s="245"/>
      <c r="AH193" s="245"/>
      <c r="AI193" s="245"/>
      <c r="AJ193" s="245"/>
      <c r="AK193" s="245"/>
      <c r="AL193" s="245"/>
      <c r="AM193" s="245"/>
      <c r="AN193" s="245"/>
      <c r="AO193" s="245"/>
    </row>
    <row r="194" spans="1:41" x14ac:dyDescent="0.2">
      <c r="A194" s="245"/>
      <c r="B194" s="245"/>
      <c r="C194" s="245"/>
      <c r="D194" s="245"/>
      <c r="E194" s="245"/>
      <c r="F194" s="245"/>
      <c r="G194" s="245"/>
      <c r="H194" s="245"/>
      <c r="I194" s="245"/>
      <c r="J194" s="245"/>
      <c r="K194" s="245"/>
      <c r="L194" s="245"/>
      <c r="M194" s="245"/>
      <c r="N194" s="245"/>
      <c r="O194" s="245"/>
      <c r="P194" s="245"/>
      <c r="Q194" s="245"/>
      <c r="R194" s="245"/>
      <c r="S194" s="245"/>
      <c r="T194" s="245"/>
      <c r="U194" s="245"/>
      <c r="V194" s="245"/>
      <c r="W194" s="245"/>
      <c r="X194" s="245"/>
      <c r="Y194" s="245"/>
      <c r="Z194" s="245"/>
      <c r="AA194" s="245"/>
      <c r="AB194" s="245"/>
      <c r="AC194" s="245"/>
      <c r="AD194" s="245"/>
      <c r="AE194" s="245"/>
      <c r="AF194" s="245"/>
      <c r="AG194" s="245"/>
      <c r="AH194" s="245"/>
      <c r="AI194" s="245"/>
      <c r="AJ194" s="245"/>
      <c r="AK194" s="245"/>
      <c r="AL194" s="245"/>
      <c r="AM194" s="245"/>
      <c r="AN194" s="245"/>
      <c r="AO194" s="245"/>
    </row>
    <row r="195" spans="1:41" x14ac:dyDescent="0.2">
      <c r="A195" s="245"/>
      <c r="B195" s="245"/>
      <c r="C195" s="245"/>
      <c r="D195" s="245"/>
      <c r="E195" s="245"/>
      <c r="F195" s="245"/>
      <c r="G195" s="245"/>
      <c r="H195" s="245"/>
      <c r="I195" s="245"/>
      <c r="J195" s="245"/>
      <c r="K195" s="245"/>
      <c r="L195" s="245"/>
      <c r="M195" s="245"/>
      <c r="N195" s="245"/>
      <c r="O195" s="245"/>
      <c r="P195" s="245"/>
      <c r="Q195" s="245"/>
      <c r="R195" s="245"/>
      <c r="S195" s="245"/>
      <c r="T195" s="245"/>
      <c r="U195" s="245"/>
      <c r="V195" s="245"/>
      <c r="W195" s="245"/>
      <c r="X195" s="245"/>
      <c r="Y195" s="245"/>
      <c r="Z195" s="245"/>
      <c r="AA195" s="245"/>
      <c r="AB195" s="245"/>
      <c r="AC195" s="245"/>
      <c r="AD195" s="245"/>
      <c r="AE195" s="245"/>
      <c r="AF195" s="245"/>
      <c r="AG195" s="245"/>
      <c r="AH195" s="245"/>
      <c r="AI195" s="245"/>
      <c r="AJ195" s="245"/>
      <c r="AK195" s="245"/>
      <c r="AL195" s="245"/>
      <c r="AM195" s="245"/>
      <c r="AN195" s="245"/>
      <c r="AO195" s="245"/>
    </row>
    <row r="196" spans="1:41" x14ac:dyDescent="0.2">
      <c r="A196" s="245"/>
      <c r="B196" s="245"/>
      <c r="C196" s="245"/>
      <c r="D196" s="245"/>
      <c r="E196" s="245"/>
      <c r="F196" s="245"/>
      <c r="G196" s="245"/>
      <c r="H196" s="245"/>
      <c r="I196" s="245"/>
      <c r="J196" s="245"/>
      <c r="K196" s="245"/>
      <c r="L196" s="245"/>
      <c r="M196" s="245"/>
      <c r="N196" s="245"/>
      <c r="O196" s="245"/>
      <c r="P196" s="245"/>
      <c r="Q196" s="245"/>
      <c r="R196" s="245"/>
      <c r="S196" s="245"/>
      <c r="T196" s="245"/>
      <c r="U196" s="245"/>
      <c r="V196" s="245"/>
      <c r="W196" s="245"/>
      <c r="X196" s="245"/>
      <c r="Y196" s="245"/>
      <c r="Z196" s="245"/>
      <c r="AA196" s="245"/>
      <c r="AB196" s="245"/>
      <c r="AC196" s="245"/>
      <c r="AD196" s="245"/>
      <c r="AE196" s="245"/>
      <c r="AF196" s="245"/>
      <c r="AG196" s="245"/>
      <c r="AH196" s="245"/>
      <c r="AI196" s="245"/>
      <c r="AJ196" s="245"/>
      <c r="AK196" s="245"/>
      <c r="AL196" s="245"/>
      <c r="AM196" s="245"/>
      <c r="AN196" s="245"/>
      <c r="AO196" s="245"/>
    </row>
    <row r="197" spans="1:41" x14ac:dyDescent="0.2">
      <c r="A197" s="245"/>
      <c r="B197" s="245"/>
      <c r="C197" s="245"/>
      <c r="D197" s="245"/>
      <c r="E197" s="245"/>
      <c r="F197" s="245"/>
      <c r="G197" s="245"/>
      <c r="H197" s="245"/>
      <c r="I197" s="245"/>
      <c r="J197" s="245"/>
      <c r="K197" s="245"/>
      <c r="L197" s="245"/>
      <c r="M197" s="245"/>
      <c r="N197" s="245"/>
      <c r="O197" s="245"/>
      <c r="P197" s="245"/>
      <c r="Q197" s="245"/>
      <c r="R197" s="245"/>
      <c r="S197" s="245"/>
      <c r="T197" s="245"/>
      <c r="U197" s="245"/>
      <c r="V197" s="245"/>
      <c r="W197" s="245"/>
      <c r="X197" s="245"/>
      <c r="Y197" s="245"/>
      <c r="Z197" s="245"/>
      <c r="AA197" s="245"/>
      <c r="AB197" s="245"/>
      <c r="AC197" s="245"/>
      <c r="AD197" s="245"/>
      <c r="AE197" s="245"/>
      <c r="AF197" s="245"/>
      <c r="AG197" s="245"/>
      <c r="AH197" s="245"/>
      <c r="AI197" s="245"/>
      <c r="AJ197" s="245"/>
      <c r="AK197" s="245"/>
      <c r="AL197" s="245"/>
      <c r="AM197" s="245"/>
      <c r="AN197" s="245"/>
      <c r="AO197" s="245"/>
    </row>
    <row r="198" spans="1:41" x14ac:dyDescent="0.2">
      <c r="A198" s="245"/>
      <c r="B198" s="245"/>
      <c r="C198" s="245"/>
      <c r="D198" s="245"/>
      <c r="E198" s="245"/>
      <c r="F198" s="245"/>
      <c r="G198" s="245"/>
      <c r="H198" s="245"/>
      <c r="I198" s="245"/>
      <c r="J198" s="245"/>
      <c r="K198" s="245"/>
      <c r="L198" s="245"/>
      <c r="M198" s="245"/>
      <c r="N198" s="245"/>
      <c r="O198" s="245"/>
      <c r="P198" s="245"/>
      <c r="Q198" s="245"/>
      <c r="R198" s="245"/>
      <c r="S198" s="245"/>
      <c r="T198" s="245"/>
      <c r="U198" s="245"/>
      <c r="V198" s="245"/>
      <c r="W198" s="245"/>
      <c r="X198" s="245"/>
      <c r="Y198" s="245"/>
      <c r="Z198" s="245"/>
      <c r="AA198" s="245"/>
      <c r="AB198" s="245"/>
      <c r="AC198" s="245"/>
      <c r="AD198" s="245"/>
      <c r="AE198" s="245"/>
      <c r="AF198" s="245"/>
      <c r="AG198" s="245"/>
      <c r="AH198" s="245"/>
      <c r="AI198" s="245"/>
      <c r="AJ198" s="245"/>
      <c r="AK198" s="245"/>
      <c r="AL198" s="245"/>
      <c r="AM198" s="245"/>
      <c r="AN198" s="245"/>
      <c r="AO198" s="245"/>
    </row>
    <row r="199" spans="1:41" x14ac:dyDescent="0.2">
      <c r="A199" s="245"/>
      <c r="B199" s="245"/>
      <c r="C199" s="245"/>
      <c r="D199" s="245"/>
      <c r="E199" s="245"/>
      <c r="F199" s="245"/>
      <c r="G199" s="245"/>
      <c r="H199" s="245"/>
      <c r="I199" s="245"/>
      <c r="J199" s="245"/>
      <c r="K199" s="245"/>
      <c r="L199" s="245"/>
      <c r="M199" s="245"/>
      <c r="N199" s="245"/>
      <c r="O199" s="245"/>
      <c r="P199" s="245"/>
      <c r="Q199" s="245"/>
      <c r="R199" s="245"/>
      <c r="S199" s="245"/>
      <c r="T199" s="245"/>
      <c r="U199" s="245"/>
      <c r="V199" s="245"/>
      <c r="W199" s="245"/>
      <c r="X199" s="245"/>
      <c r="Y199" s="245"/>
      <c r="Z199" s="245"/>
      <c r="AA199" s="245"/>
      <c r="AB199" s="245"/>
      <c r="AC199" s="245"/>
      <c r="AD199" s="245"/>
      <c r="AE199" s="245"/>
      <c r="AF199" s="245"/>
      <c r="AG199" s="245"/>
      <c r="AH199" s="245"/>
      <c r="AI199" s="245"/>
      <c r="AJ199" s="245"/>
      <c r="AK199" s="245"/>
      <c r="AL199" s="245"/>
      <c r="AM199" s="245"/>
      <c r="AN199" s="245"/>
      <c r="AO199" s="245"/>
    </row>
    <row r="200" spans="1:41" x14ac:dyDescent="0.2">
      <c r="A200" s="245"/>
      <c r="B200" s="245"/>
      <c r="C200" s="245"/>
      <c r="D200" s="245"/>
      <c r="E200" s="245"/>
      <c r="F200" s="245"/>
      <c r="G200" s="245"/>
      <c r="H200" s="245"/>
      <c r="I200" s="245"/>
      <c r="J200" s="245"/>
      <c r="K200" s="245"/>
      <c r="L200" s="245"/>
      <c r="M200" s="245"/>
      <c r="N200" s="245"/>
      <c r="O200" s="245"/>
      <c r="P200" s="245"/>
      <c r="Q200" s="245"/>
      <c r="R200" s="245"/>
      <c r="S200" s="245"/>
      <c r="T200" s="245"/>
      <c r="U200" s="245"/>
      <c r="V200" s="245"/>
      <c r="W200" s="245"/>
      <c r="X200" s="245"/>
      <c r="Y200" s="245"/>
      <c r="Z200" s="245"/>
      <c r="AA200" s="245"/>
      <c r="AB200" s="245"/>
      <c r="AC200" s="245"/>
      <c r="AD200" s="245"/>
      <c r="AE200" s="245"/>
      <c r="AF200" s="245"/>
      <c r="AG200" s="245"/>
      <c r="AH200" s="245"/>
      <c r="AI200" s="245"/>
      <c r="AJ200" s="245"/>
      <c r="AK200" s="245"/>
      <c r="AL200" s="245"/>
      <c r="AM200" s="245"/>
      <c r="AN200" s="245"/>
      <c r="AO200" s="245"/>
    </row>
    <row r="201" spans="1:41" x14ac:dyDescent="0.2">
      <c r="A201" s="245"/>
      <c r="B201" s="245"/>
      <c r="C201" s="245"/>
      <c r="D201" s="245"/>
      <c r="E201" s="245"/>
      <c r="F201" s="245"/>
      <c r="G201" s="245"/>
      <c r="H201" s="245"/>
      <c r="I201" s="245"/>
      <c r="J201" s="245"/>
      <c r="K201" s="245"/>
      <c r="L201" s="245"/>
      <c r="M201" s="245"/>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245"/>
      <c r="AL201" s="245"/>
      <c r="AM201" s="245"/>
      <c r="AN201" s="245"/>
      <c r="AO201" s="245"/>
    </row>
    <row r="202" spans="1:41" x14ac:dyDescent="0.2">
      <c r="A202" s="245"/>
      <c r="B202" s="245"/>
      <c r="C202" s="245"/>
      <c r="D202" s="245"/>
      <c r="E202" s="245"/>
      <c r="F202" s="245"/>
      <c r="G202" s="245"/>
      <c r="H202" s="245"/>
      <c r="I202" s="245"/>
      <c r="J202" s="245"/>
      <c r="K202" s="245"/>
      <c r="L202" s="245"/>
      <c r="M202" s="245"/>
      <c r="N202" s="245"/>
      <c r="O202" s="245"/>
      <c r="P202" s="245"/>
      <c r="Q202" s="245"/>
      <c r="R202" s="245"/>
      <c r="S202" s="245"/>
      <c r="T202" s="245"/>
      <c r="U202" s="245"/>
      <c r="V202" s="245"/>
      <c r="W202" s="245"/>
      <c r="X202" s="245"/>
      <c r="Y202" s="245"/>
      <c r="Z202" s="245"/>
      <c r="AA202" s="245"/>
      <c r="AB202" s="245"/>
      <c r="AC202" s="245"/>
      <c r="AD202" s="245"/>
      <c r="AE202" s="245"/>
      <c r="AF202" s="245"/>
      <c r="AG202" s="245"/>
      <c r="AH202" s="245"/>
      <c r="AI202" s="245"/>
      <c r="AJ202" s="245"/>
      <c r="AK202" s="245"/>
      <c r="AL202" s="245"/>
      <c r="AM202" s="245"/>
      <c r="AN202" s="245"/>
      <c r="AO202" s="245"/>
    </row>
    <row r="203" spans="1:41" x14ac:dyDescent="0.2">
      <c r="A203" s="245"/>
      <c r="B203" s="245"/>
      <c r="C203" s="245"/>
      <c r="D203" s="245"/>
      <c r="E203" s="245"/>
      <c r="F203" s="245"/>
      <c r="G203" s="245"/>
      <c r="H203" s="245"/>
      <c r="I203" s="245"/>
      <c r="J203" s="245"/>
      <c r="K203" s="245"/>
      <c r="L203" s="245"/>
      <c r="M203" s="245"/>
      <c r="N203" s="245"/>
      <c r="O203" s="245"/>
      <c r="P203" s="245"/>
      <c r="Q203" s="245"/>
      <c r="R203" s="245"/>
      <c r="S203" s="245"/>
      <c r="T203" s="245"/>
      <c r="U203" s="245"/>
      <c r="V203" s="245"/>
      <c r="W203" s="245"/>
      <c r="X203" s="245"/>
      <c r="Y203" s="245"/>
      <c r="Z203" s="245"/>
      <c r="AA203" s="245"/>
      <c r="AB203" s="245"/>
      <c r="AC203" s="245"/>
      <c r="AD203" s="245"/>
      <c r="AE203" s="245"/>
      <c r="AF203" s="245"/>
      <c r="AG203" s="245"/>
      <c r="AH203" s="245"/>
      <c r="AI203" s="245"/>
      <c r="AJ203" s="245"/>
      <c r="AK203" s="245"/>
      <c r="AL203" s="245"/>
      <c r="AM203" s="245"/>
      <c r="AN203" s="245"/>
      <c r="AO203" s="245"/>
    </row>
    <row r="204" spans="1:41" x14ac:dyDescent="0.2">
      <c r="A204" s="245"/>
      <c r="B204" s="245"/>
      <c r="C204" s="245"/>
      <c r="D204" s="245"/>
      <c r="E204" s="245"/>
      <c r="F204" s="245"/>
      <c r="G204" s="245"/>
      <c r="H204" s="245"/>
      <c r="I204" s="245"/>
      <c r="J204" s="245"/>
      <c r="K204" s="245"/>
      <c r="L204" s="245"/>
      <c r="M204" s="245"/>
      <c r="N204" s="245"/>
      <c r="O204" s="245"/>
      <c r="P204" s="245"/>
      <c r="Q204" s="245"/>
      <c r="R204" s="245"/>
      <c r="S204" s="245"/>
      <c r="T204" s="245"/>
      <c r="U204" s="245"/>
      <c r="V204" s="245"/>
      <c r="W204" s="245"/>
      <c r="X204" s="245"/>
      <c r="Y204" s="245"/>
      <c r="Z204" s="245"/>
      <c r="AA204" s="245"/>
      <c r="AB204" s="245"/>
      <c r="AC204" s="245"/>
      <c r="AD204" s="245"/>
      <c r="AE204" s="245"/>
      <c r="AF204" s="245"/>
      <c r="AG204" s="245"/>
      <c r="AH204" s="245"/>
      <c r="AI204" s="245"/>
      <c r="AJ204" s="245"/>
      <c r="AK204" s="245"/>
      <c r="AL204" s="245"/>
      <c r="AM204" s="245"/>
      <c r="AN204" s="245"/>
      <c r="AO204" s="245"/>
    </row>
  </sheetData>
  <sheetProtection password="D032" sheet="1" objects="1" scenarios="1"/>
  <mergeCells count="14">
    <mergeCell ref="A39:AO62"/>
    <mergeCell ref="A1:AO2"/>
    <mergeCell ref="A6:AO19"/>
    <mergeCell ref="A21:AO27"/>
    <mergeCell ref="A29:AO32"/>
    <mergeCell ref="A34:AO38"/>
    <mergeCell ref="A175:AO185"/>
    <mergeCell ref="A188:AO204"/>
    <mergeCell ref="A64:AO85"/>
    <mergeCell ref="A87:AO115"/>
    <mergeCell ref="A116:AO122"/>
    <mergeCell ref="A124:AO151"/>
    <mergeCell ref="A152:AO169"/>
    <mergeCell ref="A170:AO174"/>
  </mergeCells>
  <phoneticPr fontId="22"/>
  <printOptions horizontalCentered="1"/>
  <pageMargins left="0.70866141732283472" right="0.70866141732283472" top="0.39370078740157483" bottom="0.19685039370078741" header="0.23622047244094491" footer="0.15748031496062992"/>
  <pageSetup paperSize="9" scale="97" fitToHeight="3" orientation="portrait" r:id="rId1"/>
  <rowBreaks count="3" manualBreakCount="3">
    <brk id="60" max="40" man="1"/>
    <brk id="121" max="40" man="1"/>
    <brk id="186"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57"/>
  <sheetViews>
    <sheetView showGridLines="0" view="pageBreakPreview" zoomScale="85" zoomScaleNormal="85" zoomScaleSheetLayoutView="85" workbookViewId="0">
      <pane ySplit="4" topLeftCell="A5" activePane="bottomLeft" state="frozen"/>
      <selection activeCell="F117" sqref="F117"/>
      <selection pane="bottomLeft" sqref="A1:F3"/>
    </sheetView>
  </sheetViews>
  <sheetFormatPr defaultRowHeight="13" x14ac:dyDescent="0.2"/>
  <cols>
    <col min="1" max="1" width="5.90625" customWidth="1"/>
    <col min="2" max="2" width="57.6328125" customWidth="1"/>
    <col min="5" max="5" width="5.90625" customWidth="1"/>
    <col min="6" max="6" width="57.6328125" customWidth="1"/>
  </cols>
  <sheetData>
    <row r="1" spans="1:6" x14ac:dyDescent="0.2">
      <c r="A1" s="249" t="s">
        <v>168</v>
      </c>
      <c r="B1" s="249"/>
      <c r="C1" s="249"/>
      <c r="D1" s="249"/>
      <c r="E1" s="249"/>
      <c r="F1" s="249"/>
    </row>
    <row r="2" spans="1:6" x14ac:dyDescent="0.2">
      <c r="A2" s="249"/>
      <c r="B2" s="249"/>
      <c r="C2" s="249"/>
      <c r="D2" s="249"/>
      <c r="E2" s="249"/>
      <c r="F2" s="249"/>
    </row>
    <row r="3" spans="1:6" x14ac:dyDescent="0.2">
      <c r="A3" s="249"/>
      <c r="B3" s="249"/>
      <c r="C3" s="249"/>
      <c r="D3" s="249"/>
      <c r="E3" s="249"/>
      <c r="F3" s="249"/>
    </row>
    <row r="4" spans="1:6" x14ac:dyDescent="0.2">
      <c r="A4" s="6"/>
      <c r="B4" s="6"/>
      <c r="C4" s="6"/>
      <c r="D4" s="6"/>
      <c r="E4" s="6"/>
      <c r="F4" s="6"/>
    </row>
    <row r="5" spans="1:6" x14ac:dyDescent="0.2">
      <c r="E5" s="6"/>
      <c r="F5" s="6"/>
    </row>
    <row r="6" spans="1:6" x14ac:dyDescent="0.2">
      <c r="A6" t="s">
        <v>169</v>
      </c>
      <c r="E6" s="6"/>
      <c r="F6" s="6"/>
    </row>
    <row r="7" spans="1:6" x14ac:dyDescent="0.2">
      <c r="A7" s="15">
        <v>1</v>
      </c>
      <c r="B7" s="37" t="s">
        <v>170</v>
      </c>
      <c r="E7" t="s">
        <v>10</v>
      </c>
    </row>
    <row r="8" spans="1:6" ht="13.15" customHeight="1" x14ac:dyDescent="0.2">
      <c r="A8" s="15">
        <v>2</v>
      </c>
      <c r="B8" s="37" t="s">
        <v>171</v>
      </c>
      <c r="E8" s="16">
        <v>1</v>
      </c>
      <c r="F8" s="257" t="s">
        <v>126</v>
      </c>
    </row>
    <row r="9" spans="1:6" x14ac:dyDescent="0.2">
      <c r="A9" s="15">
        <v>3</v>
      </c>
      <c r="B9" s="37" t="s">
        <v>172</v>
      </c>
      <c r="E9" s="17"/>
      <c r="F9" s="258"/>
    </row>
    <row r="10" spans="1:6" x14ac:dyDescent="0.2">
      <c r="A10" s="15">
        <v>4</v>
      </c>
      <c r="B10" s="37" t="s">
        <v>173</v>
      </c>
      <c r="E10" s="15">
        <v>2</v>
      </c>
      <c r="F10" s="15" t="s">
        <v>127</v>
      </c>
    </row>
    <row r="11" spans="1:6" x14ac:dyDescent="0.2">
      <c r="A11" s="15">
        <v>5</v>
      </c>
      <c r="B11" s="38" t="s">
        <v>81</v>
      </c>
      <c r="E11" s="6"/>
      <c r="F11" s="6"/>
    </row>
    <row r="12" spans="1:6" x14ac:dyDescent="0.2">
      <c r="A12" s="15">
        <v>6</v>
      </c>
      <c r="B12" s="38" t="s">
        <v>82</v>
      </c>
      <c r="E12" t="s">
        <v>128</v>
      </c>
    </row>
    <row r="13" spans="1:6" x14ac:dyDescent="0.2">
      <c r="A13" s="15">
        <v>7</v>
      </c>
      <c r="B13" s="15" t="s">
        <v>83</v>
      </c>
      <c r="E13" s="26">
        <v>1</v>
      </c>
      <c r="F13" s="26" t="s">
        <v>129</v>
      </c>
    </row>
    <row r="14" spans="1:6" x14ac:dyDescent="0.2">
      <c r="A14" s="15">
        <v>8</v>
      </c>
      <c r="B14" s="15" t="s">
        <v>84</v>
      </c>
      <c r="E14" s="26">
        <v>2</v>
      </c>
      <c r="F14" s="26" t="s">
        <v>130</v>
      </c>
    </row>
    <row r="15" spans="1:6" x14ac:dyDescent="0.2">
      <c r="A15" s="15">
        <v>9</v>
      </c>
      <c r="B15" s="15" t="s">
        <v>85</v>
      </c>
      <c r="E15" s="27">
        <v>3</v>
      </c>
      <c r="F15" s="250" t="s">
        <v>131</v>
      </c>
    </row>
    <row r="16" spans="1:6" ht="13.5" customHeight="1" x14ac:dyDescent="0.2">
      <c r="A16" s="15">
        <v>10</v>
      </c>
      <c r="B16" s="15" t="s">
        <v>86</v>
      </c>
      <c r="E16" s="28"/>
      <c r="F16" s="250"/>
    </row>
    <row r="17" spans="1:6" x14ac:dyDescent="0.2">
      <c r="A17" s="15">
        <v>11</v>
      </c>
      <c r="B17" s="15" t="s">
        <v>87</v>
      </c>
      <c r="E17" s="15">
        <v>4</v>
      </c>
      <c r="F17" s="15" t="s">
        <v>132</v>
      </c>
    </row>
    <row r="18" spans="1:6" x14ac:dyDescent="0.2">
      <c r="A18" s="15">
        <v>12</v>
      </c>
      <c r="B18" s="15" t="s">
        <v>88</v>
      </c>
      <c r="E18" s="8"/>
      <c r="F18" s="8"/>
    </row>
    <row r="19" spans="1:6" x14ac:dyDescent="0.2">
      <c r="A19" s="38">
        <v>13</v>
      </c>
      <c r="B19" s="38" t="s">
        <v>89</v>
      </c>
      <c r="E19" s="8"/>
      <c r="F19" s="8"/>
    </row>
    <row r="20" spans="1:6" x14ac:dyDescent="0.2">
      <c r="A20" s="39">
        <v>14</v>
      </c>
      <c r="B20" s="40" t="s">
        <v>180</v>
      </c>
      <c r="E20" s="3" t="s">
        <v>144</v>
      </c>
      <c r="F20" s="3"/>
    </row>
    <row r="21" spans="1:6" x14ac:dyDescent="0.2">
      <c r="A21" s="39">
        <v>15</v>
      </c>
      <c r="B21" s="40" t="s">
        <v>296</v>
      </c>
      <c r="E21" s="20">
        <v>1</v>
      </c>
      <c r="F21" s="20" t="s">
        <v>234</v>
      </c>
    </row>
    <row r="22" spans="1:6" x14ac:dyDescent="0.2">
      <c r="A22" s="39">
        <v>16</v>
      </c>
      <c r="B22" s="251" t="s">
        <v>181</v>
      </c>
      <c r="E22" s="20">
        <v>2</v>
      </c>
      <c r="F22" s="20" t="s">
        <v>235</v>
      </c>
    </row>
    <row r="23" spans="1:6" x14ac:dyDescent="0.2">
      <c r="A23" s="41"/>
      <c r="B23" s="252"/>
      <c r="E23" s="3"/>
      <c r="F23" s="3"/>
    </row>
    <row r="24" spans="1:6" x14ac:dyDescent="0.2">
      <c r="A24" s="8"/>
      <c r="B24" s="19"/>
      <c r="E24" s="3"/>
      <c r="F24" s="3"/>
    </row>
    <row r="25" spans="1:6" x14ac:dyDescent="0.2">
      <c r="A25" s="8"/>
      <c r="B25" s="19"/>
      <c r="E25" s="10" t="s">
        <v>233</v>
      </c>
      <c r="F25" s="3"/>
    </row>
    <row r="26" spans="1:6" ht="13.15" customHeight="1" x14ac:dyDescent="0.2">
      <c r="A26" t="s">
        <v>90</v>
      </c>
      <c r="E26" s="20">
        <v>1</v>
      </c>
      <c r="F26" s="20" t="s">
        <v>185</v>
      </c>
    </row>
    <row r="27" spans="1:6" x14ac:dyDescent="0.2">
      <c r="A27" s="15">
        <v>1</v>
      </c>
      <c r="B27" s="15" t="s">
        <v>91</v>
      </c>
      <c r="E27" s="20">
        <v>2</v>
      </c>
      <c r="F27" s="20" t="s">
        <v>184</v>
      </c>
    </row>
    <row r="28" spans="1:6" ht="13.15" customHeight="1" x14ac:dyDescent="0.2">
      <c r="A28" s="15">
        <v>2</v>
      </c>
      <c r="B28" s="15" t="s">
        <v>201</v>
      </c>
      <c r="E28" s="3"/>
      <c r="F28" s="3"/>
    </row>
    <row r="29" spans="1:6" x14ac:dyDescent="0.2">
      <c r="A29" s="15">
        <v>3</v>
      </c>
      <c r="B29" s="15" t="s">
        <v>92</v>
      </c>
      <c r="E29" s="3"/>
      <c r="F29" s="3"/>
    </row>
    <row r="30" spans="1:6" ht="13.15" customHeight="1" x14ac:dyDescent="0.2">
      <c r="A30" s="8"/>
      <c r="B30" s="8"/>
      <c r="E30" s="3" t="s">
        <v>137</v>
      </c>
      <c r="F30" s="3"/>
    </row>
    <row r="31" spans="1:6" x14ac:dyDescent="0.2">
      <c r="A31" s="8"/>
      <c r="B31" s="8"/>
      <c r="E31" s="21">
        <v>1</v>
      </c>
      <c r="F31" s="255" t="s">
        <v>138</v>
      </c>
    </row>
    <row r="32" spans="1:6" ht="13.15" customHeight="1" x14ac:dyDescent="0.2">
      <c r="A32" t="s">
        <v>93</v>
      </c>
      <c r="E32" s="22"/>
      <c r="F32" s="256"/>
    </row>
    <row r="33" spans="1:6" x14ac:dyDescent="0.2">
      <c r="A33" s="15">
        <v>1</v>
      </c>
      <c r="B33" s="15" t="s">
        <v>94</v>
      </c>
      <c r="E33" s="21">
        <v>2</v>
      </c>
      <c r="F33" s="255" t="s">
        <v>139</v>
      </c>
    </row>
    <row r="34" spans="1:6" ht="13.5" customHeight="1" x14ac:dyDescent="0.2">
      <c r="A34" s="15">
        <v>2</v>
      </c>
      <c r="B34" s="15" t="s">
        <v>95</v>
      </c>
      <c r="E34" s="22"/>
      <c r="F34" s="256"/>
    </row>
    <row r="35" spans="1:6" x14ac:dyDescent="0.2">
      <c r="A35" s="16">
        <v>3</v>
      </c>
      <c r="B35" s="253" t="s">
        <v>96</v>
      </c>
      <c r="E35" s="3"/>
      <c r="F35" s="3"/>
    </row>
    <row r="36" spans="1:6" ht="13.5" customHeight="1" x14ac:dyDescent="0.2">
      <c r="A36" s="17"/>
      <c r="B36" s="254"/>
      <c r="E36" s="3"/>
      <c r="F36" s="3"/>
    </row>
    <row r="37" spans="1:6" x14ac:dyDescent="0.2">
      <c r="A37" s="15">
        <v>4</v>
      </c>
      <c r="B37" s="18" t="s">
        <v>97</v>
      </c>
      <c r="E37" s="3" t="s">
        <v>236</v>
      </c>
      <c r="F37" s="3"/>
    </row>
    <row r="38" spans="1:6" ht="13.5" customHeight="1" x14ac:dyDescent="0.2">
      <c r="A38" s="15">
        <v>5</v>
      </c>
      <c r="B38" s="15" t="s">
        <v>98</v>
      </c>
      <c r="E38" s="20">
        <v>1</v>
      </c>
      <c r="F38" s="20" t="s">
        <v>140</v>
      </c>
    </row>
    <row r="39" spans="1:6" x14ac:dyDescent="0.2">
      <c r="A39" s="15">
        <v>6</v>
      </c>
      <c r="B39" s="15" t="s">
        <v>99</v>
      </c>
      <c r="E39" s="20">
        <v>2</v>
      </c>
      <c r="F39" s="20" t="s">
        <v>141</v>
      </c>
    </row>
    <row r="40" spans="1:6" ht="13.5" customHeight="1" x14ac:dyDescent="0.2">
      <c r="A40" s="8"/>
      <c r="B40" s="8"/>
      <c r="E40" s="20">
        <v>3</v>
      </c>
      <c r="F40" s="20" t="s">
        <v>174</v>
      </c>
    </row>
    <row r="41" spans="1:6" x14ac:dyDescent="0.2">
      <c r="A41" s="8"/>
      <c r="B41" s="8"/>
      <c r="E41" s="20">
        <v>4</v>
      </c>
      <c r="F41" s="20" t="s">
        <v>175</v>
      </c>
    </row>
    <row r="42" spans="1:6" ht="13.5" customHeight="1" x14ac:dyDescent="0.2">
      <c r="A42" t="s">
        <v>100</v>
      </c>
      <c r="E42" s="20">
        <v>5</v>
      </c>
      <c r="F42" s="20" t="s">
        <v>176</v>
      </c>
    </row>
    <row r="43" spans="1:6" x14ac:dyDescent="0.2">
      <c r="A43" s="26">
        <v>1</v>
      </c>
      <c r="B43" s="26" t="s">
        <v>101</v>
      </c>
      <c r="E43" s="3"/>
      <c r="F43" s="3"/>
    </row>
    <row r="44" spans="1:6" ht="13.5" customHeight="1" x14ac:dyDescent="0.2">
      <c r="A44" s="26">
        <v>2</v>
      </c>
      <c r="B44" s="26" t="s">
        <v>102</v>
      </c>
      <c r="E44" s="3"/>
      <c r="F44" s="3"/>
    </row>
    <row r="45" spans="1:6" x14ac:dyDescent="0.2">
      <c r="A45" s="29">
        <v>3</v>
      </c>
      <c r="B45" s="259" t="s">
        <v>238</v>
      </c>
      <c r="E45" s="3" t="s">
        <v>241</v>
      </c>
      <c r="F45" s="3"/>
    </row>
    <row r="46" spans="1:6" x14ac:dyDescent="0.2">
      <c r="A46" s="30"/>
      <c r="B46" s="260"/>
      <c r="E46" s="21">
        <v>1</v>
      </c>
      <c r="F46" s="255" t="s">
        <v>203</v>
      </c>
    </row>
    <row r="47" spans="1:6" x14ac:dyDescent="0.2">
      <c r="A47" s="29">
        <v>4</v>
      </c>
      <c r="B47" s="259" t="s">
        <v>237</v>
      </c>
      <c r="E47" s="22"/>
      <c r="F47" s="256"/>
    </row>
    <row r="48" spans="1:6" x14ac:dyDescent="0.2">
      <c r="A48" s="30"/>
      <c r="B48" s="260"/>
      <c r="E48" s="21">
        <v>2</v>
      </c>
      <c r="F48" s="255" t="s">
        <v>142</v>
      </c>
    </row>
    <row r="49" spans="1:6" x14ac:dyDescent="0.2">
      <c r="A49" s="31"/>
      <c r="B49" s="32"/>
      <c r="E49" s="22"/>
      <c r="F49" s="256"/>
    </row>
    <row r="50" spans="1:6" x14ac:dyDescent="0.2">
      <c r="A50" t="s">
        <v>153</v>
      </c>
      <c r="E50" s="21">
        <v>3</v>
      </c>
      <c r="F50" s="261" t="s">
        <v>204</v>
      </c>
    </row>
    <row r="51" spans="1:6" x14ac:dyDescent="0.2">
      <c r="A51" s="15">
        <v>1</v>
      </c>
      <c r="B51" s="15" t="s">
        <v>103</v>
      </c>
      <c r="E51" s="22"/>
      <c r="F51" s="262"/>
    </row>
    <row r="52" spans="1:6" x14ac:dyDescent="0.2">
      <c r="A52" s="15">
        <v>2</v>
      </c>
      <c r="B52" s="15" t="s">
        <v>104</v>
      </c>
      <c r="E52" s="20">
        <v>4</v>
      </c>
      <c r="F52" s="20" t="s">
        <v>143</v>
      </c>
    </row>
    <row r="53" spans="1:6" x14ac:dyDescent="0.2">
      <c r="A53" s="15">
        <v>3</v>
      </c>
      <c r="B53" s="15" t="s">
        <v>105</v>
      </c>
      <c r="E53" s="47"/>
      <c r="F53" s="47"/>
    </row>
    <row r="54" spans="1:6" x14ac:dyDescent="0.2">
      <c r="A54" s="15">
        <v>4</v>
      </c>
      <c r="B54" s="15" t="s">
        <v>106</v>
      </c>
      <c r="E54" s="3"/>
      <c r="F54" s="3"/>
    </row>
    <row r="55" spans="1:6" x14ac:dyDescent="0.2">
      <c r="A55" s="15">
        <v>5</v>
      </c>
      <c r="B55" s="15" t="s">
        <v>107</v>
      </c>
      <c r="E55" s="3"/>
      <c r="F55" s="3"/>
    </row>
    <row r="56" spans="1:6" x14ac:dyDescent="0.2">
      <c r="A56" s="8"/>
      <c r="B56" s="8"/>
      <c r="E56" s="3"/>
      <c r="F56" s="3"/>
    </row>
    <row r="57" spans="1:6" x14ac:dyDescent="0.2">
      <c r="A57" s="8"/>
      <c r="B57" s="8"/>
      <c r="E57" s="3"/>
      <c r="F57" s="3"/>
    </row>
    <row r="58" spans="1:6" x14ac:dyDescent="0.2">
      <c r="A58" s="8" t="s">
        <v>152</v>
      </c>
      <c r="B58" s="8"/>
    </row>
    <row r="59" spans="1:6" x14ac:dyDescent="0.2">
      <c r="A59" s="15">
        <v>1</v>
      </c>
      <c r="B59" s="15" t="s">
        <v>108</v>
      </c>
    </row>
    <row r="60" spans="1:6" x14ac:dyDescent="0.2">
      <c r="A60" s="15">
        <v>2</v>
      </c>
      <c r="B60" s="15" t="s">
        <v>109</v>
      </c>
    </row>
    <row r="61" spans="1:6" ht="13.5" customHeight="1" x14ac:dyDescent="0.2">
      <c r="A61" s="15">
        <v>3</v>
      </c>
      <c r="B61" s="15" t="s">
        <v>105</v>
      </c>
    </row>
    <row r="62" spans="1:6" x14ac:dyDescent="0.2">
      <c r="A62" s="15">
        <v>4</v>
      </c>
      <c r="B62" s="15" t="s">
        <v>106</v>
      </c>
      <c r="E62" s="3"/>
      <c r="F62" s="3"/>
    </row>
    <row r="63" spans="1:6" ht="13.5" customHeight="1" x14ac:dyDescent="0.2">
      <c r="A63" s="15">
        <v>5</v>
      </c>
      <c r="B63" s="15" t="s">
        <v>110</v>
      </c>
      <c r="E63" s="3"/>
      <c r="F63" s="3"/>
    </row>
    <row r="64" spans="1:6" x14ac:dyDescent="0.2">
      <c r="A64" s="8"/>
      <c r="B64" s="8"/>
      <c r="E64" s="3"/>
      <c r="F64" s="3"/>
    </row>
    <row r="65" spans="1:6" x14ac:dyDescent="0.2">
      <c r="A65" s="8"/>
      <c r="B65" s="8"/>
      <c r="E65" s="3"/>
      <c r="F65" s="3"/>
    </row>
    <row r="66" spans="1:6" x14ac:dyDescent="0.2">
      <c r="A66" t="s">
        <v>135</v>
      </c>
      <c r="E66" s="3"/>
      <c r="F66" s="3"/>
    </row>
    <row r="67" spans="1:6" x14ac:dyDescent="0.2">
      <c r="A67" s="15">
        <v>1</v>
      </c>
      <c r="B67" s="15" t="s">
        <v>133</v>
      </c>
      <c r="E67" s="3"/>
      <c r="F67" s="3"/>
    </row>
    <row r="68" spans="1:6" x14ac:dyDescent="0.2">
      <c r="A68" s="15">
        <v>2</v>
      </c>
      <c r="B68" s="15" t="s">
        <v>134</v>
      </c>
      <c r="E68" s="3"/>
      <c r="F68" s="3"/>
    </row>
    <row r="69" spans="1:6" x14ac:dyDescent="0.2">
      <c r="A69" s="15">
        <v>3</v>
      </c>
      <c r="B69" s="37" t="s">
        <v>177</v>
      </c>
      <c r="E69" s="3"/>
      <c r="F69" s="3"/>
    </row>
    <row r="70" spans="1:6" x14ac:dyDescent="0.2">
      <c r="A70" s="15">
        <v>4</v>
      </c>
      <c r="B70" s="42" t="s">
        <v>178</v>
      </c>
      <c r="E70" s="3"/>
      <c r="F70" s="3"/>
    </row>
    <row r="71" spans="1:6" x14ac:dyDescent="0.2">
      <c r="A71" s="15">
        <v>5</v>
      </c>
      <c r="B71" s="15" t="s">
        <v>179</v>
      </c>
      <c r="E71" s="3"/>
      <c r="F71" s="3"/>
    </row>
    <row r="72" spans="1:6" x14ac:dyDescent="0.2">
      <c r="A72" s="15">
        <v>6</v>
      </c>
      <c r="B72" s="15" t="s">
        <v>111</v>
      </c>
      <c r="E72" s="3"/>
      <c r="F72" s="3"/>
    </row>
    <row r="73" spans="1:6" x14ac:dyDescent="0.2">
      <c r="A73" s="8"/>
      <c r="B73" s="8"/>
      <c r="E73" s="3"/>
      <c r="F73" s="3"/>
    </row>
    <row r="74" spans="1:6" x14ac:dyDescent="0.2">
      <c r="A74" s="8"/>
      <c r="B74" s="8"/>
      <c r="E74" s="3"/>
      <c r="F74" s="3"/>
    </row>
    <row r="75" spans="1:6" x14ac:dyDescent="0.2">
      <c r="A75" t="s">
        <v>112</v>
      </c>
      <c r="E75" s="3"/>
      <c r="F75" s="3"/>
    </row>
    <row r="76" spans="1:6" ht="13.5" customHeight="1" x14ac:dyDescent="0.2">
      <c r="A76" s="15">
        <v>1</v>
      </c>
      <c r="B76" s="15" t="s">
        <v>113</v>
      </c>
      <c r="E76" s="3"/>
      <c r="F76" s="3"/>
    </row>
    <row r="77" spans="1:6" x14ac:dyDescent="0.2">
      <c r="A77" s="15">
        <v>2</v>
      </c>
      <c r="B77" s="15" t="s">
        <v>114</v>
      </c>
      <c r="E77" s="3"/>
      <c r="F77" s="3"/>
    </row>
    <row r="78" spans="1:6" ht="13.5" customHeight="1" x14ac:dyDescent="0.2">
      <c r="A78" s="15">
        <v>3</v>
      </c>
      <c r="B78" s="15" t="s">
        <v>115</v>
      </c>
      <c r="E78" s="3"/>
      <c r="F78" s="3"/>
    </row>
    <row r="79" spans="1:6" x14ac:dyDescent="0.2">
      <c r="A79" s="15">
        <v>4</v>
      </c>
      <c r="B79" s="15" t="s">
        <v>116</v>
      </c>
      <c r="E79" s="3"/>
      <c r="F79" s="3"/>
    </row>
    <row r="80" spans="1:6" ht="13.5" customHeight="1" x14ac:dyDescent="0.2">
      <c r="A80" s="15">
        <v>5</v>
      </c>
      <c r="B80" s="15" t="s">
        <v>117</v>
      </c>
      <c r="E80" s="3"/>
      <c r="F80" s="3"/>
    </row>
    <row r="81" spans="1:2" x14ac:dyDescent="0.2">
      <c r="A81" s="15">
        <v>6</v>
      </c>
      <c r="B81" s="15" t="s">
        <v>118</v>
      </c>
    </row>
    <row r="82" spans="1:2" x14ac:dyDescent="0.2">
      <c r="A82" s="15">
        <v>7</v>
      </c>
      <c r="B82" s="15" t="s">
        <v>119</v>
      </c>
    </row>
    <row r="83" spans="1:2" x14ac:dyDescent="0.2">
      <c r="A83" s="15">
        <v>8</v>
      </c>
      <c r="B83" s="15" t="s">
        <v>120</v>
      </c>
    </row>
    <row r="84" spans="1:2" x14ac:dyDescent="0.2">
      <c r="A84" s="15">
        <v>9</v>
      </c>
      <c r="B84" s="15" t="s">
        <v>121</v>
      </c>
    </row>
    <row r="85" spans="1:2" x14ac:dyDescent="0.2">
      <c r="A85" s="15">
        <v>10</v>
      </c>
      <c r="B85" s="15" t="s">
        <v>122</v>
      </c>
    </row>
    <row r="86" spans="1:2" x14ac:dyDescent="0.2">
      <c r="A86" s="15">
        <v>11</v>
      </c>
      <c r="B86" s="15" t="s">
        <v>123</v>
      </c>
    </row>
    <row r="87" spans="1:2" x14ac:dyDescent="0.2">
      <c r="A87" s="15">
        <v>12</v>
      </c>
      <c r="B87" s="15" t="s">
        <v>124</v>
      </c>
    </row>
    <row r="88" spans="1:2" x14ac:dyDescent="0.2">
      <c r="A88" s="15">
        <v>13</v>
      </c>
      <c r="B88" s="15" t="s">
        <v>125</v>
      </c>
    </row>
    <row r="89" spans="1:2" x14ac:dyDescent="0.2">
      <c r="A89" s="8"/>
      <c r="B89" s="8"/>
    </row>
    <row r="90" spans="1:2" x14ac:dyDescent="0.2">
      <c r="A90" s="8"/>
      <c r="B90" s="8"/>
    </row>
    <row r="91" spans="1:2" x14ac:dyDescent="0.2">
      <c r="A91" s="8"/>
      <c r="B91" s="8"/>
    </row>
    <row r="98" spans="1:2" x14ac:dyDescent="0.2">
      <c r="A98" s="8"/>
      <c r="B98" s="8"/>
    </row>
    <row r="99" spans="1:2" x14ac:dyDescent="0.2">
      <c r="A99" s="8"/>
      <c r="B99" s="8"/>
    </row>
    <row r="124" ht="13.5" customHeight="1" x14ac:dyDescent="0.2"/>
    <row r="157" ht="13.5" customHeight="1" x14ac:dyDescent="0.2"/>
  </sheetData>
  <sheetProtection password="D032" sheet="1" objects="1" scenarios="1"/>
  <mergeCells count="12">
    <mergeCell ref="F50:F51"/>
    <mergeCell ref="B45:B46"/>
    <mergeCell ref="F46:F47"/>
    <mergeCell ref="F8:F9"/>
    <mergeCell ref="F48:F49"/>
    <mergeCell ref="B47:B48"/>
    <mergeCell ref="F33:F34"/>
    <mergeCell ref="A1:F3"/>
    <mergeCell ref="F15:F16"/>
    <mergeCell ref="B22:B23"/>
    <mergeCell ref="B35:B36"/>
    <mergeCell ref="F31:F32"/>
  </mergeCells>
  <phoneticPr fontId="13"/>
  <printOptions horizontalCentered="1"/>
  <pageMargins left="0.19685039370078741" right="0.19685039370078741" top="0.39370078740157483" bottom="0.39370078740157483" header="0.39370078740157483" footer="0.19685039370078741"/>
  <pageSetup paperSize="9" scale="63" orientation="portrait" r:id="rId1"/>
  <headerFooter>
    <oddHeader xml:space="preserve">&amp;R&amp;16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K150"/>
  <sheetViews>
    <sheetView showGridLines="0" view="pageBreakPreview" zoomScale="60" zoomScaleNormal="100" workbookViewId="0">
      <pane ySplit="6" topLeftCell="A7" activePane="bottomLeft" state="frozen"/>
      <selection activeCell="A124" sqref="A124:AO151"/>
      <selection pane="bottomLeft"/>
    </sheetView>
  </sheetViews>
  <sheetFormatPr defaultRowHeight="13" x14ac:dyDescent="0.2"/>
  <cols>
    <col min="1" max="1" width="7.36328125" customWidth="1"/>
    <col min="2" max="2" width="29.36328125" customWidth="1"/>
    <col min="3" max="3" width="19" customWidth="1"/>
    <col min="4" max="4" width="19.453125" customWidth="1"/>
    <col min="5" max="5" width="18.453125" customWidth="1"/>
    <col min="6" max="6" width="17" customWidth="1"/>
    <col min="7" max="7" width="16.90625" customWidth="1"/>
    <col min="8" max="8" width="18.26953125" customWidth="1"/>
    <col min="9" max="9" width="13.08984375" bestFit="1" customWidth="1"/>
    <col min="10" max="10" width="11.08984375" bestFit="1" customWidth="1"/>
    <col min="11" max="11" width="19.08984375" customWidth="1"/>
  </cols>
  <sheetData>
    <row r="1" spans="1:11" x14ac:dyDescent="0.2">
      <c r="A1" s="48"/>
      <c r="B1" s="48"/>
      <c r="C1" s="48"/>
      <c r="D1" s="48"/>
      <c r="E1" s="48"/>
      <c r="F1" s="48"/>
      <c r="G1" s="48"/>
      <c r="H1" s="48"/>
      <c r="I1" s="48"/>
      <c r="J1" s="48"/>
      <c r="K1" s="48"/>
    </row>
    <row r="2" spans="1:11" x14ac:dyDescent="0.2">
      <c r="A2" s="48"/>
      <c r="B2" s="49">
        <f>+'【標準（財務諸表）】1'!D$11</f>
        <v>0</v>
      </c>
      <c r="C2" s="48"/>
      <c r="D2" s="48"/>
      <c r="E2" s="48"/>
      <c r="F2" s="48"/>
      <c r="G2" s="50"/>
      <c r="H2" s="51"/>
      <c r="I2" s="268" t="s">
        <v>155</v>
      </c>
      <c r="J2" s="268"/>
      <c r="K2" s="52" t="s">
        <v>17</v>
      </c>
    </row>
    <row r="3" spans="1:11" x14ac:dyDescent="0.2">
      <c r="A3" s="48"/>
      <c r="B3" s="48"/>
      <c r="C3" s="48"/>
      <c r="D3" s="48"/>
      <c r="E3" s="48"/>
      <c r="F3" s="48"/>
      <c r="G3" s="50"/>
      <c r="H3" s="53"/>
      <c r="I3" s="269" t="s">
        <v>156</v>
      </c>
      <c r="J3" s="269"/>
      <c r="K3" s="54" t="s">
        <v>157</v>
      </c>
    </row>
    <row r="4" spans="1:11" s="9" customFormat="1" x14ac:dyDescent="0.2">
      <c r="A4" s="55"/>
      <c r="B4" s="56" t="s">
        <v>199</v>
      </c>
      <c r="C4" s="55"/>
      <c r="D4" s="55"/>
      <c r="E4" s="55"/>
      <c r="F4" s="55"/>
      <c r="G4" s="57"/>
      <c r="H4" s="58"/>
      <c r="I4" s="270" t="s">
        <v>11</v>
      </c>
      <c r="J4" s="270"/>
      <c r="K4" s="59" t="s">
        <v>158</v>
      </c>
    </row>
    <row r="5" spans="1:11" s="9" customFormat="1" x14ac:dyDescent="0.2">
      <c r="A5" s="55"/>
      <c r="B5" s="56" t="s">
        <v>67</v>
      </c>
      <c r="C5" s="55"/>
      <c r="D5" s="55"/>
      <c r="E5" s="55"/>
      <c r="F5" s="55"/>
      <c r="G5" s="55"/>
      <c r="H5" s="60"/>
      <c r="I5" s="55"/>
      <c r="J5" s="55"/>
      <c r="K5" s="55"/>
    </row>
    <row r="6" spans="1:11" s="9" customFormat="1" x14ac:dyDescent="0.2">
      <c r="A6" s="55"/>
      <c r="B6" s="55"/>
      <c r="C6" s="55"/>
      <c r="D6" s="55"/>
      <c r="E6" s="55"/>
      <c r="F6" s="55"/>
      <c r="G6" s="55"/>
      <c r="H6" s="55"/>
      <c r="I6" s="55"/>
      <c r="J6" s="55"/>
      <c r="K6" s="55"/>
    </row>
    <row r="7" spans="1:11" s="9" customFormat="1" x14ac:dyDescent="0.2">
      <c r="A7" s="61" t="s">
        <v>55</v>
      </c>
      <c r="B7" s="55"/>
      <c r="C7" s="55"/>
      <c r="D7" s="55"/>
      <c r="E7" s="55"/>
      <c r="F7" s="55"/>
      <c r="G7" s="55"/>
      <c r="H7" s="55"/>
      <c r="I7" s="55"/>
      <c r="J7" s="55"/>
      <c r="K7" s="55"/>
    </row>
    <row r="8" spans="1:11" s="9" customFormat="1" x14ac:dyDescent="0.2">
      <c r="A8" s="55"/>
      <c r="B8" s="55"/>
      <c r="C8" s="55"/>
      <c r="D8" s="55"/>
      <c r="E8" s="55"/>
      <c r="F8" s="55"/>
      <c r="G8" s="62"/>
      <c r="H8" s="62" t="s">
        <v>54</v>
      </c>
      <c r="I8" s="62"/>
      <c r="J8" s="55"/>
      <c r="K8" s="62"/>
    </row>
    <row r="9" spans="1:11" s="9" customFormat="1" ht="60" customHeight="1" x14ac:dyDescent="0.2">
      <c r="A9" s="55"/>
      <c r="B9" s="63" t="s">
        <v>227</v>
      </c>
      <c r="C9" s="64" t="s">
        <v>223</v>
      </c>
      <c r="D9" s="64" t="s">
        <v>192</v>
      </c>
      <c r="E9" s="64" t="s">
        <v>196</v>
      </c>
      <c r="F9" s="64" t="s">
        <v>220</v>
      </c>
      <c r="G9" s="64" t="s">
        <v>197</v>
      </c>
      <c r="H9" s="64" t="s">
        <v>232</v>
      </c>
      <c r="I9" s="65" t="s">
        <v>216</v>
      </c>
      <c r="J9" s="63" t="s">
        <v>0</v>
      </c>
      <c r="K9" s="65" t="s">
        <v>194</v>
      </c>
    </row>
    <row r="10" spans="1:11" s="9" customFormat="1" x14ac:dyDescent="0.2">
      <c r="A10" s="55">
        <v>1</v>
      </c>
      <c r="B10" s="85">
        <f>+'【標準（財務諸表）】1'!D$11</f>
        <v>0</v>
      </c>
      <c r="C10" s="86">
        <f>+'【標準（財務諸表）】1'!P$11</f>
        <v>0</v>
      </c>
      <c r="D10" s="87">
        <f>+'【標準（財務諸表）】1'!Q$11</f>
        <v>0</v>
      </c>
      <c r="E10" s="87">
        <f>+'【標準（財務諸表）】1'!R$11</f>
        <v>0</v>
      </c>
      <c r="F10" s="87">
        <f>+'【標準（財務諸表）】1'!S$11</f>
        <v>0</v>
      </c>
      <c r="G10" s="88">
        <f>+'【標準（財務諸表）】1'!AM$33+'【標準（財務諸表）】1'!BH$33+'【標準（財務諸表）】1'!CE$33</f>
        <v>0</v>
      </c>
      <c r="H10" s="87">
        <f t="shared" ref="H10:H29" si="0">ROUND(F10*G10,0)</f>
        <v>0</v>
      </c>
      <c r="I10" s="85">
        <f>'【標準（財務諸表）】1'!O$11</f>
        <v>0</v>
      </c>
      <c r="J10" s="85">
        <f>'【標準（財務諸表）】1'!E$11</f>
        <v>0</v>
      </c>
      <c r="K10" s="85">
        <f>+'【標準（財務諸表）】1'!B$15</f>
        <v>0</v>
      </c>
    </row>
    <row r="11" spans="1:11" s="9" customFormat="1" x14ac:dyDescent="0.2">
      <c r="A11" s="55">
        <v>2</v>
      </c>
      <c r="B11" s="85">
        <f>+'【標準（財務諸表）】2'!D$11</f>
        <v>0</v>
      </c>
      <c r="C11" s="86">
        <f>+'【標準（財務諸表）】2'!P$11</f>
        <v>0</v>
      </c>
      <c r="D11" s="87">
        <f>+'【標準（財務諸表）】2'!Q$11</f>
        <v>0</v>
      </c>
      <c r="E11" s="87">
        <f>+'【標準（財務諸表）】2'!R$11</f>
        <v>0</v>
      </c>
      <c r="F11" s="87">
        <f>+'【標準（財務諸表）】2'!S$11</f>
        <v>0</v>
      </c>
      <c r="G11" s="88">
        <f>+'【標準（財務諸表）】2'!AM$33+'【標準（財務諸表）】2'!BH$33+'【標準（財務諸表）】2'!CE$33</f>
        <v>0</v>
      </c>
      <c r="H11" s="87">
        <f t="shared" si="0"/>
        <v>0</v>
      </c>
      <c r="I11" s="85">
        <f>'【標準（財務諸表）】2'!O$11</f>
        <v>0</v>
      </c>
      <c r="J11" s="85">
        <f>'【標準（財務諸表）】2'!E$11</f>
        <v>0</v>
      </c>
      <c r="K11" s="85">
        <f>+'【標準（財務諸表）】2'!B$15</f>
        <v>0</v>
      </c>
    </row>
    <row r="12" spans="1:11" s="9" customFormat="1" x14ac:dyDescent="0.2">
      <c r="A12" s="55">
        <v>3</v>
      </c>
      <c r="B12" s="85">
        <f>+'【標準（財務諸表）】3'!D$11</f>
        <v>0</v>
      </c>
      <c r="C12" s="86">
        <f>+'【標準（財務諸表）】3'!P$11</f>
        <v>0</v>
      </c>
      <c r="D12" s="87">
        <f>+'【標準（財務諸表）】3'!Q$11</f>
        <v>0</v>
      </c>
      <c r="E12" s="87">
        <f>+'【標準（財務諸表）】3'!R$11</f>
        <v>0</v>
      </c>
      <c r="F12" s="87">
        <f>+'【標準（財務諸表）】3'!S$11</f>
        <v>0</v>
      </c>
      <c r="G12" s="88">
        <f>+'【標準（財務諸表）】3'!AM$33+'【標準（財務諸表）】3'!BH$33+'【標準（財務諸表）】3'!CE$33</f>
        <v>0</v>
      </c>
      <c r="H12" s="87">
        <f t="shared" si="0"/>
        <v>0</v>
      </c>
      <c r="I12" s="85">
        <f>'【標準（財務諸表）】3'!O$11</f>
        <v>0</v>
      </c>
      <c r="J12" s="85">
        <f>'【標準（財務諸表）】3'!E$11</f>
        <v>0</v>
      </c>
      <c r="K12" s="85">
        <f>+'【標準（財務諸表）】3'!B$15</f>
        <v>0</v>
      </c>
    </row>
    <row r="13" spans="1:11" s="9" customFormat="1" x14ac:dyDescent="0.2">
      <c r="A13" s="55">
        <v>4</v>
      </c>
      <c r="B13" s="85">
        <f>+'【標準（財務諸表）】4'!D$11</f>
        <v>0</v>
      </c>
      <c r="C13" s="86">
        <f>+'【標準（財務諸表）】4'!P$11</f>
        <v>0</v>
      </c>
      <c r="D13" s="87">
        <f>+'【標準（財務諸表）】4'!Q$11</f>
        <v>0</v>
      </c>
      <c r="E13" s="87">
        <f>+'【標準（財務諸表）】4'!R$11</f>
        <v>0</v>
      </c>
      <c r="F13" s="87">
        <f>+'【標準（財務諸表）】4'!S$11</f>
        <v>0</v>
      </c>
      <c r="G13" s="88">
        <f>+'【標準（財務諸表）】4'!AM$33+'【標準（財務諸表）】4'!BH$33+'【標準（財務諸表）】4'!CE$33</f>
        <v>0</v>
      </c>
      <c r="H13" s="87">
        <f t="shared" si="0"/>
        <v>0</v>
      </c>
      <c r="I13" s="85">
        <f>'【標準（財務諸表）】4'!O$11</f>
        <v>0</v>
      </c>
      <c r="J13" s="85">
        <f>'【標準（財務諸表）】4'!E$11</f>
        <v>0</v>
      </c>
      <c r="K13" s="85">
        <f>+'【標準（財務諸表）】4'!B$15</f>
        <v>0</v>
      </c>
    </row>
    <row r="14" spans="1:11" s="9" customFormat="1" x14ac:dyDescent="0.2">
      <c r="A14" s="55">
        <v>5</v>
      </c>
      <c r="B14" s="85">
        <f>+'【標準（財務諸表）】5'!D$11</f>
        <v>0</v>
      </c>
      <c r="C14" s="86">
        <f>+'【標準（財務諸表）】5'!P$11</f>
        <v>0</v>
      </c>
      <c r="D14" s="87">
        <f>+'【標準（財務諸表）】5'!Q$11</f>
        <v>0</v>
      </c>
      <c r="E14" s="87">
        <f>+'【標準（財務諸表）】5'!R$11</f>
        <v>0</v>
      </c>
      <c r="F14" s="87">
        <f>+'【標準（財務諸表）】5'!S$11</f>
        <v>0</v>
      </c>
      <c r="G14" s="88">
        <f>+'【標準（財務諸表）】5'!AM$33+'【標準（財務諸表）】5'!BH$33+'【標準（財務諸表）】5'!CE$33</f>
        <v>0</v>
      </c>
      <c r="H14" s="87">
        <f t="shared" si="0"/>
        <v>0</v>
      </c>
      <c r="I14" s="85">
        <f>'【標準（財務諸表）】5'!O$11</f>
        <v>0</v>
      </c>
      <c r="J14" s="85">
        <f>'【標準（財務諸表）】5'!E$11</f>
        <v>0</v>
      </c>
      <c r="K14" s="85">
        <f>+'【標準（財務諸表）】5'!B$15</f>
        <v>0</v>
      </c>
    </row>
    <row r="15" spans="1:11" s="9" customFormat="1" x14ac:dyDescent="0.2">
      <c r="A15" s="55">
        <v>6</v>
      </c>
      <c r="B15" s="85">
        <f>+'【標準（財務諸表）】6'!D$11</f>
        <v>0</v>
      </c>
      <c r="C15" s="86">
        <f>+'【標準（財務諸表）】6'!P$11</f>
        <v>0</v>
      </c>
      <c r="D15" s="87">
        <f>+'【標準（財務諸表）】6'!Q$11</f>
        <v>0</v>
      </c>
      <c r="E15" s="87">
        <f>+'【標準（財務諸表）】6'!R$11</f>
        <v>0</v>
      </c>
      <c r="F15" s="87">
        <f>+'【標準（財務諸表）】6'!S$11</f>
        <v>0</v>
      </c>
      <c r="G15" s="88">
        <f>+'【標準（財務諸表）】6'!AM$33+'【標準（財務諸表）】6'!BH$33+'【標準（財務諸表）】6'!CE$33</f>
        <v>0</v>
      </c>
      <c r="H15" s="87">
        <f t="shared" si="0"/>
        <v>0</v>
      </c>
      <c r="I15" s="85">
        <f>'【標準（財務諸表）】6'!O$11</f>
        <v>0</v>
      </c>
      <c r="J15" s="85">
        <f>'【標準（財務諸表）】6'!E$11</f>
        <v>0</v>
      </c>
      <c r="K15" s="85">
        <f>+'【標準（財務諸表）】6'!B$15</f>
        <v>0</v>
      </c>
    </row>
    <row r="16" spans="1:11" s="9" customFormat="1" x14ac:dyDescent="0.2">
      <c r="A16" s="55">
        <v>7</v>
      </c>
      <c r="B16" s="85">
        <f>+'【標準（財務諸表）】7'!D$11</f>
        <v>0</v>
      </c>
      <c r="C16" s="86">
        <f>+'【標準（財務諸表）】7'!P$11</f>
        <v>0</v>
      </c>
      <c r="D16" s="87">
        <f>+'【標準（財務諸表）】7'!Q$11</f>
        <v>0</v>
      </c>
      <c r="E16" s="87">
        <f>+'【標準（財務諸表）】7'!R$11</f>
        <v>0</v>
      </c>
      <c r="F16" s="87">
        <f>+'【標準（財務諸表）】7'!S$11</f>
        <v>0</v>
      </c>
      <c r="G16" s="88">
        <f>+'【標準（財務諸表）】7'!AM$33+'【標準（財務諸表）】7'!BH$33+'【標準（財務諸表）】7'!CE$33</f>
        <v>0</v>
      </c>
      <c r="H16" s="87">
        <f t="shared" si="0"/>
        <v>0</v>
      </c>
      <c r="I16" s="85">
        <f>'【標準（財務諸表）】7'!O$11</f>
        <v>0</v>
      </c>
      <c r="J16" s="85">
        <f>'【標準（財務諸表）】7'!E$11</f>
        <v>0</v>
      </c>
      <c r="K16" s="85">
        <f>+'【標準（財務諸表）】7'!B$15</f>
        <v>0</v>
      </c>
    </row>
    <row r="17" spans="1:11" s="9" customFormat="1" x14ac:dyDescent="0.2">
      <c r="A17" s="55">
        <v>8</v>
      </c>
      <c r="B17" s="85">
        <f>+'【標準（財務諸表）】8'!D$11</f>
        <v>0</v>
      </c>
      <c r="C17" s="86">
        <f>+'【標準（財務諸表）】8'!P$11</f>
        <v>0</v>
      </c>
      <c r="D17" s="87">
        <f>+'【標準（財務諸表）】8'!Q$11</f>
        <v>0</v>
      </c>
      <c r="E17" s="87">
        <f>+'【標準（財務諸表）】8'!R$11</f>
        <v>0</v>
      </c>
      <c r="F17" s="87">
        <f>+'【標準（財務諸表）】8'!S$11</f>
        <v>0</v>
      </c>
      <c r="G17" s="88">
        <f>+'【標準（財務諸表）】8'!AM$33+'【標準（財務諸表）】8'!BH$33+'【標準（財務諸表）】8'!CE$33</f>
        <v>0</v>
      </c>
      <c r="H17" s="87">
        <f t="shared" si="0"/>
        <v>0</v>
      </c>
      <c r="I17" s="85">
        <f>'【標準（財務諸表）】8'!O$11</f>
        <v>0</v>
      </c>
      <c r="J17" s="85">
        <f>'【標準（財務諸表）】8'!E$11</f>
        <v>0</v>
      </c>
      <c r="K17" s="85">
        <f>+'【標準（財務諸表）】8'!B$15</f>
        <v>0</v>
      </c>
    </row>
    <row r="18" spans="1:11" s="9" customFormat="1" x14ac:dyDescent="0.2">
      <c r="A18" s="55">
        <v>9</v>
      </c>
      <c r="B18" s="85">
        <f>+'【標準（財務諸表）】9'!D$11</f>
        <v>0</v>
      </c>
      <c r="C18" s="86">
        <f>+'【標準（財務諸表）】9'!P$11</f>
        <v>0</v>
      </c>
      <c r="D18" s="87">
        <f>+'【標準（財務諸表）】9'!Q$11</f>
        <v>0</v>
      </c>
      <c r="E18" s="87">
        <f>+'【標準（財務諸表）】9'!R$11</f>
        <v>0</v>
      </c>
      <c r="F18" s="87">
        <f>+'【標準（財務諸表）】9'!S$11</f>
        <v>0</v>
      </c>
      <c r="G18" s="88">
        <f>+'【標準（財務諸表）】9'!AM$33+'【標準（財務諸表）】9'!BH$33+'【標準（財務諸表）】9'!CE$33</f>
        <v>0</v>
      </c>
      <c r="H18" s="87">
        <f t="shared" si="0"/>
        <v>0</v>
      </c>
      <c r="I18" s="85">
        <f>'【標準（財務諸表）】9'!O$11</f>
        <v>0</v>
      </c>
      <c r="J18" s="85">
        <f>'【標準（財務諸表）】9'!E$11</f>
        <v>0</v>
      </c>
      <c r="K18" s="85">
        <f>+'【標準（財務諸表）】9'!B$15</f>
        <v>0</v>
      </c>
    </row>
    <row r="19" spans="1:11" s="9" customFormat="1" x14ac:dyDescent="0.2">
      <c r="A19" s="55">
        <v>10</v>
      </c>
      <c r="B19" s="85">
        <f>+'【標準（財務諸表）】10'!D$11</f>
        <v>0</v>
      </c>
      <c r="C19" s="86">
        <f>+'【標準（財務諸表）】10'!P$11</f>
        <v>0</v>
      </c>
      <c r="D19" s="87">
        <f>+'【標準（財務諸表）】10'!Q$11</f>
        <v>0</v>
      </c>
      <c r="E19" s="87">
        <f>+'【標準（財務諸表）】10'!R$11</f>
        <v>0</v>
      </c>
      <c r="F19" s="87">
        <f>+'【標準（財務諸表）】10'!S$11</f>
        <v>0</v>
      </c>
      <c r="G19" s="88">
        <f>+'【標準（財務諸表）】10'!AM$33+'【標準（財務諸表）】10'!BH$33+'【標準（財務諸表）】10'!CE$33</f>
        <v>0</v>
      </c>
      <c r="H19" s="87">
        <f t="shared" si="0"/>
        <v>0</v>
      </c>
      <c r="I19" s="85">
        <f>'【標準（財務諸表）】10'!O$11</f>
        <v>0</v>
      </c>
      <c r="J19" s="85">
        <f>'【標準（財務諸表）】10'!E$11</f>
        <v>0</v>
      </c>
      <c r="K19" s="85">
        <f>+'【標準（財務諸表）】10'!B$15</f>
        <v>0</v>
      </c>
    </row>
    <row r="20" spans="1:11" s="9" customFormat="1" x14ac:dyDescent="0.2">
      <c r="A20" s="55">
        <v>11</v>
      </c>
      <c r="B20" s="85">
        <f>+'【標準（財務諸表）】11'!D$11</f>
        <v>0</v>
      </c>
      <c r="C20" s="86">
        <f>+'【標準（財務諸表）】11'!P$11</f>
        <v>0</v>
      </c>
      <c r="D20" s="87">
        <f>+'【標準（財務諸表）】11'!Q$11</f>
        <v>0</v>
      </c>
      <c r="E20" s="87">
        <f>+'【標準（財務諸表）】11'!R$11</f>
        <v>0</v>
      </c>
      <c r="F20" s="87">
        <f>+'【標準（財務諸表）】11'!S$11</f>
        <v>0</v>
      </c>
      <c r="G20" s="88">
        <f>+'【標準（財務諸表）】11'!AM$33+'【標準（財務諸表）】11'!BH$33+'【標準（財務諸表）】11'!CE$33</f>
        <v>0</v>
      </c>
      <c r="H20" s="87">
        <f t="shared" si="0"/>
        <v>0</v>
      </c>
      <c r="I20" s="85">
        <f>'【標準（財務諸表）】11'!O$11</f>
        <v>0</v>
      </c>
      <c r="J20" s="85">
        <f>'【標準（財務諸表）】11'!E$11</f>
        <v>0</v>
      </c>
      <c r="K20" s="85">
        <f>+'【標準（財務諸表）】1'!B$15</f>
        <v>0</v>
      </c>
    </row>
    <row r="21" spans="1:11" s="9" customFormat="1" x14ac:dyDescent="0.2">
      <c r="A21" s="55">
        <v>12</v>
      </c>
      <c r="B21" s="85">
        <f>+'【標準（財務諸表）】12'!D$11</f>
        <v>0</v>
      </c>
      <c r="C21" s="86">
        <f>+'【標準（財務諸表）】12'!P$11</f>
        <v>0</v>
      </c>
      <c r="D21" s="87">
        <f>+'【標準（財務諸表）】12'!Q$11</f>
        <v>0</v>
      </c>
      <c r="E21" s="87">
        <f>+'【標準（財務諸表）】12'!R$11</f>
        <v>0</v>
      </c>
      <c r="F21" s="87">
        <f>+'【標準（財務諸表）】12'!S$11</f>
        <v>0</v>
      </c>
      <c r="G21" s="88">
        <f>+'【標準（財務諸表）】12'!AM$33+'【標準（財務諸表）】12'!BH$33+'【標準（財務諸表）】12'!CE$33</f>
        <v>0</v>
      </c>
      <c r="H21" s="87">
        <f t="shared" si="0"/>
        <v>0</v>
      </c>
      <c r="I21" s="85">
        <f>'【標準（財務諸表）】12'!O$11</f>
        <v>0</v>
      </c>
      <c r="J21" s="85">
        <f>'【標準（財務諸表）】12'!E$11</f>
        <v>0</v>
      </c>
      <c r="K21" s="85">
        <f>+'【標準（財務諸表）】12'!B$15</f>
        <v>0</v>
      </c>
    </row>
    <row r="22" spans="1:11" s="9" customFormat="1" x14ac:dyDescent="0.2">
      <c r="A22" s="55">
        <v>13</v>
      </c>
      <c r="B22" s="85">
        <f>+'【標準（財務諸表）】13'!D$11</f>
        <v>0</v>
      </c>
      <c r="C22" s="86">
        <f>+'【標準（財務諸表）】13'!P$11</f>
        <v>0</v>
      </c>
      <c r="D22" s="87">
        <f>+'【標準（財務諸表）】13'!Q$11</f>
        <v>0</v>
      </c>
      <c r="E22" s="87">
        <f>+'【標準（財務諸表）】13'!R$11</f>
        <v>0</v>
      </c>
      <c r="F22" s="87">
        <f>+'【標準（財務諸表）】13'!S$11</f>
        <v>0</v>
      </c>
      <c r="G22" s="88">
        <f>+'【標準（財務諸表）】13'!AM$33+'【標準（財務諸表）】13'!BH$33+'【標準（財務諸表）】13'!CE$33</f>
        <v>0</v>
      </c>
      <c r="H22" s="87">
        <f t="shared" si="0"/>
        <v>0</v>
      </c>
      <c r="I22" s="85">
        <f>'【標準（財務諸表）】13'!O$11</f>
        <v>0</v>
      </c>
      <c r="J22" s="85">
        <f>'【標準（財務諸表）】13'!E$11</f>
        <v>0</v>
      </c>
      <c r="K22" s="85">
        <f>+'【標準（財務諸表）】13'!B$15</f>
        <v>0</v>
      </c>
    </row>
    <row r="23" spans="1:11" s="9" customFormat="1" x14ac:dyDescent="0.2">
      <c r="A23" s="55">
        <v>14</v>
      </c>
      <c r="B23" s="85">
        <f>+'【標準（財務諸表）】14'!D$11</f>
        <v>0</v>
      </c>
      <c r="C23" s="86">
        <f>+'【標準（財務諸表）】14'!P$11</f>
        <v>0</v>
      </c>
      <c r="D23" s="87">
        <f>+'【標準（財務諸表）】14'!Q$11</f>
        <v>0</v>
      </c>
      <c r="E23" s="87">
        <f>+'【標準（財務諸表）】14'!R$11</f>
        <v>0</v>
      </c>
      <c r="F23" s="87">
        <f>+'【標準（財務諸表）】14'!S$11</f>
        <v>0</v>
      </c>
      <c r="G23" s="88">
        <f>+'【標準（財務諸表）】14'!AM$33+'【標準（財務諸表）】14'!BH$33+'【標準（財務諸表）】14'!CE$33</f>
        <v>0</v>
      </c>
      <c r="H23" s="87">
        <f t="shared" si="0"/>
        <v>0</v>
      </c>
      <c r="I23" s="85">
        <f>'【標準（財務諸表）】14'!O$11</f>
        <v>0</v>
      </c>
      <c r="J23" s="85">
        <f>'【標準（財務諸表）】14'!E$11</f>
        <v>0</v>
      </c>
      <c r="K23" s="85">
        <f>+'【標準（財務諸表）】14'!B$15</f>
        <v>0</v>
      </c>
    </row>
    <row r="24" spans="1:11" s="9" customFormat="1" x14ac:dyDescent="0.2">
      <c r="A24" s="55">
        <v>15</v>
      </c>
      <c r="B24" s="85">
        <f>+'【標準（財務諸表）】15'!D$11</f>
        <v>0</v>
      </c>
      <c r="C24" s="86">
        <f>+'【標準（財務諸表）】15'!P$11</f>
        <v>0</v>
      </c>
      <c r="D24" s="87">
        <f>+'【標準（財務諸表）】15'!Q$11</f>
        <v>0</v>
      </c>
      <c r="E24" s="87">
        <f>+'【標準（財務諸表）】15'!R$11</f>
        <v>0</v>
      </c>
      <c r="F24" s="87">
        <f>+'【標準（財務諸表）】15'!S$11</f>
        <v>0</v>
      </c>
      <c r="G24" s="88">
        <f>+'【標準（財務諸表）】15'!AM$33+'【標準（財務諸表）】15'!BH$33+'【標準（財務諸表）】15'!CE$33</f>
        <v>0</v>
      </c>
      <c r="H24" s="87">
        <f t="shared" si="0"/>
        <v>0</v>
      </c>
      <c r="I24" s="85">
        <f>'【標準（財務諸表）】15'!O$11</f>
        <v>0</v>
      </c>
      <c r="J24" s="85">
        <f>'【標準（財務諸表）】15'!E$11</f>
        <v>0</v>
      </c>
      <c r="K24" s="85">
        <f>+'【標準（財務諸表）】15'!B$15</f>
        <v>0</v>
      </c>
    </row>
    <row r="25" spans="1:11" s="9" customFormat="1" x14ac:dyDescent="0.2">
      <c r="A25" s="55">
        <v>16</v>
      </c>
      <c r="B25" s="85">
        <f>+'【標準（財務諸表）】16'!D$11</f>
        <v>0</v>
      </c>
      <c r="C25" s="86">
        <f>+'【標準（財務諸表）】16'!P$11</f>
        <v>0</v>
      </c>
      <c r="D25" s="87">
        <f>+'【標準（財務諸表）】16'!Q$11</f>
        <v>0</v>
      </c>
      <c r="E25" s="87">
        <f>+'【標準（財務諸表）】16'!R$11</f>
        <v>0</v>
      </c>
      <c r="F25" s="87">
        <f>+'【標準（財務諸表）】16'!S$11</f>
        <v>0</v>
      </c>
      <c r="G25" s="88">
        <f>+'【標準（財務諸表）】16'!AM$33+'【標準（財務諸表）】16'!BH$33+'【標準（財務諸表）】16'!CE$33</f>
        <v>0</v>
      </c>
      <c r="H25" s="87">
        <f t="shared" si="0"/>
        <v>0</v>
      </c>
      <c r="I25" s="85">
        <f>'【標準（財務諸表）】16'!O$11</f>
        <v>0</v>
      </c>
      <c r="J25" s="85">
        <f>'【標準（財務諸表）】16'!E$11</f>
        <v>0</v>
      </c>
      <c r="K25" s="85">
        <f>+'【標準（財務諸表）】16'!B$15</f>
        <v>0</v>
      </c>
    </row>
    <row r="26" spans="1:11" s="9" customFormat="1" x14ac:dyDescent="0.2">
      <c r="A26" s="55">
        <v>17</v>
      </c>
      <c r="B26" s="85">
        <f>+'【標準（財務諸表）】17'!D$11</f>
        <v>0</v>
      </c>
      <c r="C26" s="86">
        <f>+'【標準（財務諸表）】17'!P$11</f>
        <v>0</v>
      </c>
      <c r="D26" s="87">
        <f>+'【標準（財務諸表）】17'!Q$11</f>
        <v>0</v>
      </c>
      <c r="E26" s="87">
        <f>+'【標準（財務諸表）】17'!R$11</f>
        <v>0</v>
      </c>
      <c r="F26" s="87">
        <f>+'【標準（財務諸表）】17'!S$11</f>
        <v>0</v>
      </c>
      <c r="G26" s="88">
        <f>+'【標準（財務諸表）】17'!AM$33+'【標準（財務諸表）】17'!BH$33+'【標準（財務諸表）】17'!CE$33</f>
        <v>0</v>
      </c>
      <c r="H26" s="87">
        <f t="shared" si="0"/>
        <v>0</v>
      </c>
      <c r="I26" s="85">
        <f>'【標準（財務諸表）】17'!O$11</f>
        <v>0</v>
      </c>
      <c r="J26" s="85">
        <f>'【標準（財務諸表）】17'!E$11</f>
        <v>0</v>
      </c>
      <c r="K26" s="85">
        <f>+'【標準（財務諸表）】17'!B$15</f>
        <v>0</v>
      </c>
    </row>
    <row r="27" spans="1:11" s="9" customFormat="1" x14ac:dyDescent="0.2">
      <c r="A27" s="55">
        <v>18</v>
      </c>
      <c r="B27" s="85">
        <f>+'【標準（財務諸表）】18'!D$11</f>
        <v>0</v>
      </c>
      <c r="C27" s="86">
        <f>+'【標準（財務諸表）】18'!P$11</f>
        <v>0</v>
      </c>
      <c r="D27" s="87">
        <f>+'【標準（財務諸表）】18'!Q$11</f>
        <v>0</v>
      </c>
      <c r="E27" s="87">
        <f>+'【標準（財務諸表）】18'!R$11</f>
        <v>0</v>
      </c>
      <c r="F27" s="87">
        <f>+'【標準（財務諸表）】18'!S$11</f>
        <v>0</v>
      </c>
      <c r="G27" s="88">
        <f>+'【標準（財務諸表）】18'!AM$33+'【標準（財務諸表）】18'!BH$33+'【標準（財務諸表）】18'!CE$33</f>
        <v>0</v>
      </c>
      <c r="H27" s="87">
        <f t="shared" si="0"/>
        <v>0</v>
      </c>
      <c r="I27" s="85">
        <f>'【標準（財務諸表）】18'!O$11</f>
        <v>0</v>
      </c>
      <c r="J27" s="85">
        <f>'【標準（財務諸表）】18'!E$11</f>
        <v>0</v>
      </c>
      <c r="K27" s="85">
        <f>+'【標準（財務諸表）】18'!B$15</f>
        <v>0</v>
      </c>
    </row>
    <row r="28" spans="1:11" s="9" customFormat="1" x14ac:dyDescent="0.2">
      <c r="A28" s="55">
        <v>19</v>
      </c>
      <c r="B28" s="85">
        <f>+'【標準（財務諸表）】19'!D$11</f>
        <v>0</v>
      </c>
      <c r="C28" s="86">
        <f>+'【標準（財務諸表）】19'!P$11</f>
        <v>0</v>
      </c>
      <c r="D28" s="87">
        <f>+'【標準（財務諸表）】19'!Q$11</f>
        <v>0</v>
      </c>
      <c r="E28" s="87">
        <f>+'【標準（財務諸表）】19'!R$11</f>
        <v>0</v>
      </c>
      <c r="F28" s="87">
        <f>+'【標準（財務諸表）】19'!S$11</f>
        <v>0</v>
      </c>
      <c r="G28" s="88">
        <f>+'【標準（財務諸表）】19'!AM$33+'【標準（財務諸表）】19'!BH$33+'【標準（財務諸表）】19'!CE$33</f>
        <v>0</v>
      </c>
      <c r="H28" s="87">
        <f t="shared" si="0"/>
        <v>0</v>
      </c>
      <c r="I28" s="85">
        <f>'【標準（財務諸表）】19'!O$11</f>
        <v>0</v>
      </c>
      <c r="J28" s="85">
        <f>'【標準（財務諸表）】19'!E$11</f>
        <v>0</v>
      </c>
      <c r="K28" s="85">
        <f>+'【標準（財務諸表）】19'!B$15</f>
        <v>0</v>
      </c>
    </row>
    <row r="29" spans="1:11" s="9" customFormat="1" ht="13.5" thickBot="1" x14ac:dyDescent="0.25">
      <c r="A29" s="55">
        <v>20</v>
      </c>
      <c r="B29" s="85">
        <f>+'【標準（財務諸表）】20'!D$11</f>
        <v>0</v>
      </c>
      <c r="C29" s="86">
        <f>+'【標準（財務諸表）】20'!P$11</f>
        <v>0</v>
      </c>
      <c r="D29" s="87">
        <f>+'【標準（財務諸表）】20'!Q$11</f>
        <v>0</v>
      </c>
      <c r="E29" s="87">
        <f>+'【標準（財務諸表）】20'!R$11</f>
        <v>0</v>
      </c>
      <c r="F29" s="87">
        <f>+'【標準（財務諸表）】20'!S$11</f>
        <v>0</v>
      </c>
      <c r="G29" s="88">
        <f>+'【標準（財務諸表）】20'!AM$33+'【標準（財務諸表）】20'!BH$33+'【標準（財務諸表）】20'!CE$33</f>
        <v>0</v>
      </c>
      <c r="H29" s="87">
        <f t="shared" si="0"/>
        <v>0</v>
      </c>
      <c r="I29" s="85">
        <f>'【標準（財務諸表）】20'!O$11</f>
        <v>0</v>
      </c>
      <c r="J29" s="85">
        <f>'【標準（財務諸表）】20'!E$11</f>
        <v>0</v>
      </c>
      <c r="K29" s="85">
        <f>+'【標準（財務諸表）】20'!B$15</f>
        <v>0</v>
      </c>
    </row>
    <row r="30" spans="1:11" s="9" customFormat="1" ht="13.5" customHeight="1" thickBot="1" x14ac:dyDescent="0.25">
      <c r="A30" s="55"/>
      <c r="B30" s="89"/>
      <c r="C30" s="89"/>
      <c r="D30" s="89"/>
      <c r="E30" s="89"/>
      <c r="F30" s="90"/>
      <c r="G30" s="90" t="s">
        <v>50</v>
      </c>
      <c r="H30" s="91">
        <f>SUM(H10:H29)</f>
        <v>0</v>
      </c>
      <c r="I30" s="92"/>
      <c r="J30" s="93"/>
      <c r="K30" s="93"/>
    </row>
    <row r="31" spans="1:11" s="9" customFormat="1" x14ac:dyDescent="0.2">
      <c r="A31" s="55"/>
      <c r="B31" s="55"/>
      <c r="C31" s="55"/>
      <c r="D31" s="55"/>
      <c r="E31" s="55"/>
      <c r="F31" s="55"/>
      <c r="G31" s="55"/>
      <c r="H31" s="55"/>
      <c r="I31" s="55"/>
      <c r="J31" s="55"/>
      <c r="K31" s="55"/>
    </row>
    <row r="32" spans="1:11" s="9" customFormat="1" x14ac:dyDescent="0.2">
      <c r="A32" s="61" t="s">
        <v>56</v>
      </c>
      <c r="B32" s="55"/>
      <c r="C32" s="55"/>
      <c r="D32" s="55"/>
      <c r="E32" s="55"/>
      <c r="F32" s="55"/>
      <c r="G32" s="55"/>
      <c r="H32" s="55"/>
      <c r="I32" s="55"/>
      <c r="J32" s="55"/>
      <c r="K32" s="55"/>
    </row>
    <row r="33" spans="1:11" s="9" customFormat="1" x14ac:dyDescent="0.2">
      <c r="A33" s="55"/>
      <c r="B33" s="61" t="s">
        <v>57</v>
      </c>
      <c r="C33" s="55"/>
      <c r="D33" s="55"/>
      <c r="E33" s="55"/>
      <c r="F33" s="55"/>
      <c r="G33" s="55"/>
      <c r="H33" s="55"/>
      <c r="I33" s="55"/>
      <c r="J33" s="55"/>
      <c r="K33" s="55"/>
    </row>
    <row r="34" spans="1:11" s="9" customFormat="1" x14ac:dyDescent="0.2">
      <c r="A34" s="55"/>
      <c r="B34" s="55"/>
      <c r="C34" s="62" t="s">
        <v>54</v>
      </c>
      <c r="D34" s="55"/>
      <c r="E34" s="62"/>
      <c r="F34" s="55"/>
      <c r="G34" s="55"/>
      <c r="H34" s="55"/>
      <c r="I34" s="55"/>
      <c r="J34" s="55"/>
      <c r="K34" s="55"/>
    </row>
    <row r="35" spans="1:11" s="9" customFormat="1" ht="52.5" customHeight="1" x14ac:dyDescent="0.2">
      <c r="A35" s="55"/>
      <c r="B35" s="63" t="s">
        <v>227</v>
      </c>
      <c r="C35" s="68" t="s">
        <v>228</v>
      </c>
      <c r="D35" s="63" t="s">
        <v>221</v>
      </c>
      <c r="E35" s="65" t="s">
        <v>222</v>
      </c>
      <c r="F35" s="63" t="s">
        <v>0</v>
      </c>
      <c r="G35" s="63" t="s">
        <v>194</v>
      </c>
      <c r="H35" s="55"/>
      <c r="I35" s="55"/>
      <c r="J35" s="55"/>
      <c r="K35" s="55"/>
    </row>
    <row r="36" spans="1:11" s="9" customFormat="1" ht="13.5" customHeight="1" x14ac:dyDescent="0.2">
      <c r="A36" s="55">
        <v>1</v>
      </c>
      <c r="B36" s="69"/>
      <c r="C36" s="70"/>
      <c r="D36" s="71"/>
      <c r="E36" s="69"/>
      <c r="F36" s="72"/>
      <c r="G36" s="69"/>
      <c r="H36" s="55"/>
      <c r="I36" s="55"/>
      <c r="J36" s="55"/>
      <c r="K36" s="55"/>
    </row>
    <row r="37" spans="1:11" s="9" customFormat="1" ht="13.5" customHeight="1" x14ac:dyDescent="0.2">
      <c r="A37" s="55">
        <v>2</v>
      </c>
      <c r="B37" s="69"/>
      <c r="C37" s="70"/>
      <c r="D37" s="71"/>
      <c r="E37" s="69"/>
      <c r="F37" s="72"/>
      <c r="G37" s="69"/>
      <c r="H37" s="55"/>
      <c r="I37" s="55"/>
      <c r="J37" s="55"/>
      <c r="K37" s="55"/>
    </row>
    <row r="38" spans="1:11" s="9" customFormat="1" ht="13.5" customHeight="1" x14ac:dyDescent="0.2">
      <c r="A38" s="55">
        <v>3</v>
      </c>
      <c r="B38" s="69"/>
      <c r="C38" s="70"/>
      <c r="D38" s="71"/>
      <c r="E38" s="69"/>
      <c r="F38" s="72"/>
      <c r="G38" s="69"/>
      <c r="H38" s="55"/>
      <c r="I38" s="55"/>
      <c r="J38" s="55"/>
      <c r="K38" s="55"/>
    </row>
    <row r="39" spans="1:11" s="9" customFormat="1" ht="13.5" customHeight="1" x14ac:dyDescent="0.2">
      <c r="A39" s="55">
        <v>4</v>
      </c>
      <c r="B39" s="69"/>
      <c r="C39" s="70"/>
      <c r="D39" s="71"/>
      <c r="E39" s="69"/>
      <c r="F39" s="72"/>
      <c r="G39" s="69"/>
      <c r="H39" s="55"/>
      <c r="I39" s="55"/>
      <c r="J39" s="55"/>
      <c r="K39" s="55"/>
    </row>
    <row r="40" spans="1:11" s="9" customFormat="1" ht="13.5" customHeight="1" x14ac:dyDescent="0.2">
      <c r="A40" s="55">
        <v>5</v>
      </c>
      <c r="B40" s="69"/>
      <c r="C40" s="70"/>
      <c r="D40" s="71"/>
      <c r="E40" s="69"/>
      <c r="F40" s="72"/>
      <c r="G40" s="69"/>
      <c r="H40" s="55"/>
      <c r="I40" s="55"/>
      <c r="J40" s="55"/>
      <c r="K40" s="55"/>
    </row>
    <row r="41" spans="1:11" s="9" customFormat="1" ht="13.5" customHeight="1" x14ac:dyDescent="0.2">
      <c r="A41" s="55">
        <v>6</v>
      </c>
      <c r="B41" s="69"/>
      <c r="C41" s="70"/>
      <c r="D41" s="71"/>
      <c r="E41" s="69"/>
      <c r="F41" s="72"/>
      <c r="G41" s="69"/>
      <c r="H41" s="55"/>
      <c r="I41" s="55"/>
      <c r="J41" s="55"/>
      <c r="K41" s="55"/>
    </row>
    <row r="42" spans="1:11" s="9" customFormat="1" ht="13.5" customHeight="1" x14ac:dyDescent="0.2">
      <c r="A42" s="55">
        <v>7</v>
      </c>
      <c r="B42" s="69"/>
      <c r="C42" s="70"/>
      <c r="D42" s="71"/>
      <c r="E42" s="69"/>
      <c r="F42" s="72"/>
      <c r="G42" s="69"/>
      <c r="H42" s="55"/>
      <c r="I42" s="55"/>
      <c r="J42" s="55"/>
      <c r="K42" s="55"/>
    </row>
    <row r="43" spans="1:11" s="9" customFormat="1" ht="13.5" customHeight="1" x14ac:dyDescent="0.2">
      <c r="A43" s="55">
        <v>8</v>
      </c>
      <c r="B43" s="69"/>
      <c r="C43" s="70"/>
      <c r="D43" s="71"/>
      <c r="E43" s="69"/>
      <c r="F43" s="72"/>
      <c r="G43" s="69"/>
      <c r="H43" s="55"/>
      <c r="I43" s="55"/>
      <c r="J43" s="55"/>
      <c r="K43" s="55"/>
    </row>
    <row r="44" spans="1:11" s="9" customFormat="1" ht="13.5" customHeight="1" x14ac:dyDescent="0.2">
      <c r="A44" s="55">
        <v>9</v>
      </c>
      <c r="B44" s="69"/>
      <c r="C44" s="70"/>
      <c r="D44" s="71"/>
      <c r="E44" s="69"/>
      <c r="F44" s="72"/>
      <c r="G44" s="69"/>
      <c r="H44" s="55"/>
      <c r="I44" s="55"/>
      <c r="J44" s="55"/>
      <c r="K44" s="55"/>
    </row>
    <row r="45" spans="1:11" s="9" customFormat="1" ht="13.5" customHeight="1" x14ac:dyDescent="0.2">
      <c r="A45" s="55">
        <v>10</v>
      </c>
      <c r="B45" s="69"/>
      <c r="C45" s="70"/>
      <c r="D45" s="71"/>
      <c r="E45" s="69"/>
      <c r="F45" s="72"/>
      <c r="G45" s="69"/>
      <c r="H45" s="55"/>
      <c r="I45" s="55"/>
      <c r="J45" s="55"/>
      <c r="K45" s="55"/>
    </row>
    <row r="46" spans="1:11" s="9" customFormat="1" ht="13.5" customHeight="1" x14ac:dyDescent="0.2">
      <c r="A46" s="55">
        <v>11</v>
      </c>
      <c r="B46" s="69"/>
      <c r="C46" s="70"/>
      <c r="D46" s="71"/>
      <c r="E46" s="69"/>
      <c r="F46" s="72"/>
      <c r="G46" s="69"/>
      <c r="H46" s="55"/>
      <c r="I46" s="55"/>
      <c r="J46" s="55"/>
      <c r="K46" s="55"/>
    </row>
    <row r="47" spans="1:11" s="9" customFormat="1" ht="13.5" customHeight="1" x14ac:dyDescent="0.2">
      <c r="A47" s="55">
        <v>12</v>
      </c>
      <c r="B47" s="69"/>
      <c r="C47" s="70"/>
      <c r="D47" s="71"/>
      <c r="E47" s="69"/>
      <c r="F47" s="72"/>
      <c r="G47" s="69"/>
      <c r="H47" s="55"/>
      <c r="I47" s="55"/>
      <c r="J47" s="55"/>
      <c r="K47" s="55"/>
    </row>
    <row r="48" spans="1:11" s="9" customFormat="1" ht="13.5" customHeight="1" x14ac:dyDescent="0.2">
      <c r="A48" s="55">
        <v>13</v>
      </c>
      <c r="B48" s="69"/>
      <c r="C48" s="70"/>
      <c r="D48" s="71"/>
      <c r="E48" s="69"/>
      <c r="F48" s="72"/>
      <c r="G48" s="69"/>
      <c r="H48" s="55"/>
      <c r="I48" s="55"/>
      <c r="J48" s="55"/>
      <c r="K48" s="55"/>
    </row>
    <row r="49" spans="1:11" s="9" customFormat="1" ht="13.5" customHeight="1" x14ac:dyDescent="0.2">
      <c r="A49" s="55">
        <v>14</v>
      </c>
      <c r="B49" s="69"/>
      <c r="C49" s="70"/>
      <c r="D49" s="71"/>
      <c r="E49" s="69"/>
      <c r="F49" s="72"/>
      <c r="G49" s="69"/>
      <c r="H49" s="55"/>
      <c r="I49" s="55"/>
      <c r="J49" s="55"/>
      <c r="K49" s="55"/>
    </row>
    <row r="50" spans="1:11" s="9" customFormat="1" ht="13.5" customHeight="1" x14ac:dyDescent="0.2">
      <c r="A50" s="55">
        <v>15</v>
      </c>
      <c r="B50" s="69"/>
      <c r="C50" s="70"/>
      <c r="D50" s="71"/>
      <c r="E50" s="69"/>
      <c r="F50" s="72"/>
      <c r="G50" s="69"/>
      <c r="H50" s="55"/>
      <c r="I50" s="55"/>
      <c r="J50" s="55"/>
      <c r="K50" s="55"/>
    </row>
    <row r="51" spans="1:11" s="9" customFormat="1" ht="13.5" customHeight="1" x14ac:dyDescent="0.2">
      <c r="A51" s="55">
        <v>16</v>
      </c>
      <c r="B51" s="69"/>
      <c r="C51" s="70"/>
      <c r="D51" s="71"/>
      <c r="E51" s="69"/>
      <c r="F51" s="72"/>
      <c r="G51" s="69"/>
      <c r="H51" s="55"/>
      <c r="I51" s="55"/>
      <c r="J51" s="55"/>
      <c r="K51" s="55"/>
    </row>
    <row r="52" spans="1:11" s="9" customFormat="1" ht="13.5" customHeight="1" x14ac:dyDescent="0.2">
      <c r="A52" s="55">
        <v>17</v>
      </c>
      <c r="B52" s="69"/>
      <c r="C52" s="70"/>
      <c r="D52" s="71"/>
      <c r="E52" s="69"/>
      <c r="F52" s="72"/>
      <c r="G52" s="69"/>
      <c r="H52" s="55"/>
      <c r="I52" s="55"/>
      <c r="J52" s="55"/>
      <c r="K52" s="55"/>
    </row>
    <row r="53" spans="1:11" s="9" customFormat="1" ht="13.5" customHeight="1" x14ac:dyDescent="0.2">
      <c r="A53" s="55">
        <v>18</v>
      </c>
      <c r="B53" s="69"/>
      <c r="C53" s="70"/>
      <c r="D53" s="71"/>
      <c r="E53" s="69"/>
      <c r="F53" s="72"/>
      <c r="G53" s="69"/>
      <c r="H53" s="55"/>
      <c r="I53" s="55"/>
      <c r="J53" s="55"/>
      <c r="K53" s="55"/>
    </row>
    <row r="54" spans="1:11" s="9" customFormat="1" ht="13.5" customHeight="1" x14ac:dyDescent="0.2">
      <c r="A54" s="55">
        <v>19</v>
      </c>
      <c r="B54" s="69"/>
      <c r="C54" s="70"/>
      <c r="D54" s="71"/>
      <c r="E54" s="69"/>
      <c r="F54" s="72"/>
      <c r="G54" s="69"/>
      <c r="H54" s="55"/>
      <c r="I54" s="55"/>
      <c r="J54" s="55"/>
      <c r="K54" s="55"/>
    </row>
    <row r="55" spans="1:11" s="9" customFormat="1" ht="13.5" customHeight="1" thickBot="1" x14ac:dyDescent="0.25">
      <c r="A55" s="55">
        <v>20</v>
      </c>
      <c r="B55" s="69"/>
      <c r="C55" s="70"/>
      <c r="D55" s="71"/>
      <c r="E55" s="69"/>
      <c r="F55" s="72"/>
      <c r="G55" s="69"/>
      <c r="H55" s="55"/>
      <c r="I55" s="55"/>
      <c r="J55" s="55"/>
      <c r="K55" s="55"/>
    </row>
    <row r="56" spans="1:11" s="9" customFormat="1" ht="13.5" customHeight="1" thickBot="1" x14ac:dyDescent="0.25">
      <c r="A56" s="55"/>
      <c r="B56" s="73" t="s">
        <v>51</v>
      </c>
      <c r="C56" s="94">
        <f>SUM(C36:C55)</f>
        <v>0</v>
      </c>
      <c r="D56" s="55"/>
      <c r="E56" s="55"/>
      <c r="F56" s="55"/>
      <c r="G56" s="55"/>
      <c r="H56" s="55"/>
      <c r="I56" s="55"/>
      <c r="J56" s="55"/>
      <c r="K56" s="55"/>
    </row>
    <row r="57" spans="1:11" s="9" customFormat="1" x14ac:dyDescent="0.2">
      <c r="A57" s="55"/>
      <c r="B57" s="74" t="s">
        <v>160</v>
      </c>
      <c r="C57" s="60"/>
      <c r="D57" s="55"/>
      <c r="E57" s="55"/>
      <c r="F57" s="55"/>
      <c r="G57" s="55"/>
      <c r="H57" s="55"/>
      <c r="I57" s="55"/>
      <c r="J57" s="55"/>
      <c r="K57" s="55"/>
    </row>
    <row r="58" spans="1:11" s="9" customFormat="1" x14ac:dyDescent="0.2">
      <c r="A58" s="55"/>
      <c r="B58" s="74" t="s">
        <v>159</v>
      </c>
      <c r="C58" s="60"/>
      <c r="D58" s="55"/>
      <c r="E58" s="55"/>
      <c r="F58" s="55"/>
      <c r="G58" s="55"/>
      <c r="H58" s="55"/>
      <c r="I58" s="55"/>
      <c r="J58" s="55"/>
      <c r="K58" s="55"/>
    </row>
    <row r="59" spans="1:11" s="9" customFormat="1" x14ac:dyDescent="0.2">
      <c r="A59" s="55"/>
      <c r="B59" s="74" t="s">
        <v>239</v>
      </c>
      <c r="C59" s="60"/>
      <c r="D59" s="55"/>
      <c r="E59" s="55"/>
      <c r="F59" s="55"/>
      <c r="G59" s="55"/>
      <c r="H59" s="55"/>
      <c r="I59" s="55"/>
      <c r="J59" s="55"/>
      <c r="K59" s="55"/>
    </row>
    <row r="60" spans="1:11" s="9" customFormat="1" x14ac:dyDescent="0.2">
      <c r="A60" s="55"/>
      <c r="B60" s="75"/>
      <c r="C60" s="60"/>
      <c r="D60" s="55"/>
      <c r="E60" s="55"/>
      <c r="F60" s="55"/>
      <c r="G60" s="55"/>
      <c r="H60" s="55"/>
      <c r="I60" s="55"/>
      <c r="J60" s="55"/>
      <c r="K60" s="55"/>
    </row>
    <row r="61" spans="1:11" s="9" customFormat="1" x14ac:dyDescent="0.2">
      <c r="A61" s="55"/>
      <c r="B61" s="61" t="s">
        <v>68</v>
      </c>
      <c r="C61" s="55"/>
      <c r="D61" s="55"/>
      <c r="E61" s="55"/>
      <c r="F61" s="55"/>
      <c r="G61" s="55"/>
      <c r="H61" s="55"/>
      <c r="I61" s="55"/>
      <c r="J61" s="55"/>
      <c r="K61" s="55"/>
    </row>
    <row r="62" spans="1:11" s="9" customFormat="1" x14ac:dyDescent="0.2">
      <c r="A62" s="55"/>
      <c r="B62" s="55"/>
      <c r="C62" s="62" t="s">
        <v>54</v>
      </c>
      <c r="D62" s="55"/>
      <c r="E62" s="55"/>
      <c r="F62" s="55"/>
      <c r="G62" s="55"/>
      <c r="H62" s="55"/>
      <c r="I62" s="55"/>
      <c r="J62" s="55"/>
      <c r="K62" s="55"/>
    </row>
    <row r="63" spans="1:11" s="9" customFormat="1" ht="52.5" customHeight="1" x14ac:dyDescent="0.2">
      <c r="A63" s="55"/>
      <c r="B63" s="63" t="s">
        <v>227</v>
      </c>
      <c r="C63" s="65" t="s">
        <v>229</v>
      </c>
      <c r="D63" s="63" t="s">
        <v>221</v>
      </c>
      <c r="E63" s="65" t="s">
        <v>222</v>
      </c>
      <c r="F63" s="63" t="s">
        <v>0</v>
      </c>
      <c r="G63" s="63" t="s">
        <v>194</v>
      </c>
      <c r="H63" s="55"/>
      <c r="I63" s="55"/>
      <c r="J63" s="55"/>
      <c r="K63" s="55"/>
    </row>
    <row r="64" spans="1:11" s="9" customFormat="1" ht="13.5" customHeight="1" x14ac:dyDescent="0.2">
      <c r="A64" s="55">
        <v>1</v>
      </c>
      <c r="B64" s="69"/>
      <c r="C64" s="70"/>
      <c r="D64" s="71"/>
      <c r="E64" s="69"/>
      <c r="F64" s="72"/>
      <c r="G64" s="69"/>
      <c r="H64" s="55"/>
      <c r="I64" s="55"/>
      <c r="J64" s="55"/>
      <c r="K64" s="55"/>
    </row>
    <row r="65" spans="1:11" s="9" customFormat="1" ht="13.5" customHeight="1" x14ac:dyDescent="0.2">
      <c r="A65" s="55">
        <v>2</v>
      </c>
      <c r="B65" s="69"/>
      <c r="C65" s="70"/>
      <c r="D65" s="71"/>
      <c r="E65" s="69"/>
      <c r="F65" s="72"/>
      <c r="G65" s="69"/>
      <c r="H65" s="55"/>
      <c r="I65" s="55"/>
      <c r="J65" s="55"/>
      <c r="K65" s="55"/>
    </row>
    <row r="66" spans="1:11" s="9" customFormat="1" ht="13.5" customHeight="1" x14ac:dyDescent="0.2">
      <c r="A66" s="55">
        <v>3</v>
      </c>
      <c r="B66" s="69"/>
      <c r="C66" s="70"/>
      <c r="D66" s="71"/>
      <c r="E66" s="69"/>
      <c r="F66" s="72"/>
      <c r="G66" s="69"/>
      <c r="H66" s="55"/>
      <c r="I66" s="55"/>
      <c r="J66" s="55"/>
      <c r="K66" s="55"/>
    </row>
    <row r="67" spans="1:11" s="9" customFormat="1" ht="13.5" customHeight="1" x14ac:dyDescent="0.2">
      <c r="A67" s="55">
        <v>4</v>
      </c>
      <c r="B67" s="69"/>
      <c r="C67" s="70"/>
      <c r="D67" s="71"/>
      <c r="E67" s="69"/>
      <c r="F67" s="72"/>
      <c r="G67" s="69"/>
      <c r="H67" s="55"/>
      <c r="I67" s="55"/>
      <c r="J67" s="55"/>
      <c r="K67" s="55"/>
    </row>
    <row r="68" spans="1:11" s="9" customFormat="1" ht="13.5" customHeight="1" x14ac:dyDescent="0.2">
      <c r="A68" s="55">
        <v>5</v>
      </c>
      <c r="B68" s="69"/>
      <c r="C68" s="70"/>
      <c r="D68" s="71"/>
      <c r="E68" s="69"/>
      <c r="F68" s="72"/>
      <c r="G68" s="69"/>
      <c r="H68" s="55"/>
      <c r="I68" s="55"/>
      <c r="J68" s="55"/>
      <c r="K68" s="55"/>
    </row>
    <row r="69" spans="1:11" s="9" customFormat="1" ht="13.5" customHeight="1" x14ac:dyDescent="0.2">
      <c r="A69" s="55">
        <v>6</v>
      </c>
      <c r="B69" s="69"/>
      <c r="C69" s="70"/>
      <c r="D69" s="71"/>
      <c r="E69" s="69"/>
      <c r="F69" s="72"/>
      <c r="G69" s="69"/>
      <c r="H69" s="55"/>
      <c r="I69" s="55"/>
      <c r="J69" s="55"/>
      <c r="K69" s="55"/>
    </row>
    <row r="70" spans="1:11" s="9" customFormat="1" ht="13.5" customHeight="1" x14ac:dyDescent="0.2">
      <c r="A70" s="55">
        <v>7</v>
      </c>
      <c r="B70" s="69"/>
      <c r="C70" s="70"/>
      <c r="D70" s="71"/>
      <c r="E70" s="69"/>
      <c r="F70" s="72"/>
      <c r="G70" s="69"/>
      <c r="H70" s="55"/>
      <c r="I70" s="55"/>
      <c r="J70" s="55"/>
      <c r="K70" s="55"/>
    </row>
    <row r="71" spans="1:11" s="9" customFormat="1" ht="13.5" customHeight="1" x14ac:dyDescent="0.2">
      <c r="A71" s="55">
        <v>8</v>
      </c>
      <c r="B71" s="69"/>
      <c r="C71" s="70"/>
      <c r="D71" s="71"/>
      <c r="E71" s="69"/>
      <c r="F71" s="72"/>
      <c r="G71" s="69"/>
      <c r="H71" s="55"/>
      <c r="I71" s="55"/>
      <c r="J71" s="55"/>
      <c r="K71" s="55"/>
    </row>
    <row r="72" spans="1:11" s="9" customFormat="1" ht="13.5" customHeight="1" x14ac:dyDescent="0.2">
      <c r="A72" s="55">
        <v>9</v>
      </c>
      <c r="B72" s="69"/>
      <c r="C72" s="70"/>
      <c r="D72" s="71"/>
      <c r="E72" s="69"/>
      <c r="F72" s="72"/>
      <c r="G72" s="69"/>
      <c r="H72" s="55"/>
      <c r="I72" s="55"/>
      <c r="J72" s="55"/>
      <c r="K72" s="55"/>
    </row>
    <row r="73" spans="1:11" s="9" customFormat="1" ht="13.5" customHeight="1" x14ac:dyDescent="0.2">
      <c r="A73" s="55">
        <v>10</v>
      </c>
      <c r="B73" s="69"/>
      <c r="C73" s="70"/>
      <c r="D73" s="71"/>
      <c r="E73" s="69"/>
      <c r="F73" s="72"/>
      <c r="G73" s="69"/>
      <c r="H73" s="55"/>
      <c r="I73" s="55"/>
      <c r="J73" s="55"/>
      <c r="K73" s="55"/>
    </row>
    <row r="74" spans="1:11" s="9" customFormat="1" ht="13.5" customHeight="1" x14ac:dyDescent="0.2">
      <c r="A74" s="55">
        <v>11</v>
      </c>
      <c r="B74" s="69"/>
      <c r="C74" s="70"/>
      <c r="D74" s="71"/>
      <c r="E74" s="69"/>
      <c r="F74" s="72"/>
      <c r="G74" s="69"/>
      <c r="H74" s="55"/>
      <c r="I74" s="55"/>
      <c r="J74" s="55"/>
      <c r="K74" s="55"/>
    </row>
    <row r="75" spans="1:11" s="9" customFormat="1" ht="13.5" customHeight="1" x14ac:dyDescent="0.2">
      <c r="A75" s="55">
        <v>12</v>
      </c>
      <c r="B75" s="69"/>
      <c r="C75" s="70"/>
      <c r="D75" s="71"/>
      <c r="E75" s="69"/>
      <c r="F75" s="72"/>
      <c r="G75" s="69"/>
      <c r="H75" s="55"/>
      <c r="I75" s="55"/>
      <c r="J75" s="55"/>
      <c r="K75" s="55"/>
    </row>
    <row r="76" spans="1:11" s="9" customFormat="1" ht="13.5" customHeight="1" x14ac:dyDescent="0.2">
      <c r="A76" s="55">
        <v>13</v>
      </c>
      <c r="B76" s="69"/>
      <c r="C76" s="70"/>
      <c r="D76" s="71"/>
      <c r="E76" s="69"/>
      <c r="F76" s="72"/>
      <c r="G76" s="69"/>
      <c r="H76" s="55"/>
      <c r="I76" s="55"/>
      <c r="J76" s="55"/>
      <c r="K76" s="55"/>
    </row>
    <row r="77" spans="1:11" s="9" customFormat="1" ht="13.5" customHeight="1" x14ac:dyDescent="0.2">
      <c r="A77" s="55">
        <v>14</v>
      </c>
      <c r="B77" s="69"/>
      <c r="C77" s="70"/>
      <c r="D77" s="71"/>
      <c r="E77" s="69"/>
      <c r="F77" s="72"/>
      <c r="G77" s="69"/>
      <c r="H77" s="55"/>
      <c r="I77" s="55"/>
      <c r="J77" s="55"/>
      <c r="K77" s="55"/>
    </row>
    <row r="78" spans="1:11" s="9" customFormat="1" ht="13.5" customHeight="1" x14ac:dyDescent="0.2">
      <c r="A78" s="55">
        <v>15</v>
      </c>
      <c r="B78" s="69"/>
      <c r="C78" s="70"/>
      <c r="D78" s="71"/>
      <c r="E78" s="69"/>
      <c r="F78" s="72"/>
      <c r="G78" s="69"/>
      <c r="H78" s="55"/>
      <c r="I78" s="55"/>
      <c r="J78" s="55"/>
      <c r="K78" s="55"/>
    </row>
    <row r="79" spans="1:11" s="9" customFormat="1" ht="13.5" customHeight="1" x14ac:dyDescent="0.2">
      <c r="A79" s="55">
        <v>16</v>
      </c>
      <c r="B79" s="69"/>
      <c r="C79" s="70"/>
      <c r="D79" s="71"/>
      <c r="E79" s="69"/>
      <c r="F79" s="72"/>
      <c r="G79" s="69"/>
      <c r="H79" s="55"/>
      <c r="I79" s="55"/>
      <c r="J79" s="55"/>
      <c r="K79" s="55"/>
    </row>
    <row r="80" spans="1:11" s="9" customFormat="1" ht="13.5" customHeight="1" x14ac:dyDescent="0.2">
      <c r="A80" s="55">
        <v>17</v>
      </c>
      <c r="B80" s="69"/>
      <c r="C80" s="70"/>
      <c r="D80" s="71"/>
      <c r="E80" s="69"/>
      <c r="F80" s="72"/>
      <c r="G80" s="69"/>
      <c r="H80" s="55"/>
      <c r="I80" s="55"/>
      <c r="J80" s="55"/>
      <c r="K80" s="55"/>
    </row>
    <row r="81" spans="1:11" s="9" customFormat="1" ht="13.5" customHeight="1" x14ac:dyDescent="0.2">
      <c r="A81" s="55">
        <v>18</v>
      </c>
      <c r="B81" s="69"/>
      <c r="C81" s="70"/>
      <c r="D81" s="71"/>
      <c r="E81" s="69"/>
      <c r="F81" s="72"/>
      <c r="G81" s="69"/>
      <c r="H81" s="55"/>
      <c r="I81" s="55"/>
      <c r="J81" s="55"/>
      <c r="K81" s="55"/>
    </row>
    <row r="82" spans="1:11" s="9" customFormat="1" ht="13.5" customHeight="1" x14ac:dyDescent="0.2">
      <c r="A82" s="55">
        <v>19</v>
      </c>
      <c r="B82" s="69"/>
      <c r="C82" s="70"/>
      <c r="D82" s="71"/>
      <c r="E82" s="69"/>
      <c r="F82" s="72"/>
      <c r="G82" s="69"/>
      <c r="H82" s="55"/>
      <c r="I82" s="55"/>
      <c r="J82" s="55"/>
      <c r="K82" s="55"/>
    </row>
    <row r="83" spans="1:11" s="9" customFormat="1" ht="13.5" customHeight="1" thickBot="1" x14ac:dyDescent="0.25">
      <c r="A83" s="55">
        <v>20</v>
      </c>
      <c r="B83" s="69"/>
      <c r="C83" s="70"/>
      <c r="D83" s="71"/>
      <c r="E83" s="69"/>
      <c r="F83" s="72"/>
      <c r="G83" s="69"/>
      <c r="H83" s="55"/>
      <c r="I83" s="55"/>
      <c r="J83" s="55"/>
      <c r="K83" s="55"/>
    </row>
    <row r="84" spans="1:11" s="9" customFormat="1" ht="13.5" customHeight="1" thickBot="1" x14ac:dyDescent="0.25">
      <c r="A84" s="55"/>
      <c r="B84" s="73" t="s">
        <v>52</v>
      </c>
      <c r="C84" s="94">
        <f>SUM(C64:C83)</f>
        <v>0</v>
      </c>
      <c r="D84" s="55"/>
      <c r="E84" s="55"/>
      <c r="F84" s="55"/>
      <c r="G84" s="55"/>
      <c r="H84" s="55"/>
      <c r="I84" s="55"/>
      <c r="J84" s="55"/>
      <c r="K84" s="55"/>
    </row>
    <row r="85" spans="1:11" s="9" customFormat="1" x14ac:dyDescent="0.2">
      <c r="A85" s="55"/>
      <c r="B85" s="74" t="s">
        <v>273</v>
      </c>
      <c r="C85" s="60"/>
      <c r="D85" s="55"/>
      <c r="E85" s="55"/>
      <c r="F85" s="55"/>
      <c r="G85" s="55"/>
      <c r="H85" s="55"/>
      <c r="I85" s="55"/>
      <c r="J85" s="55"/>
      <c r="K85" s="55"/>
    </row>
    <row r="86" spans="1:11" s="9" customFormat="1" x14ac:dyDescent="0.2">
      <c r="A86" s="55"/>
      <c r="B86" s="74"/>
      <c r="C86" s="60"/>
      <c r="D86" s="55"/>
      <c r="E86" s="55"/>
      <c r="F86" s="55"/>
      <c r="G86" s="55"/>
      <c r="H86" s="55"/>
      <c r="I86" s="55"/>
      <c r="J86" s="55"/>
      <c r="K86" s="55"/>
    </row>
    <row r="87" spans="1:11" s="10" customFormat="1" ht="13.5" customHeight="1" x14ac:dyDescent="0.2">
      <c r="A87" s="66"/>
      <c r="B87" s="76"/>
      <c r="C87" s="66"/>
      <c r="D87" s="67"/>
      <c r="E87" s="77"/>
      <c r="F87" s="66"/>
      <c r="G87" s="66"/>
      <c r="H87" s="66"/>
      <c r="I87" s="66"/>
      <c r="J87" s="66"/>
      <c r="K87" s="66"/>
    </row>
    <row r="88" spans="1:11" s="9" customFormat="1" x14ac:dyDescent="0.2">
      <c r="A88" s="61" t="s">
        <v>224</v>
      </c>
      <c r="B88" s="55"/>
      <c r="C88" s="55"/>
      <c r="D88" s="55"/>
      <c r="E88" s="55"/>
      <c r="F88" s="55"/>
      <c r="G88" s="55"/>
      <c r="H88" s="55"/>
      <c r="I88" s="55"/>
      <c r="J88" s="55"/>
      <c r="K88" s="55"/>
    </row>
    <row r="89" spans="1:11" s="9" customFormat="1" x14ac:dyDescent="0.2">
      <c r="A89" s="61"/>
      <c r="B89" s="55"/>
      <c r="C89" s="55"/>
      <c r="D89" s="55"/>
      <c r="E89" s="55"/>
      <c r="F89" s="55"/>
      <c r="G89" s="55"/>
      <c r="H89" s="55"/>
      <c r="I89" s="55"/>
      <c r="J89" s="55"/>
      <c r="K89" s="55"/>
    </row>
    <row r="90" spans="1:11" s="9" customFormat="1" x14ac:dyDescent="0.2">
      <c r="A90" s="55"/>
      <c r="B90" s="55"/>
      <c r="C90" s="55"/>
      <c r="D90" s="55"/>
      <c r="E90" s="55"/>
      <c r="F90" s="62"/>
      <c r="G90" s="62" t="s">
        <v>54</v>
      </c>
      <c r="H90" s="55"/>
      <c r="I90" s="55"/>
      <c r="J90" s="55"/>
      <c r="K90" s="55"/>
    </row>
    <row r="91" spans="1:11" s="9" customFormat="1" ht="59.25" customHeight="1" x14ac:dyDescent="0.2">
      <c r="A91" s="55"/>
      <c r="B91" s="78" t="s">
        <v>189</v>
      </c>
      <c r="C91" s="79" t="s">
        <v>226</v>
      </c>
      <c r="D91" s="80" t="s">
        <v>187</v>
      </c>
      <c r="E91" s="65" t="s">
        <v>186</v>
      </c>
      <c r="F91" s="65" t="s">
        <v>198</v>
      </c>
      <c r="G91" s="65" t="s">
        <v>230</v>
      </c>
      <c r="H91" s="65" t="s">
        <v>222</v>
      </c>
      <c r="I91" s="63" t="s">
        <v>0</v>
      </c>
      <c r="J91" s="266" t="s">
        <v>194</v>
      </c>
      <c r="K91" s="266"/>
    </row>
    <row r="92" spans="1:11" s="9" customFormat="1" x14ac:dyDescent="0.2">
      <c r="A92" s="55">
        <v>1</v>
      </c>
      <c r="B92" s="69"/>
      <c r="C92" s="81"/>
      <c r="D92" s="82"/>
      <c r="E92" s="87">
        <f>+C92-D92</f>
        <v>0</v>
      </c>
      <c r="F92" s="83"/>
      <c r="G92" s="87">
        <f>ROUND(E92*F92,0)</f>
        <v>0</v>
      </c>
      <c r="H92" s="69"/>
      <c r="I92" s="72"/>
      <c r="J92" s="267"/>
      <c r="K92" s="267"/>
    </row>
    <row r="93" spans="1:11" s="9" customFormat="1" x14ac:dyDescent="0.2">
      <c r="A93" s="55">
        <v>2</v>
      </c>
      <c r="B93" s="69"/>
      <c r="C93" s="81"/>
      <c r="D93" s="82"/>
      <c r="E93" s="87">
        <f t="shared" ref="E93:E111" si="1">+C93-D93</f>
        <v>0</v>
      </c>
      <c r="F93" s="83"/>
      <c r="G93" s="87">
        <f t="shared" ref="G93:G111" si="2">ROUND(E93*F93,0)</f>
        <v>0</v>
      </c>
      <c r="H93" s="69"/>
      <c r="I93" s="72"/>
      <c r="J93" s="267"/>
      <c r="K93" s="267"/>
    </row>
    <row r="94" spans="1:11" s="9" customFormat="1" x14ac:dyDescent="0.2">
      <c r="A94" s="55">
        <v>3</v>
      </c>
      <c r="B94" s="69"/>
      <c r="C94" s="81"/>
      <c r="D94" s="82"/>
      <c r="E94" s="87">
        <f t="shared" si="1"/>
        <v>0</v>
      </c>
      <c r="F94" s="83"/>
      <c r="G94" s="87">
        <f t="shared" si="2"/>
        <v>0</v>
      </c>
      <c r="H94" s="69"/>
      <c r="I94" s="72"/>
      <c r="J94" s="267"/>
      <c r="K94" s="267"/>
    </row>
    <row r="95" spans="1:11" s="9" customFormat="1" x14ac:dyDescent="0.2">
      <c r="A95" s="55">
        <v>4</v>
      </c>
      <c r="B95" s="69"/>
      <c r="C95" s="81"/>
      <c r="D95" s="82"/>
      <c r="E95" s="87">
        <f t="shared" si="1"/>
        <v>0</v>
      </c>
      <c r="F95" s="83"/>
      <c r="G95" s="87">
        <f t="shared" si="2"/>
        <v>0</v>
      </c>
      <c r="H95" s="69"/>
      <c r="I95" s="72"/>
      <c r="J95" s="267"/>
      <c r="K95" s="267"/>
    </row>
    <row r="96" spans="1:11" s="9" customFormat="1" x14ac:dyDescent="0.2">
      <c r="A96" s="55">
        <v>5</v>
      </c>
      <c r="B96" s="69"/>
      <c r="C96" s="81"/>
      <c r="D96" s="82"/>
      <c r="E96" s="87">
        <f t="shared" si="1"/>
        <v>0</v>
      </c>
      <c r="F96" s="83"/>
      <c r="G96" s="87">
        <f t="shared" si="2"/>
        <v>0</v>
      </c>
      <c r="H96" s="69"/>
      <c r="I96" s="72"/>
      <c r="J96" s="267"/>
      <c r="K96" s="267"/>
    </row>
    <row r="97" spans="1:11" s="9" customFormat="1" x14ac:dyDescent="0.2">
      <c r="A97" s="55">
        <v>6</v>
      </c>
      <c r="B97" s="69"/>
      <c r="C97" s="81"/>
      <c r="D97" s="82"/>
      <c r="E97" s="87">
        <f t="shared" si="1"/>
        <v>0</v>
      </c>
      <c r="F97" s="83"/>
      <c r="G97" s="87">
        <f t="shared" si="2"/>
        <v>0</v>
      </c>
      <c r="H97" s="69"/>
      <c r="I97" s="72"/>
      <c r="J97" s="267"/>
      <c r="K97" s="267"/>
    </row>
    <row r="98" spans="1:11" s="9" customFormat="1" x14ac:dyDescent="0.2">
      <c r="A98" s="55">
        <v>7</v>
      </c>
      <c r="B98" s="69"/>
      <c r="C98" s="81"/>
      <c r="D98" s="82"/>
      <c r="E98" s="87">
        <f t="shared" si="1"/>
        <v>0</v>
      </c>
      <c r="F98" s="83"/>
      <c r="G98" s="87">
        <f t="shared" si="2"/>
        <v>0</v>
      </c>
      <c r="H98" s="69"/>
      <c r="I98" s="72"/>
      <c r="J98" s="267"/>
      <c r="K98" s="267"/>
    </row>
    <row r="99" spans="1:11" s="9" customFormat="1" x14ac:dyDescent="0.2">
      <c r="A99" s="55">
        <v>8</v>
      </c>
      <c r="B99" s="69"/>
      <c r="C99" s="81"/>
      <c r="D99" s="82"/>
      <c r="E99" s="87">
        <f t="shared" si="1"/>
        <v>0</v>
      </c>
      <c r="F99" s="83"/>
      <c r="G99" s="87">
        <f t="shared" si="2"/>
        <v>0</v>
      </c>
      <c r="H99" s="69"/>
      <c r="I99" s="72"/>
      <c r="J99" s="267"/>
      <c r="K99" s="267"/>
    </row>
    <row r="100" spans="1:11" s="9" customFormat="1" x14ac:dyDescent="0.2">
      <c r="A100" s="55">
        <v>9</v>
      </c>
      <c r="B100" s="69"/>
      <c r="C100" s="81"/>
      <c r="D100" s="82"/>
      <c r="E100" s="87">
        <f t="shared" si="1"/>
        <v>0</v>
      </c>
      <c r="F100" s="83"/>
      <c r="G100" s="87">
        <f t="shared" si="2"/>
        <v>0</v>
      </c>
      <c r="H100" s="69"/>
      <c r="I100" s="72"/>
      <c r="J100" s="267"/>
      <c r="K100" s="267"/>
    </row>
    <row r="101" spans="1:11" s="9" customFormat="1" x14ac:dyDescent="0.2">
      <c r="A101" s="55">
        <v>10</v>
      </c>
      <c r="B101" s="69"/>
      <c r="C101" s="81"/>
      <c r="D101" s="82"/>
      <c r="E101" s="87">
        <f t="shared" si="1"/>
        <v>0</v>
      </c>
      <c r="F101" s="83"/>
      <c r="G101" s="87">
        <f t="shared" si="2"/>
        <v>0</v>
      </c>
      <c r="H101" s="69"/>
      <c r="I101" s="72"/>
      <c r="J101" s="267"/>
      <c r="K101" s="267"/>
    </row>
    <row r="102" spans="1:11" s="9" customFormat="1" x14ac:dyDescent="0.2">
      <c r="A102" s="55">
        <v>11</v>
      </c>
      <c r="B102" s="69"/>
      <c r="C102" s="81"/>
      <c r="D102" s="82"/>
      <c r="E102" s="87">
        <f t="shared" si="1"/>
        <v>0</v>
      </c>
      <c r="F102" s="83"/>
      <c r="G102" s="87">
        <f t="shared" si="2"/>
        <v>0</v>
      </c>
      <c r="H102" s="69"/>
      <c r="I102" s="72"/>
      <c r="J102" s="267"/>
      <c r="K102" s="267"/>
    </row>
    <row r="103" spans="1:11" s="9" customFormat="1" x14ac:dyDescent="0.2">
      <c r="A103" s="55">
        <v>12</v>
      </c>
      <c r="B103" s="69"/>
      <c r="C103" s="81"/>
      <c r="D103" s="82"/>
      <c r="E103" s="87">
        <f t="shared" si="1"/>
        <v>0</v>
      </c>
      <c r="F103" s="83"/>
      <c r="G103" s="87">
        <f t="shared" si="2"/>
        <v>0</v>
      </c>
      <c r="H103" s="69"/>
      <c r="I103" s="72"/>
      <c r="J103" s="267"/>
      <c r="K103" s="267"/>
    </row>
    <row r="104" spans="1:11" s="9" customFormat="1" x14ac:dyDescent="0.2">
      <c r="A104" s="55">
        <v>13</v>
      </c>
      <c r="B104" s="69"/>
      <c r="C104" s="81"/>
      <c r="D104" s="82"/>
      <c r="E104" s="87">
        <f t="shared" si="1"/>
        <v>0</v>
      </c>
      <c r="F104" s="83"/>
      <c r="G104" s="87">
        <f t="shared" si="2"/>
        <v>0</v>
      </c>
      <c r="H104" s="69"/>
      <c r="I104" s="72"/>
      <c r="J104" s="267"/>
      <c r="K104" s="267"/>
    </row>
    <row r="105" spans="1:11" s="9" customFormat="1" x14ac:dyDescent="0.2">
      <c r="A105" s="55">
        <v>14</v>
      </c>
      <c r="B105" s="69"/>
      <c r="C105" s="81"/>
      <c r="D105" s="82"/>
      <c r="E105" s="87">
        <f t="shared" si="1"/>
        <v>0</v>
      </c>
      <c r="F105" s="83"/>
      <c r="G105" s="87">
        <f t="shared" si="2"/>
        <v>0</v>
      </c>
      <c r="H105" s="69"/>
      <c r="I105" s="72"/>
      <c r="J105" s="267"/>
      <c r="K105" s="267"/>
    </row>
    <row r="106" spans="1:11" s="9" customFormat="1" x14ac:dyDescent="0.2">
      <c r="A106" s="55">
        <v>15</v>
      </c>
      <c r="B106" s="69"/>
      <c r="C106" s="81"/>
      <c r="D106" s="82"/>
      <c r="E106" s="87">
        <f t="shared" si="1"/>
        <v>0</v>
      </c>
      <c r="F106" s="83"/>
      <c r="G106" s="87">
        <f t="shared" si="2"/>
        <v>0</v>
      </c>
      <c r="H106" s="69"/>
      <c r="I106" s="72"/>
      <c r="J106" s="267"/>
      <c r="K106" s="267"/>
    </row>
    <row r="107" spans="1:11" s="9" customFormat="1" x14ac:dyDescent="0.2">
      <c r="A107" s="55">
        <v>16</v>
      </c>
      <c r="B107" s="69"/>
      <c r="C107" s="81"/>
      <c r="D107" s="82"/>
      <c r="E107" s="87">
        <f t="shared" si="1"/>
        <v>0</v>
      </c>
      <c r="F107" s="83"/>
      <c r="G107" s="87">
        <f t="shared" si="2"/>
        <v>0</v>
      </c>
      <c r="H107" s="69"/>
      <c r="I107" s="72"/>
      <c r="J107" s="267"/>
      <c r="K107" s="267"/>
    </row>
    <row r="108" spans="1:11" s="9" customFormat="1" x14ac:dyDescent="0.2">
      <c r="A108" s="55">
        <v>17</v>
      </c>
      <c r="B108" s="69"/>
      <c r="C108" s="81"/>
      <c r="D108" s="82"/>
      <c r="E108" s="87">
        <f t="shared" si="1"/>
        <v>0</v>
      </c>
      <c r="F108" s="83"/>
      <c r="G108" s="87">
        <f t="shared" si="2"/>
        <v>0</v>
      </c>
      <c r="H108" s="69"/>
      <c r="I108" s="72"/>
      <c r="J108" s="267"/>
      <c r="K108" s="267"/>
    </row>
    <row r="109" spans="1:11" s="9" customFormat="1" x14ac:dyDescent="0.2">
      <c r="A109" s="55">
        <v>18</v>
      </c>
      <c r="B109" s="69"/>
      <c r="C109" s="81"/>
      <c r="D109" s="82"/>
      <c r="E109" s="87">
        <f t="shared" si="1"/>
        <v>0</v>
      </c>
      <c r="F109" s="83"/>
      <c r="G109" s="87">
        <f t="shared" si="2"/>
        <v>0</v>
      </c>
      <c r="H109" s="69"/>
      <c r="I109" s="72"/>
      <c r="J109" s="267"/>
      <c r="K109" s="267"/>
    </row>
    <row r="110" spans="1:11" s="9" customFormat="1" x14ac:dyDescent="0.2">
      <c r="A110" s="55">
        <v>19</v>
      </c>
      <c r="B110" s="69"/>
      <c r="C110" s="81"/>
      <c r="D110" s="82"/>
      <c r="E110" s="87">
        <f t="shared" si="1"/>
        <v>0</v>
      </c>
      <c r="F110" s="83"/>
      <c r="G110" s="87">
        <f t="shared" si="2"/>
        <v>0</v>
      </c>
      <c r="H110" s="69"/>
      <c r="I110" s="72"/>
      <c r="J110" s="267"/>
      <c r="K110" s="267"/>
    </row>
    <row r="111" spans="1:11" s="9" customFormat="1" ht="13.5" thickBot="1" x14ac:dyDescent="0.25">
      <c r="A111" s="55">
        <v>20</v>
      </c>
      <c r="B111" s="69"/>
      <c r="C111" s="81"/>
      <c r="D111" s="82"/>
      <c r="E111" s="87">
        <f t="shared" si="1"/>
        <v>0</v>
      </c>
      <c r="F111" s="83"/>
      <c r="G111" s="87">
        <f t="shared" si="2"/>
        <v>0</v>
      </c>
      <c r="H111" s="69"/>
      <c r="I111" s="72"/>
      <c r="J111" s="267"/>
      <c r="K111" s="267"/>
    </row>
    <row r="112" spans="1:11" s="9" customFormat="1" ht="13.5" customHeight="1" thickBot="1" x14ac:dyDescent="0.25">
      <c r="A112" s="55"/>
      <c r="B112" s="55"/>
      <c r="C112" s="55"/>
      <c r="D112" s="55"/>
      <c r="E112" s="55"/>
      <c r="F112" s="73" t="s">
        <v>69</v>
      </c>
      <c r="G112" s="91">
        <f>SUM(G92:G111)</f>
        <v>0</v>
      </c>
      <c r="H112" s="55"/>
      <c r="I112" s="55"/>
      <c r="J112" s="55"/>
      <c r="K112" s="55"/>
    </row>
    <row r="113" spans="1:11" s="9" customFormat="1" ht="13.5" customHeight="1" x14ac:dyDescent="0.2">
      <c r="A113" s="55"/>
      <c r="B113" s="56"/>
      <c r="C113" s="55"/>
      <c r="D113" s="55"/>
      <c r="E113" s="73"/>
      <c r="F113" s="77"/>
      <c r="G113" s="55"/>
      <c r="H113" s="55"/>
      <c r="I113" s="55"/>
      <c r="J113" s="55"/>
      <c r="K113" s="55"/>
    </row>
    <row r="114" spans="1:11" s="9" customFormat="1" x14ac:dyDescent="0.2">
      <c r="A114" s="55"/>
      <c r="B114" s="55"/>
      <c r="C114" s="55"/>
      <c r="D114" s="55"/>
      <c r="E114" s="55"/>
      <c r="F114" s="55"/>
      <c r="G114" s="55"/>
      <c r="H114" s="55"/>
      <c r="I114" s="55"/>
      <c r="J114" s="55"/>
      <c r="K114" s="55"/>
    </row>
    <row r="115" spans="1:11" s="9" customFormat="1" x14ac:dyDescent="0.2">
      <c r="A115" s="61" t="s">
        <v>225</v>
      </c>
      <c r="B115" s="55"/>
      <c r="C115" s="55"/>
      <c r="D115" s="55"/>
      <c r="E115" s="55"/>
      <c r="F115" s="55"/>
      <c r="G115" s="55"/>
      <c r="H115" s="55"/>
      <c r="I115" s="55"/>
      <c r="J115" s="55"/>
      <c r="K115" s="55"/>
    </row>
    <row r="116" spans="1:11" s="9" customFormat="1" x14ac:dyDescent="0.2">
      <c r="A116" s="55"/>
      <c r="B116" s="55"/>
      <c r="C116" s="62" t="s">
        <v>54</v>
      </c>
      <c r="D116" s="55"/>
      <c r="E116" s="55"/>
      <c r="F116" s="55"/>
      <c r="G116" s="55"/>
      <c r="H116" s="55"/>
      <c r="I116" s="55"/>
      <c r="J116" s="55"/>
      <c r="K116" s="55"/>
    </row>
    <row r="117" spans="1:11" s="9" customFormat="1" ht="52.5" customHeight="1" x14ac:dyDescent="0.2">
      <c r="A117" s="55"/>
      <c r="B117" s="63" t="s">
        <v>227</v>
      </c>
      <c r="C117" s="65" t="s">
        <v>229</v>
      </c>
      <c r="D117" s="63" t="s">
        <v>221</v>
      </c>
      <c r="E117" s="65" t="s">
        <v>222</v>
      </c>
      <c r="F117" s="63" t="s">
        <v>0</v>
      </c>
      <c r="G117" s="63" t="s">
        <v>194</v>
      </c>
      <c r="H117" s="55"/>
      <c r="I117" s="55"/>
      <c r="J117" s="55"/>
      <c r="K117" s="55"/>
    </row>
    <row r="118" spans="1:11" s="9" customFormat="1" ht="13.5" customHeight="1" x14ac:dyDescent="0.2">
      <c r="A118" s="55">
        <v>1</v>
      </c>
      <c r="B118" s="69"/>
      <c r="C118" s="70"/>
      <c r="D118" s="71"/>
      <c r="E118" s="69"/>
      <c r="F118" s="72"/>
      <c r="G118" s="69"/>
      <c r="H118" s="55"/>
      <c r="I118" s="55"/>
      <c r="J118" s="55"/>
      <c r="K118" s="55"/>
    </row>
    <row r="119" spans="1:11" s="9" customFormat="1" ht="13.5" customHeight="1" x14ac:dyDescent="0.2">
      <c r="A119" s="55">
        <v>2</v>
      </c>
      <c r="B119" s="69"/>
      <c r="C119" s="70"/>
      <c r="D119" s="71"/>
      <c r="E119" s="69"/>
      <c r="F119" s="72"/>
      <c r="G119" s="69"/>
      <c r="H119" s="55"/>
      <c r="I119" s="55"/>
      <c r="J119" s="55"/>
      <c r="K119" s="55"/>
    </row>
    <row r="120" spans="1:11" s="9" customFormat="1" ht="13.5" customHeight="1" x14ac:dyDescent="0.2">
      <c r="A120" s="55">
        <v>3</v>
      </c>
      <c r="B120" s="69"/>
      <c r="C120" s="70"/>
      <c r="D120" s="71"/>
      <c r="E120" s="69"/>
      <c r="F120" s="72"/>
      <c r="G120" s="69"/>
      <c r="H120" s="55"/>
      <c r="I120" s="55"/>
      <c r="J120" s="55"/>
      <c r="K120" s="55"/>
    </row>
    <row r="121" spans="1:11" s="9" customFormat="1" ht="13.5" customHeight="1" x14ac:dyDescent="0.2">
      <c r="A121" s="55">
        <v>4</v>
      </c>
      <c r="B121" s="69"/>
      <c r="C121" s="70"/>
      <c r="D121" s="71"/>
      <c r="E121" s="69"/>
      <c r="F121" s="72"/>
      <c r="G121" s="69"/>
      <c r="H121" s="55"/>
      <c r="I121" s="55"/>
      <c r="J121" s="55"/>
      <c r="K121" s="55"/>
    </row>
    <row r="122" spans="1:11" s="9" customFormat="1" ht="13.5" customHeight="1" x14ac:dyDescent="0.2">
      <c r="A122" s="55">
        <v>5</v>
      </c>
      <c r="B122" s="69"/>
      <c r="C122" s="70"/>
      <c r="D122" s="71"/>
      <c r="E122" s="69"/>
      <c r="F122" s="72"/>
      <c r="G122" s="69"/>
      <c r="H122" s="55"/>
      <c r="I122" s="55"/>
      <c r="J122" s="55"/>
      <c r="K122" s="55"/>
    </row>
    <row r="123" spans="1:11" s="9" customFormat="1" ht="13.5" customHeight="1" x14ac:dyDescent="0.2">
      <c r="A123" s="55">
        <v>6</v>
      </c>
      <c r="B123" s="69"/>
      <c r="C123" s="70"/>
      <c r="D123" s="71"/>
      <c r="E123" s="69"/>
      <c r="F123" s="72"/>
      <c r="G123" s="69"/>
      <c r="H123" s="55"/>
      <c r="I123" s="55"/>
      <c r="J123" s="55"/>
      <c r="K123" s="55"/>
    </row>
    <row r="124" spans="1:11" s="9" customFormat="1" ht="13.5" customHeight="1" x14ac:dyDescent="0.2">
      <c r="A124" s="55">
        <v>7</v>
      </c>
      <c r="B124" s="69"/>
      <c r="C124" s="70"/>
      <c r="D124" s="71"/>
      <c r="E124" s="69"/>
      <c r="F124" s="72"/>
      <c r="G124" s="69"/>
      <c r="H124" s="55"/>
      <c r="I124" s="55"/>
      <c r="J124" s="55"/>
      <c r="K124" s="55"/>
    </row>
    <row r="125" spans="1:11" s="9" customFormat="1" ht="13.5" customHeight="1" x14ac:dyDescent="0.2">
      <c r="A125" s="55">
        <v>8</v>
      </c>
      <c r="B125" s="69"/>
      <c r="C125" s="70"/>
      <c r="D125" s="71"/>
      <c r="E125" s="69"/>
      <c r="F125" s="72"/>
      <c r="G125" s="69"/>
      <c r="H125" s="55"/>
      <c r="I125" s="55"/>
      <c r="J125" s="55"/>
      <c r="K125" s="55"/>
    </row>
    <row r="126" spans="1:11" s="9" customFormat="1" ht="13.5" customHeight="1" x14ac:dyDescent="0.2">
      <c r="A126" s="55">
        <v>9</v>
      </c>
      <c r="B126" s="69"/>
      <c r="C126" s="70"/>
      <c r="D126" s="71"/>
      <c r="E126" s="69"/>
      <c r="F126" s="72"/>
      <c r="G126" s="69"/>
      <c r="H126" s="55"/>
      <c r="I126" s="55"/>
      <c r="J126" s="55"/>
      <c r="K126" s="55"/>
    </row>
    <row r="127" spans="1:11" s="9" customFormat="1" ht="13.5" customHeight="1" x14ac:dyDescent="0.2">
      <c r="A127" s="55">
        <v>10</v>
      </c>
      <c r="B127" s="69"/>
      <c r="C127" s="70"/>
      <c r="D127" s="71"/>
      <c r="E127" s="69"/>
      <c r="F127" s="72"/>
      <c r="G127" s="69"/>
      <c r="H127" s="55"/>
      <c r="I127" s="55"/>
      <c r="J127" s="55"/>
      <c r="K127" s="55"/>
    </row>
    <row r="128" spans="1:11" s="9" customFormat="1" ht="13.5" customHeight="1" x14ac:dyDescent="0.2">
      <c r="A128" s="55">
        <v>11</v>
      </c>
      <c r="B128" s="69"/>
      <c r="C128" s="70"/>
      <c r="D128" s="71"/>
      <c r="E128" s="69"/>
      <c r="F128" s="72"/>
      <c r="G128" s="69"/>
      <c r="H128" s="55"/>
      <c r="I128" s="55"/>
      <c r="J128" s="55"/>
      <c r="K128" s="55"/>
    </row>
    <row r="129" spans="1:11" s="9" customFormat="1" ht="13.5" customHeight="1" x14ac:dyDescent="0.2">
      <c r="A129" s="55">
        <v>12</v>
      </c>
      <c r="B129" s="69"/>
      <c r="C129" s="70"/>
      <c r="D129" s="71"/>
      <c r="E129" s="69"/>
      <c r="F129" s="72"/>
      <c r="G129" s="69"/>
      <c r="H129" s="55"/>
      <c r="I129" s="55"/>
      <c r="J129" s="55"/>
      <c r="K129" s="55"/>
    </row>
    <row r="130" spans="1:11" s="9" customFormat="1" ht="13.5" customHeight="1" x14ac:dyDescent="0.2">
      <c r="A130" s="55">
        <v>13</v>
      </c>
      <c r="B130" s="69"/>
      <c r="C130" s="70"/>
      <c r="D130" s="71"/>
      <c r="E130" s="69"/>
      <c r="F130" s="72"/>
      <c r="G130" s="69"/>
      <c r="H130" s="55"/>
      <c r="I130" s="55"/>
      <c r="J130" s="55"/>
      <c r="K130" s="55"/>
    </row>
    <row r="131" spans="1:11" s="9" customFormat="1" ht="13.5" customHeight="1" x14ac:dyDescent="0.2">
      <c r="A131" s="55">
        <v>14</v>
      </c>
      <c r="B131" s="69"/>
      <c r="C131" s="70"/>
      <c r="D131" s="71"/>
      <c r="E131" s="69"/>
      <c r="F131" s="72"/>
      <c r="G131" s="69"/>
      <c r="H131" s="55"/>
      <c r="I131" s="55"/>
      <c r="J131" s="55"/>
      <c r="K131" s="55"/>
    </row>
    <row r="132" spans="1:11" s="9" customFormat="1" ht="13.5" customHeight="1" x14ac:dyDescent="0.2">
      <c r="A132" s="55">
        <v>15</v>
      </c>
      <c r="B132" s="69"/>
      <c r="C132" s="70"/>
      <c r="D132" s="71"/>
      <c r="E132" s="69"/>
      <c r="F132" s="72"/>
      <c r="G132" s="69"/>
      <c r="H132" s="55"/>
      <c r="I132" s="55"/>
      <c r="J132" s="55"/>
      <c r="K132" s="55"/>
    </row>
    <row r="133" spans="1:11" s="9" customFormat="1" ht="13.5" customHeight="1" x14ac:dyDescent="0.2">
      <c r="A133" s="55">
        <v>16</v>
      </c>
      <c r="B133" s="69"/>
      <c r="C133" s="70"/>
      <c r="D133" s="71"/>
      <c r="E133" s="69"/>
      <c r="F133" s="72"/>
      <c r="G133" s="69"/>
      <c r="H133" s="55"/>
      <c r="I133" s="55"/>
      <c r="J133" s="55"/>
      <c r="K133" s="55"/>
    </row>
    <row r="134" spans="1:11" s="9" customFormat="1" ht="13.5" customHeight="1" x14ac:dyDescent="0.2">
      <c r="A134" s="55">
        <v>17</v>
      </c>
      <c r="B134" s="69"/>
      <c r="C134" s="70"/>
      <c r="D134" s="71"/>
      <c r="E134" s="69"/>
      <c r="F134" s="72"/>
      <c r="G134" s="69"/>
      <c r="H134" s="55"/>
      <c r="I134" s="55"/>
      <c r="J134" s="55"/>
      <c r="K134" s="55"/>
    </row>
    <row r="135" spans="1:11" s="9" customFormat="1" ht="13.5" customHeight="1" x14ac:dyDescent="0.2">
      <c r="A135" s="55">
        <v>18</v>
      </c>
      <c r="B135" s="69"/>
      <c r="C135" s="70"/>
      <c r="D135" s="71"/>
      <c r="E135" s="69"/>
      <c r="F135" s="72"/>
      <c r="G135" s="69"/>
      <c r="H135" s="55"/>
      <c r="I135" s="55"/>
      <c r="J135" s="55"/>
      <c r="K135" s="55"/>
    </row>
    <row r="136" spans="1:11" s="9" customFormat="1" ht="13.5" customHeight="1" x14ac:dyDescent="0.2">
      <c r="A136" s="55">
        <v>19</v>
      </c>
      <c r="B136" s="69"/>
      <c r="C136" s="70"/>
      <c r="D136" s="71"/>
      <c r="E136" s="69"/>
      <c r="F136" s="72"/>
      <c r="G136" s="69"/>
      <c r="H136" s="55"/>
      <c r="I136" s="55"/>
      <c r="J136" s="55"/>
      <c r="K136" s="55"/>
    </row>
    <row r="137" spans="1:11" s="9" customFormat="1" ht="13.5" customHeight="1" thickBot="1" x14ac:dyDescent="0.25">
      <c r="A137" s="55">
        <v>20</v>
      </c>
      <c r="B137" s="69"/>
      <c r="C137" s="70"/>
      <c r="D137" s="71"/>
      <c r="E137" s="69"/>
      <c r="F137" s="72"/>
      <c r="G137" s="69"/>
      <c r="H137" s="55"/>
      <c r="I137" s="55"/>
      <c r="J137" s="55"/>
      <c r="K137" s="55"/>
    </row>
    <row r="138" spans="1:11" s="9" customFormat="1" ht="13.5" customHeight="1" thickBot="1" x14ac:dyDescent="0.25">
      <c r="A138" s="55"/>
      <c r="B138" s="73" t="s">
        <v>70</v>
      </c>
      <c r="C138" s="94">
        <f>SUM(C118:C137)</f>
        <v>0</v>
      </c>
      <c r="D138" s="84"/>
      <c r="E138" s="55"/>
      <c r="F138" s="55"/>
      <c r="G138" s="55"/>
      <c r="H138" s="55"/>
      <c r="I138" s="55"/>
      <c r="J138" s="55"/>
      <c r="K138" s="55"/>
    </row>
    <row r="139" spans="1:11" s="9" customFormat="1" ht="13.5" customHeight="1" x14ac:dyDescent="0.2">
      <c r="A139" s="55"/>
      <c r="B139" s="74" t="s">
        <v>275</v>
      </c>
      <c r="C139" s="77"/>
      <c r="D139" s="55"/>
      <c r="E139" s="55"/>
      <c r="F139" s="55"/>
      <c r="G139" s="55"/>
      <c r="H139" s="55"/>
      <c r="I139" s="55"/>
      <c r="J139" s="55"/>
      <c r="K139" s="55"/>
    </row>
    <row r="140" spans="1:11" s="9" customFormat="1" x14ac:dyDescent="0.2">
      <c r="A140" s="55"/>
      <c r="B140" s="74" t="s">
        <v>274</v>
      </c>
      <c r="C140" s="60"/>
      <c r="D140" s="55"/>
      <c r="E140" s="55"/>
      <c r="F140" s="55"/>
      <c r="G140" s="55"/>
      <c r="H140" s="55"/>
      <c r="I140" s="55"/>
      <c r="J140" s="55"/>
      <c r="K140" s="55"/>
    </row>
    <row r="141" spans="1:11" s="9" customFormat="1" x14ac:dyDescent="0.2">
      <c r="A141" s="55"/>
      <c r="B141" s="55"/>
      <c r="C141" s="55"/>
      <c r="D141" s="55"/>
      <c r="E141" s="55"/>
      <c r="F141" s="55"/>
      <c r="G141" s="55"/>
      <c r="H141" s="55"/>
      <c r="I141" s="55"/>
      <c r="J141" s="55"/>
      <c r="K141" s="55"/>
    </row>
    <row r="142" spans="1:11" s="9" customFormat="1" x14ac:dyDescent="0.2">
      <c r="A142" s="61" t="s">
        <v>190</v>
      </c>
      <c r="B142" s="55"/>
      <c r="C142" s="55"/>
      <c r="D142" s="55"/>
      <c r="E142" s="55"/>
      <c r="F142" s="55"/>
      <c r="G142" s="55"/>
      <c r="H142" s="55"/>
      <c r="I142" s="55"/>
      <c r="J142" s="55"/>
      <c r="K142" s="55"/>
    </row>
    <row r="143" spans="1:11" s="9" customFormat="1" ht="13.5" thickBot="1" x14ac:dyDescent="0.25">
      <c r="A143" s="55"/>
      <c r="B143" s="55"/>
      <c r="C143" s="62" t="s">
        <v>54</v>
      </c>
      <c r="D143" s="55"/>
      <c r="E143" s="55"/>
      <c r="F143" s="55"/>
      <c r="G143" s="55"/>
      <c r="H143" s="55"/>
      <c r="I143" s="55"/>
      <c r="J143" s="55"/>
      <c r="K143" s="55"/>
    </row>
    <row r="144" spans="1:11" s="9" customFormat="1" ht="24" customHeight="1" thickTop="1" thickBot="1" x14ac:dyDescent="0.25">
      <c r="A144" s="55"/>
      <c r="B144" s="263">
        <f>SUM(H30,C56,C84,G112,C138)</f>
        <v>0</v>
      </c>
      <c r="C144" s="264"/>
      <c r="D144" s="55"/>
      <c r="E144" s="55"/>
      <c r="F144" s="55"/>
      <c r="G144" s="55"/>
      <c r="H144" s="55"/>
      <c r="I144" s="55"/>
      <c r="J144" s="55"/>
      <c r="K144" s="55"/>
    </row>
    <row r="145" spans="1:11" ht="13.5" thickTop="1" x14ac:dyDescent="0.2">
      <c r="A145" s="48"/>
      <c r="B145" s="48"/>
      <c r="C145" s="48"/>
      <c r="D145" s="48"/>
      <c r="E145" s="48"/>
      <c r="F145" s="48"/>
      <c r="G145" s="48"/>
      <c r="H145" s="48"/>
      <c r="I145" s="48"/>
      <c r="J145" s="48"/>
      <c r="K145" s="48"/>
    </row>
    <row r="146" spans="1:11" ht="14" x14ac:dyDescent="0.2">
      <c r="A146" s="33"/>
      <c r="B146" s="13"/>
      <c r="C146" s="13"/>
      <c r="D146" s="13"/>
      <c r="E146" s="13"/>
      <c r="F146" s="13"/>
      <c r="G146" s="13"/>
      <c r="H146" s="13"/>
      <c r="I146" s="13"/>
      <c r="J146" s="13"/>
      <c r="K146" s="13"/>
    </row>
    <row r="147" spans="1:11" ht="14.25" customHeight="1" x14ac:dyDescent="0.2">
      <c r="A147" s="34"/>
      <c r="B147" s="265"/>
      <c r="C147" s="265"/>
      <c r="D147" s="265"/>
      <c r="E147" s="265"/>
      <c r="F147" s="265"/>
      <c r="G147" s="265"/>
      <c r="H147" s="265"/>
      <c r="I147" s="265"/>
      <c r="J147" s="265"/>
      <c r="K147" s="265"/>
    </row>
    <row r="148" spans="1:11" ht="14" x14ac:dyDescent="0.2">
      <c r="A148" s="35"/>
      <c r="B148" s="265"/>
      <c r="C148" s="265"/>
      <c r="D148" s="265"/>
      <c r="E148" s="265"/>
      <c r="F148" s="265"/>
      <c r="G148" s="265"/>
      <c r="H148" s="265"/>
      <c r="I148" s="265"/>
      <c r="J148" s="265"/>
      <c r="K148" s="265"/>
    </row>
    <row r="149" spans="1:11" ht="14.25" customHeight="1" x14ac:dyDescent="0.2">
      <c r="A149" s="35"/>
      <c r="B149" s="265"/>
      <c r="C149" s="265"/>
      <c r="D149" s="265"/>
      <c r="E149" s="265"/>
      <c r="F149" s="265"/>
      <c r="G149" s="265"/>
      <c r="H149" s="265"/>
      <c r="I149" s="265"/>
      <c r="J149" s="265"/>
      <c r="K149" s="265"/>
    </row>
    <row r="150" spans="1:11" ht="14" x14ac:dyDescent="0.2">
      <c r="A150" s="35"/>
      <c r="B150" s="36"/>
      <c r="C150" s="36"/>
      <c r="D150" s="36"/>
      <c r="E150" s="36"/>
      <c r="F150" s="36"/>
      <c r="G150" s="36"/>
      <c r="H150" s="36"/>
      <c r="I150" s="36"/>
      <c r="J150" s="36"/>
      <c r="K150" s="13"/>
    </row>
  </sheetData>
  <sheetProtection password="D032" sheet="1" objects="1" scenarios="1"/>
  <mergeCells count="27">
    <mergeCell ref="J111:K111"/>
    <mergeCell ref="J104:K104"/>
    <mergeCell ref="J105:K105"/>
    <mergeCell ref="J106:K106"/>
    <mergeCell ref="J107:K107"/>
    <mergeCell ref="J108:K108"/>
    <mergeCell ref="J103:K103"/>
    <mergeCell ref="I2:J2"/>
    <mergeCell ref="I3:J3"/>
    <mergeCell ref="I4:J4"/>
    <mergeCell ref="J110:K110"/>
    <mergeCell ref="B144:C144"/>
    <mergeCell ref="B147:K147"/>
    <mergeCell ref="B148:K149"/>
    <mergeCell ref="J91:K91"/>
    <mergeCell ref="J92:K92"/>
    <mergeCell ref="J93:K93"/>
    <mergeCell ref="J94:K94"/>
    <mergeCell ref="J95:K95"/>
    <mergeCell ref="J96:K96"/>
    <mergeCell ref="J97:K97"/>
    <mergeCell ref="J109:K109"/>
    <mergeCell ref="J98:K98"/>
    <mergeCell ref="J99:K99"/>
    <mergeCell ref="J100:K100"/>
    <mergeCell ref="J101:K101"/>
    <mergeCell ref="J102:K102"/>
  </mergeCells>
  <phoneticPr fontId="1"/>
  <conditionalFormatting sqref="C10">
    <cfRule type="expression" dxfId="61" priority="3" stopIfTrue="1">
      <formula>$P10=2</formula>
    </cfRule>
  </conditionalFormatting>
  <conditionalFormatting sqref="C11:C29">
    <cfRule type="expression" dxfId="60" priority="1" stopIfTrue="1">
      <formula>$P11=2</formula>
    </cfRule>
  </conditionalFormatting>
  <dataValidations count="3">
    <dataValidation imeMode="off" allowBlank="1" showInputMessage="1" showErrorMessage="1" sqref="K4" xr:uid="{00000000-0002-0000-0200-000000000000}"/>
    <dataValidation type="list" allowBlank="1" showInputMessage="1" showErrorMessage="1" sqref="F36:F55 F64:F83 F118:F137 I92:I111" xr:uid="{00000000-0002-0000-0200-000001000000}">
      <formula1>"1,2,3,4,5,6,7,8,9,10,11,12,13,14,15,16"</formula1>
    </dataValidation>
    <dataValidation type="list" allowBlank="1" showInputMessage="1" showErrorMessage="1" sqref="E118:E137 E36:E55 E64:E83 H92:H111" xr:uid="{00000000-0002-0000-0200-000002000000}">
      <formula1>"1,2"</formula1>
    </dataValidation>
  </dataValidations>
  <printOptions horizontalCentered="1"/>
  <pageMargins left="0.19685039370078741" right="0.19685039370078741" top="0.19685039370078741" bottom="0.19685039370078741" header="0" footer="0"/>
  <pageSetup paperSize="9" scale="68" fitToHeight="0" orientation="landscape" r:id="rId1"/>
  <rowBreaks count="2" manualBreakCount="2">
    <brk id="59" max="10" man="1"/>
    <brk id="113" max="1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B1: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1" spans="2:99" x14ac:dyDescent="0.2">
      <c r="B1" s="95"/>
      <c r="C1" s="95"/>
      <c r="D1" s="95"/>
      <c r="E1" s="95"/>
      <c r="F1" s="95"/>
      <c r="G1" s="95"/>
      <c r="H1" s="95"/>
      <c r="I1" s="95"/>
      <c r="J1" s="95"/>
      <c r="K1" s="96"/>
      <c r="L1" s="96"/>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row>
    <row r="2" spans="2:99" ht="21.75" customHeight="1" x14ac:dyDescent="0.2">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spans="2:99" ht="21.75" customHeight="1" x14ac:dyDescent="0.2">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row>
    <row r="4" spans="2:99" ht="21.75" customHeight="1" x14ac:dyDescent="0.2">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row>
    <row r="5" spans="2:99" ht="21.75" customHeight="1" x14ac:dyDescent="0.2">
      <c r="B5" s="104" t="s">
        <v>71</v>
      </c>
      <c r="C5" s="105">
        <v>1</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row>
    <row r="6" spans="2:99" ht="21.75" customHeight="1" x14ac:dyDescent="0.2">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row>
    <row r="7" spans="2:99" ht="13.5" thickBot="1" x14ac:dyDescent="0.2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row>
    <row r="8" spans="2:99" ht="43.5" customHeight="1" x14ac:dyDescent="0.2">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row>
    <row r="9" spans="2:99" ht="48" customHeight="1" x14ac:dyDescent="0.2">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row>
    <row r="10" spans="2:99" ht="85.5" customHeight="1" thickBot="1" x14ac:dyDescent="0.2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row>
    <row r="11" spans="2:99" s="12" customFormat="1" ht="45.75" customHeight="1" thickBot="1" x14ac:dyDescent="0.25">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row>
    <row r="12" spans="2:99" ht="14.25" customHeight="1" thickTop="1" x14ac:dyDescent="0.2">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c r="CU12"/>
    </row>
    <row r="13" spans="2:99" ht="27.75" customHeight="1" thickBot="1" x14ac:dyDescent="0.2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c r="CU13"/>
    </row>
    <row r="14" spans="2:99" ht="45.75" customHeight="1" thickTop="1" thickBot="1" x14ac:dyDescent="0.2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268</v>
      </c>
      <c r="BP14" s="131" t="s">
        <v>270</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c r="CU14"/>
    </row>
    <row r="15" spans="2:99" ht="38.25" customHeight="1" thickBot="1" x14ac:dyDescent="0.2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c r="CU15"/>
    </row>
    <row r="16" spans="2:99" ht="38.25" customHeight="1" thickBot="1" x14ac:dyDescent="0.25">
      <c r="B16" s="126" t="s">
        <v>147</v>
      </c>
      <c r="C16" s="95"/>
      <c r="D16" s="95"/>
      <c r="E16" s="95"/>
      <c r="F16" s="95"/>
      <c r="G16" s="95"/>
      <c r="H16" s="95"/>
      <c r="I16" s="95"/>
      <c r="J16" s="95"/>
      <c r="K16" s="96"/>
      <c r="L16" s="96"/>
      <c r="M16" s="95"/>
      <c r="N16" s="95"/>
      <c r="O16" s="95"/>
      <c r="P16" s="95"/>
      <c r="Q16" s="310" t="s">
        <v>292</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76</v>
      </c>
      <c r="CL16" s="154" t="s">
        <v>76</v>
      </c>
      <c r="CM16" s="154" t="s">
        <v>76</v>
      </c>
      <c r="CN16" s="154" t="s">
        <v>77</v>
      </c>
      <c r="CO16" s="154" t="s">
        <v>78</v>
      </c>
      <c r="CP16" s="155" t="s">
        <v>79</v>
      </c>
      <c r="CQ16" s="158"/>
      <c r="CR16" s="158"/>
      <c r="CS16" s="158"/>
      <c r="CT16"/>
      <c r="CU16"/>
    </row>
    <row r="17" spans="2:99" ht="38.25" customHeight="1" thickBot="1" x14ac:dyDescent="0.2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77</v>
      </c>
      <c r="CL17" s="154" t="s">
        <v>77</v>
      </c>
      <c r="CM17" s="154" t="s">
        <v>78</v>
      </c>
      <c r="CN17" s="166" t="s">
        <v>79</v>
      </c>
      <c r="CO17" s="154" t="s">
        <v>80</v>
      </c>
      <c r="CP17" s="155" t="s">
        <v>80</v>
      </c>
      <c r="CQ17" s="158"/>
      <c r="CR17" s="158"/>
      <c r="CS17" s="158"/>
      <c r="CT17"/>
      <c r="CU17"/>
    </row>
    <row r="18" spans="2:99" ht="38.25" customHeight="1" thickBot="1" x14ac:dyDescent="0.2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78</v>
      </c>
      <c r="CL18" s="158" t="s">
        <v>78</v>
      </c>
      <c r="CM18" s="57" t="s">
        <v>79</v>
      </c>
      <c r="CN18" s="158" t="s">
        <v>80</v>
      </c>
      <c r="CO18" s="158" t="s">
        <v>80</v>
      </c>
      <c r="CP18" s="163" t="s">
        <v>80</v>
      </c>
      <c r="CQ18" s="158"/>
      <c r="CR18" s="158"/>
      <c r="CS18" s="158"/>
      <c r="CT18"/>
      <c r="CU18"/>
    </row>
    <row r="19" spans="2:99" ht="38.25" customHeight="1" thickBot="1" x14ac:dyDescent="0.2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212</v>
      </c>
      <c r="CE19" s="226" t="str">
        <f>IF(F11=3,Z11,"")</f>
        <v/>
      </c>
      <c r="CF19" s="48"/>
      <c r="CG19" s="319"/>
      <c r="CH19" s="317"/>
      <c r="CI19" s="168" t="s">
        <v>262</v>
      </c>
      <c r="CJ19" s="232" t="str">
        <f>IF(F11=3,IF(CE20&gt;=0,"",IF(AND(-CE20/P11&gt;=1/2,-CE20/P11&lt;3/4),"○","")),"")</f>
        <v/>
      </c>
      <c r="CK19" s="163" t="s">
        <v>79</v>
      </c>
      <c r="CL19" s="57" t="s">
        <v>79</v>
      </c>
      <c r="CM19" s="158" t="s">
        <v>80</v>
      </c>
      <c r="CN19" s="158" t="s">
        <v>80</v>
      </c>
      <c r="CO19" s="158" t="s">
        <v>80</v>
      </c>
      <c r="CP19" s="163" t="s">
        <v>80</v>
      </c>
      <c r="CQ19" s="158"/>
      <c r="CR19" s="158"/>
      <c r="CS19" s="158"/>
      <c r="CT19"/>
      <c r="CU19"/>
    </row>
    <row r="20" spans="2:99" ht="38.25" customHeight="1" thickBot="1" x14ac:dyDescent="0.2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80</v>
      </c>
      <c r="CL20" s="158" t="s">
        <v>80</v>
      </c>
      <c r="CM20" s="158" t="s">
        <v>80</v>
      </c>
      <c r="CN20" s="158" t="s">
        <v>80</v>
      </c>
      <c r="CO20" s="158" t="s">
        <v>80</v>
      </c>
      <c r="CP20" s="163" t="s">
        <v>80</v>
      </c>
      <c r="CQ20" s="158"/>
      <c r="CR20" s="158"/>
      <c r="CS20" s="158"/>
      <c r="CT20"/>
      <c r="CU20"/>
    </row>
    <row r="21" spans="2:99" ht="38.25" customHeight="1" thickBot="1" x14ac:dyDescent="0.2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212</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212</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80</v>
      </c>
      <c r="CL21" s="177" t="s">
        <v>80</v>
      </c>
      <c r="CM21" s="177" t="s">
        <v>80</v>
      </c>
      <c r="CN21" s="177" t="s">
        <v>80</v>
      </c>
      <c r="CO21" s="177" t="s">
        <v>80</v>
      </c>
      <c r="CP21" s="178" t="s">
        <v>80</v>
      </c>
      <c r="CQ21" s="158"/>
      <c r="CR21" s="158"/>
      <c r="CS21" s="158"/>
      <c r="CT21"/>
      <c r="CU21"/>
    </row>
    <row r="22" spans="2:99" ht="38.25" customHeight="1" thickBot="1" x14ac:dyDescent="0.2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c r="CU22"/>
    </row>
    <row r="23" spans="2:99" ht="38.25" customHeight="1" thickBot="1" x14ac:dyDescent="0.25">
      <c r="B23" s="126" t="s">
        <v>150</v>
      </c>
      <c r="C23" s="95"/>
      <c r="D23" s="95"/>
      <c r="E23" s="95"/>
      <c r="F23" s="95"/>
      <c r="G23" s="95"/>
      <c r="H23" s="95"/>
      <c r="I23" s="95"/>
      <c r="J23" s="95"/>
      <c r="K23" s="96"/>
      <c r="L23" s="96"/>
      <c r="M23" s="95"/>
      <c r="N23" s="95"/>
      <c r="O23" s="95"/>
      <c r="P23" s="95"/>
      <c r="Q23" s="310" t="s">
        <v>293</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c r="CU23"/>
    </row>
    <row r="24" spans="2:99" ht="38.25" customHeight="1" x14ac:dyDescent="0.2">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c r="CU24"/>
    </row>
    <row r="25" spans="2:99" ht="38.25" customHeight="1" thickBot="1" x14ac:dyDescent="0.2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c r="CU25"/>
    </row>
    <row r="26" spans="2:99" ht="38.25" customHeight="1" thickBot="1" x14ac:dyDescent="0.2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c r="CU26"/>
    </row>
    <row r="27" spans="2:99" ht="38.25" customHeight="1" thickBot="1" x14ac:dyDescent="0.2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213</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c r="CU27"/>
    </row>
    <row r="28" spans="2:99" ht="38.25" customHeight="1" thickBot="1" x14ac:dyDescent="0.2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c r="CU28"/>
    </row>
    <row r="29" spans="2:99" ht="38.25" customHeight="1" x14ac:dyDescent="0.2">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c r="CU29"/>
    </row>
    <row r="30" spans="2:99" ht="38.25" customHeight="1" x14ac:dyDescent="0.2">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c r="CU30"/>
    </row>
    <row r="31" spans="2:99" ht="38.25" customHeight="1" thickBot="1" x14ac:dyDescent="0.2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c r="CU31"/>
    </row>
    <row r="32" spans="2:99" ht="38.25" customHeight="1" thickTop="1" thickBot="1" x14ac:dyDescent="0.2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c r="CU32"/>
    </row>
    <row r="33" spans="2:99" ht="38.25" customHeight="1" thickTop="1" thickBot="1" x14ac:dyDescent="0.2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c r="CU33"/>
    </row>
    <row r="34" spans="2:99" ht="38.25" customHeight="1" thickTop="1" thickBot="1" x14ac:dyDescent="0.2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c r="CU34"/>
    </row>
    <row r="35" spans="2:99" ht="24.75" customHeight="1" x14ac:dyDescent="0.2">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c r="CU35"/>
    </row>
    <row r="36" spans="2:99" x14ac:dyDescent="0.2">
      <c r="AL36"/>
      <c r="AM36" s="4"/>
      <c r="AN36"/>
      <c r="AO36" s="5"/>
      <c r="AP36"/>
      <c r="AQ36" s="43"/>
      <c r="AR36" s="11"/>
      <c r="AS36" s="44"/>
      <c r="AT36" s="3"/>
      <c r="AU36" s="5"/>
      <c r="AV36"/>
      <c r="AW36"/>
      <c r="AX36"/>
      <c r="AY36" s="7"/>
      <c r="AZ36" s="7"/>
      <c r="BA36" s="8"/>
      <c r="BB36"/>
      <c r="BC36"/>
      <c r="BD36"/>
      <c r="BE36"/>
      <c r="BF36"/>
      <c r="BG36"/>
      <c r="BH36"/>
      <c r="BI36"/>
      <c r="BJ36"/>
      <c r="BK36"/>
      <c r="BL36" s="43"/>
      <c r="BM36" s="11"/>
      <c r="BN36" s="44"/>
      <c r="BO36" s="3"/>
      <c r="BP36"/>
      <c r="BQ36"/>
      <c r="BR36"/>
      <c r="BS36"/>
      <c r="BT36"/>
      <c r="BU36"/>
      <c r="BV36"/>
      <c r="BW36"/>
      <c r="BX36"/>
      <c r="BY36"/>
      <c r="BZ36"/>
      <c r="CA36"/>
      <c r="CB36"/>
      <c r="CC36"/>
      <c r="CD36"/>
      <c r="CE36"/>
      <c r="CF36"/>
      <c r="CG36"/>
      <c r="CH36"/>
      <c r="CI36" s="10"/>
      <c r="CJ36" s="11"/>
      <c r="CK36" s="44"/>
      <c r="CL36"/>
      <c r="CM36"/>
      <c r="CN36"/>
      <c r="CO36"/>
      <c r="CP36"/>
      <c r="CQ36"/>
      <c r="CR36"/>
      <c r="CS36"/>
      <c r="CT36"/>
      <c r="CU36"/>
    </row>
    <row r="37" spans="2: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2:99" x14ac:dyDescent="0.2">
      <c r="J39" s="2"/>
      <c r="L39" s="1"/>
    </row>
  </sheetData>
  <sheetProtection password="D032" sheet="1" objects="1" scenarios="1"/>
  <mergeCells count="90">
    <mergeCell ref="F8:F10"/>
    <mergeCell ref="B8:B10"/>
    <mergeCell ref="D8:D10"/>
    <mergeCell ref="AD9:AD10"/>
    <mergeCell ref="AC8:AH8"/>
    <mergeCell ref="AE9:AF9"/>
    <mergeCell ref="G8:G10"/>
    <mergeCell ref="H8:H10"/>
    <mergeCell ref="B19:O19"/>
    <mergeCell ref="B17:O17"/>
    <mergeCell ref="CL13:CP13"/>
    <mergeCell ref="CK12:CK14"/>
    <mergeCell ref="AS12:AV12"/>
    <mergeCell ref="B15:O15"/>
    <mergeCell ref="CL12:CP12"/>
    <mergeCell ref="AS13:AV13"/>
    <mergeCell ref="AW13:BA13"/>
    <mergeCell ref="BN13:BQ13"/>
    <mergeCell ref="BR13:BR14"/>
    <mergeCell ref="BI33:BK33"/>
    <mergeCell ref="CF32:CH32"/>
    <mergeCell ref="CD12:CD13"/>
    <mergeCell ref="CG16:CI16"/>
    <mergeCell ref="BK17:BK21"/>
    <mergeCell ref="CG17:CG21"/>
    <mergeCell ref="BJ22:BJ26"/>
    <mergeCell ref="BK22:BK26"/>
    <mergeCell ref="C8:C10"/>
    <mergeCell ref="P8:P10"/>
    <mergeCell ref="T9:X9"/>
    <mergeCell ref="Y9:AB9"/>
    <mergeCell ref="T8:AB8"/>
    <mergeCell ref="S8:S10"/>
    <mergeCell ref="E8:E10"/>
    <mergeCell ref="Q9:Q10"/>
    <mergeCell ref="R8:R10"/>
    <mergeCell ref="K8:K10"/>
    <mergeCell ref="L8:L10"/>
    <mergeCell ref="M8:M10"/>
    <mergeCell ref="J8:J10"/>
    <mergeCell ref="N8:N10"/>
    <mergeCell ref="O8:O10"/>
    <mergeCell ref="I8:I10"/>
    <mergeCell ref="R3:Z3"/>
    <mergeCell ref="Q16:S16"/>
    <mergeCell ref="AC9:AC10"/>
    <mergeCell ref="AE3:AH3"/>
    <mergeCell ref="AE4:AH4"/>
    <mergeCell ref="CH17:CH21"/>
    <mergeCell ref="BJ16:BJ21"/>
    <mergeCell ref="BN12:BQ12"/>
    <mergeCell ref="BR12:BW12"/>
    <mergeCell ref="BS13:BW13"/>
    <mergeCell ref="AC6:AD6"/>
    <mergeCell ref="BI32:BK32"/>
    <mergeCell ref="AO16:AO22"/>
    <mergeCell ref="Q22:S22"/>
    <mergeCell ref="AP23:AP27"/>
    <mergeCell ref="Q23:S23"/>
    <mergeCell ref="AP18:AP22"/>
    <mergeCell ref="V20:AH20"/>
    <mergeCell ref="V17:AH17"/>
    <mergeCell ref="V16:AH16"/>
    <mergeCell ref="AL12:AL13"/>
    <mergeCell ref="AW12:BA12"/>
    <mergeCell ref="BG12:BG13"/>
    <mergeCell ref="AE2:AH2"/>
    <mergeCell ref="B21:O22"/>
    <mergeCell ref="B24:O25"/>
    <mergeCell ref="B27:O27"/>
    <mergeCell ref="V19:AH19"/>
    <mergeCell ref="V18:AH18"/>
    <mergeCell ref="Q17:S17"/>
    <mergeCell ref="AC2:AD2"/>
    <mergeCell ref="AC3:AD3"/>
    <mergeCell ref="AC4:AD4"/>
    <mergeCell ref="R4:Z5"/>
    <mergeCell ref="AG9:AH9"/>
    <mergeCell ref="AE5:AH5"/>
    <mergeCell ref="AE6:AH6"/>
    <mergeCell ref="Q15:S15"/>
    <mergeCell ref="AC5:AD5"/>
    <mergeCell ref="B29:O34"/>
    <mergeCell ref="AO23:AO27"/>
    <mergeCell ref="Q24:S24"/>
    <mergeCell ref="Q25:T25"/>
    <mergeCell ref="Q26:AH34"/>
    <mergeCell ref="AN32:AP32"/>
    <mergeCell ref="AN33:AP33"/>
    <mergeCell ref="AO31:AP31"/>
  </mergeCells>
  <phoneticPr fontId="5"/>
  <conditionalFormatting sqref="AS16:BA27">
    <cfRule type="expression" dxfId="59" priority="3" stopIfTrue="1">
      <formula>AND($AR16="○",AS$15="○")</formula>
    </cfRule>
  </conditionalFormatting>
  <conditionalFormatting sqref="BN16:CA26">
    <cfRule type="expression" dxfId="58" priority="2" stopIfTrue="1">
      <formula>AND($BM16="○",BN$15="○")</formula>
    </cfRule>
  </conditionalFormatting>
  <conditionalFormatting sqref="CK16:CP21">
    <cfRule type="expression" dxfId="57" priority="1" stopIfTrue="1">
      <formula>AND($CJ16="○",CK$15="○")</formula>
    </cfRule>
  </conditionalFormatting>
  <dataValidations count="8">
    <dataValidation type="list" imeMode="off" allowBlank="1" showInputMessage="1" showErrorMessage="1" sqref="AM31 BH31 CE31" xr:uid="{00000000-0002-0000-0300-000000000000}">
      <formula1>"A,B,C,D,E"</formula1>
    </dataValidation>
    <dataValidation type="list" allowBlank="1" showInputMessage="1" showErrorMessage="1" sqref="E11" xr:uid="{00000000-0002-0000-0300-000001000000}">
      <formula1>"1,2,3,4,5,6,7,8,9,10,11,12,13,14,15,16"</formula1>
    </dataValidation>
    <dataValidation type="list" allowBlank="1" showInputMessage="1" showErrorMessage="1" sqref="F11" xr:uid="{00000000-0002-0000-0300-000002000000}">
      <formula1>"1,2,3"</formula1>
    </dataValidation>
    <dataValidation type="list" allowBlank="1" showInputMessage="1" showErrorMessage="1" sqref="G11 K11" xr:uid="{00000000-0002-0000-0300-000003000000}">
      <formula1>"1,2,3,4,5,6"</formula1>
    </dataValidation>
    <dataValidation type="list" allowBlank="1" showInputMessage="1" showErrorMessage="1" sqref="AE11 I11:J11" xr:uid="{00000000-0002-0000-0300-000004000000}">
      <formula1>"1,2,3,4,5"</formula1>
    </dataValidation>
    <dataValidation type="list" allowBlank="1" showInputMessage="1" showErrorMessage="1" sqref="L11" xr:uid="{00000000-0002-0000-0300-000005000000}">
      <formula1>"1,2,3,4,5,6,7,8,9,10,11,12,13"</formula1>
    </dataValidation>
    <dataValidation type="list" allowBlank="1" showInputMessage="1" showErrorMessage="1" sqref="M11 O11 AC11:AD11" xr:uid="{00000000-0002-0000-0300-000006000000}">
      <formula1>"1,2"</formula1>
    </dataValidation>
    <dataValidation type="list" allowBlank="1" showInputMessage="1" showErrorMessage="1" sqref="AG11 N11 H11" xr:uid="{00000000-0002-0000-0300-000007000000}">
      <formula1>"1,2,3,4"</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colBreaks count="3" manualBreakCount="3">
    <brk id="35" max="36" man="1"/>
    <brk id="57" max="40" man="1"/>
    <brk id="80" max="4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B1: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1" spans="2:99" x14ac:dyDescent="0.2">
      <c r="B1" s="95"/>
      <c r="C1" s="95"/>
      <c r="D1" s="95"/>
      <c r="E1" s="95"/>
      <c r="F1" s="95"/>
      <c r="G1" s="95"/>
      <c r="H1" s="95"/>
      <c r="I1" s="95"/>
      <c r="J1" s="95"/>
      <c r="K1" s="96"/>
      <c r="L1" s="96"/>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row>
    <row r="2" spans="2:99" ht="21.75" customHeight="1" x14ac:dyDescent="0.2">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spans="2:99" ht="21.75" customHeight="1" x14ac:dyDescent="0.2">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row>
    <row r="4" spans="2:99" ht="21.75" customHeight="1" x14ac:dyDescent="0.2">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row>
    <row r="5" spans="2:99" ht="21.75" customHeight="1" x14ac:dyDescent="0.2">
      <c r="B5" s="104" t="s">
        <v>71</v>
      </c>
      <c r="C5" s="105">
        <v>2</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row>
    <row r="6" spans="2:99" ht="21.75" customHeight="1" x14ac:dyDescent="0.2">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row>
    <row r="7" spans="2:99" ht="13.5" thickBot="1" x14ac:dyDescent="0.2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row>
    <row r="8" spans="2:99" ht="43.5" customHeight="1" x14ac:dyDescent="0.2">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row>
    <row r="9" spans="2:99" ht="48" customHeight="1" x14ac:dyDescent="0.2">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row>
    <row r="10" spans="2:99" ht="85.5" customHeight="1" thickBot="1" x14ac:dyDescent="0.2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row>
    <row r="11" spans="2:99" s="12" customFormat="1" ht="45.75" customHeight="1" thickBot="1" x14ac:dyDescent="0.25">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row>
    <row r="12" spans="2:99" ht="14.25" customHeight="1" thickTop="1" x14ac:dyDescent="0.2">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c r="CU12"/>
    </row>
    <row r="13" spans="2:99" ht="27.75" customHeight="1" thickBot="1" x14ac:dyDescent="0.2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c r="CU13"/>
    </row>
    <row r="14" spans="2:99" ht="45.75" customHeight="1" thickTop="1" thickBot="1" x14ac:dyDescent="0.2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269</v>
      </c>
      <c r="BP14" s="131" t="s">
        <v>271</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c r="CU14"/>
    </row>
    <row r="15" spans="2:99" ht="38.25" customHeight="1" thickBot="1" x14ac:dyDescent="0.2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c r="CU15"/>
    </row>
    <row r="16" spans="2:99" ht="38.25" customHeight="1" thickBot="1" x14ac:dyDescent="0.25">
      <c r="B16" s="126" t="s">
        <v>147</v>
      </c>
      <c r="C16" s="95"/>
      <c r="D16" s="95"/>
      <c r="E16" s="95"/>
      <c r="F16" s="95"/>
      <c r="G16" s="95"/>
      <c r="H16" s="95"/>
      <c r="I16" s="95"/>
      <c r="J16" s="95"/>
      <c r="K16" s="96"/>
      <c r="L16" s="96"/>
      <c r="M16" s="95"/>
      <c r="N16" s="95"/>
      <c r="O16" s="95"/>
      <c r="P16" s="95"/>
      <c r="Q16" s="310" t="s">
        <v>292</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21</v>
      </c>
      <c r="CL16" s="154" t="s">
        <v>21</v>
      </c>
      <c r="CM16" s="154" t="s">
        <v>21</v>
      </c>
      <c r="CN16" s="154" t="s">
        <v>22</v>
      </c>
      <c r="CO16" s="154" t="s">
        <v>23</v>
      </c>
      <c r="CP16" s="155" t="s">
        <v>24</v>
      </c>
      <c r="CQ16" s="158"/>
      <c r="CR16" s="158"/>
      <c r="CS16" s="158"/>
      <c r="CT16"/>
      <c r="CU16"/>
    </row>
    <row r="17" spans="2:99" ht="38.25" customHeight="1" thickBot="1" x14ac:dyDescent="0.2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22</v>
      </c>
      <c r="CL17" s="154" t="s">
        <v>22</v>
      </c>
      <c r="CM17" s="154" t="s">
        <v>23</v>
      </c>
      <c r="CN17" s="166" t="s">
        <v>24</v>
      </c>
      <c r="CO17" s="154" t="s">
        <v>25</v>
      </c>
      <c r="CP17" s="155" t="s">
        <v>25</v>
      </c>
      <c r="CQ17" s="158"/>
      <c r="CR17" s="158"/>
      <c r="CS17" s="158"/>
      <c r="CT17"/>
      <c r="CU17"/>
    </row>
    <row r="18" spans="2:99" ht="38.25" customHeight="1" thickBot="1" x14ac:dyDescent="0.2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23</v>
      </c>
      <c r="CL18" s="158" t="s">
        <v>23</v>
      </c>
      <c r="CM18" s="57" t="s">
        <v>24</v>
      </c>
      <c r="CN18" s="158" t="s">
        <v>25</v>
      </c>
      <c r="CO18" s="158" t="s">
        <v>25</v>
      </c>
      <c r="CP18" s="163" t="s">
        <v>25</v>
      </c>
      <c r="CQ18" s="158"/>
      <c r="CR18" s="158"/>
      <c r="CS18" s="158"/>
      <c r="CT18"/>
      <c r="CU18"/>
    </row>
    <row r="19" spans="2:99" ht="38.25" customHeight="1" thickBot="1" x14ac:dyDescent="0.2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212</v>
      </c>
      <c r="CE19" s="226" t="str">
        <f>IF(F11=3,Z11,"")</f>
        <v/>
      </c>
      <c r="CF19" s="48"/>
      <c r="CG19" s="319"/>
      <c r="CH19" s="317"/>
      <c r="CI19" s="168" t="s">
        <v>262</v>
      </c>
      <c r="CJ19" s="232" t="str">
        <f>IF(F11=3,IF(CE20&gt;=0,"",IF(AND(-CE20/P11&gt;=1/2,-CE20/P11&lt;3/4),"○","")),"")</f>
        <v/>
      </c>
      <c r="CK19" s="163" t="s">
        <v>24</v>
      </c>
      <c r="CL19" s="57" t="s">
        <v>24</v>
      </c>
      <c r="CM19" s="158" t="s">
        <v>25</v>
      </c>
      <c r="CN19" s="158" t="s">
        <v>25</v>
      </c>
      <c r="CO19" s="158" t="s">
        <v>25</v>
      </c>
      <c r="CP19" s="163" t="s">
        <v>25</v>
      </c>
      <c r="CQ19" s="158"/>
      <c r="CR19" s="158"/>
      <c r="CS19" s="158"/>
      <c r="CT19"/>
      <c r="CU19"/>
    </row>
    <row r="20" spans="2:99" ht="38.25" customHeight="1" thickBot="1" x14ac:dyDescent="0.2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25</v>
      </c>
      <c r="CL20" s="158" t="s">
        <v>25</v>
      </c>
      <c r="CM20" s="158" t="s">
        <v>25</v>
      </c>
      <c r="CN20" s="158" t="s">
        <v>25</v>
      </c>
      <c r="CO20" s="158" t="s">
        <v>25</v>
      </c>
      <c r="CP20" s="163" t="s">
        <v>25</v>
      </c>
      <c r="CQ20" s="158"/>
      <c r="CR20" s="158"/>
      <c r="CS20" s="158"/>
      <c r="CT20"/>
      <c r="CU20"/>
    </row>
    <row r="21" spans="2:99" ht="38.25" customHeight="1" thickBot="1" x14ac:dyDescent="0.2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212</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212</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25</v>
      </c>
      <c r="CL21" s="177" t="s">
        <v>25</v>
      </c>
      <c r="CM21" s="177" t="s">
        <v>25</v>
      </c>
      <c r="CN21" s="177" t="s">
        <v>25</v>
      </c>
      <c r="CO21" s="177" t="s">
        <v>25</v>
      </c>
      <c r="CP21" s="178" t="s">
        <v>25</v>
      </c>
      <c r="CQ21" s="158"/>
      <c r="CR21" s="158"/>
      <c r="CS21" s="158"/>
      <c r="CT21"/>
      <c r="CU21"/>
    </row>
    <row r="22" spans="2:99" ht="38.25" customHeight="1" thickBot="1" x14ac:dyDescent="0.2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c r="CU22"/>
    </row>
    <row r="23" spans="2:99" ht="38.25" customHeight="1" thickBot="1" x14ac:dyDescent="0.25">
      <c r="B23" s="126" t="s">
        <v>150</v>
      </c>
      <c r="C23" s="95"/>
      <c r="D23" s="95"/>
      <c r="E23" s="95"/>
      <c r="F23" s="95"/>
      <c r="G23" s="95"/>
      <c r="H23" s="95"/>
      <c r="I23" s="95"/>
      <c r="J23" s="95"/>
      <c r="K23" s="96"/>
      <c r="L23" s="96"/>
      <c r="M23" s="95"/>
      <c r="N23" s="95"/>
      <c r="O23" s="95"/>
      <c r="P23" s="95"/>
      <c r="Q23" s="310" t="s">
        <v>293</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c r="CU23"/>
    </row>
    <row r="24" spans="2:99" ht="38.25" customHeight="1" x14ac:dyDescent="0.2">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c r="CU24"/>
    </row>
    <row r="25" spans="2:99" ht="38.25" customHeight="1" thickBot="1" x14ac:dyDescent="0.2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c r="CU25"/>
    </row>
    <row r="26" spans="2:99" ht="38.25" customHeight="1" thickBot="1" x14ac:dyDescent="0.2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c r="CU26"/>
    </row>
    <row r="27" spans="2:99" ht="38.25" customHeight="1" thickBot="1" x14ac:dyDescent="0.2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213</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c r="CU27"/>
    </row>
    <row r="28" spans="2:99" ht="38.25" customHeight="1" thickBot="1" x14ac:dyDescent="0.2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c r="CU28"/>
    </row>
    <row r="29" spans="2:99" ht="38.25" customHeight="1" x14ac:dyDescent="0.2">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c r="CU29"/>
    </row>
    <row r="30" spans="2:99" ht="38.25" customHeight="1" x14ac:dyDescent="0.2">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c r="CU30"/>
    </row>
    <row r="31" spans="2:99" ht="38.25" customHeight="1" thickBot="1" x14ac:dyDescent="0.2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c r="CU31"/>
    </row>
    <row r="32" spans="2:99" ht="38.25" customHeight="1" thickTop="1" thickBot="1" x14ac:dyDescent="0.2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c r="CU32"/>
    </row>
    <row r="33" spans="2:99" ht="38.25" customHeight="1" thickTop="1" thickBot="1" x14ac:dyDescent="0.2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c r="CU33"/>
    </row>
    <row r="34" spans="2:99" ht="38.25" customHeight="1" thickTop="1" thickBot="1" x14ac:dyDescent="0.2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c r="CU34"/>
    </row>
    <row r="35" spans="2:99" ht="24.75" customHeight="1" x14ac:dyDescent="0.2">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c r="CU35"/>
    </row>
    <row r="36" spans="2:99" x14ac:dyDescent="0.2">
      <c r="AL36"/>
      <c r="AM36" s="4"/>
      <c r="AN36"/>
      <c r="AO36" s="5"/>
      <c r="AP36"/>
      <c r="AQ36" s="43"/>
      <c r="AR36" s="11"/>
      <c r="AS36" s="44"/>
      <c r="AT36" s="3"/>
      <c r="AU36" s="5"/>
      <c r="AV36"/>
      <c r="AW36"/>
      <c r="AX36"/>
      <c r="AY36" s="7"/>
      <c r="AZ36" s="7"/>
      <c r="BA36" s="8"/>
      <c r="BB36"/>
      <c r="BC36"/>
      <c r="BD36"/>
      <c r="BE36"/>
      <c r="BF36"/>
      <c r="BG36"/>
      <c r="BH36"/>
      <c r="BI36"/>
      <c r="BJ36"/>
      <c r="BK36"/>
      <c r="BL36" s="43"/>
      <c r="BM36" s="11"/>
      <c r="BN36" s="44"/>
      <c r="BO36" s="3"/>
      <c r="BP36"/>
      <c r="BQ36"/>
      <c r="BR36"/>
      <c r="BS36"/>
      <c r="BT36"/>
      <c r="BU36"/>
      <c r="BV36"/>
      <c r="BW36"/>
      <c r="BX36"/>
      <c r="BY36"/>
      <c r="BZ36"/>
      <c r="CA36"/>
      <c r="CB36"/>
      <c r="CC36"/>
      <c r="CD36"/>
      <c r="CE36"/>
      <c r="CF36"/>
      <c r="CG36"/>
      <c r="CH36"/>
      <c r="CI36" s="10"/>
      <c r="CJ36" s="11"/>
      <c r="CK36" s="44"/>
      <c r="CL36"/>
      <c r="CM36"/>
      <c r="CN36"/>
      <c r="CO36"/>
      <c r="CP36"/>
      <c r="CQ36"/>
      <c r="CR36"/>
      <c r="CS36"/>
      <c r="CT36"/>
      <c r="CU36"/>
    </row>
    <row r="37" spans="2: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2:99" x14ac:dyDescent="0.2">
      <c r="J39" s="2"/>
      <c r="L39" s="1"/>
    </row>
  </sheetData>
  <sheetProtection password="D032" sheet="1" objects="1" scenarios="1"/>
  <mergeCells count="90">
    <mergeCell ref="B27:O27"/>
    <mergeCell ref="B29:O34"/>
    <mergeCell ref="AN32:AP32"/>
    <mergeCell ref="BI32:BK32"/>
    <mergeCell ref="CF32:CH32"/>
    <mergeCell ref="AN33:AP33"/>
    <mergeCell ref="BI33:BK33"/>
    <mergeCell ref="AO31:AP31"/>
    <mergeCell ref="CG16:CI16"/>
    <mergeCell ref="B17:O17"/>
    <mergeCell ref="Q17:S17"/>
    <mergeCell ref="BK17:BK21"/>
    <mergeCell ref="CG17:CG21"/>
    <mergeCell ref="CH17:CH21"/>
    <mergeCell ref="AP18:AP22"/>
    <mergeCell ref="B19:O19"/>
    <mergeCell ref="BJ22:BJ26"/>
    <mergeCell ref="BK22:BK26"/>
    <mergeCell ref="Q23:S23"/>
    <mergeCell ref="AO23:AO27"/>
    <mergeCell ref="AP23:AP27"/>
    <mergeCell ref="B24:O25"/>
    <mergeCell ref="Q24:S24"/>
    <mergeCell ref="Q25:T25"/>
    <mergeCell ref="B15:O15"/>
    <mergeCell ref="Q15:S15"/>
    <mergeCell ref="Q16:S16"/>
    <mergeCell ref="AO16:AO22"/>
    <mergeCell ref="BJ16:BJ21"/>
    <mergeCell ref="B21:O22"/>
    <mergeCell ref="Q22:S22"/>
    <mergeCell ref="CK12:CK14"/>
    <mergeCell ref="CL12:CP12"/>
    <mergeCell ref="AS13:AV13"/>
    <mergeCell ref="AW13:BA13"/>
    <mergeCell ref="BN13:BQ13"/>
    <mergeCell ref="BR13:BR14"/>
    <mergeCell ref="BS13:BW13"/>
    <mergeCell ref="CL13:CP13"/>
    <mergeCell ref="AW12:BA12"/>
    <mergeCell ref="BG12:BG13"/>
    <mergeCell ref="BN12:BQ12"/>
    <mergeCell ref="BR12:BW12"/>
    <mergeCell ref="CD12:CD13"/>
    <mergeCell ref="Q9:Q10"/>
    <mergeCell ref="T9:X9"/>
    <mergeCell ref="Y9:AB9"/>
    <mergeCell ref="AL12:AL13"/>
    <mergeCell ref="AS12:AV12"/>
    <mergeCell ref="Q26:AH34"/>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AE2:AH2"/>
    <mergeCell ref="AE3:AH3"/>
    <mergeCell ref="AC9:AC10"/>
    <mergeCell ref="AG9:AH9"/>
    <mergeCell ref="R3:Z3"/>
    <mergeCell ref="R4:Z5"/>
    <mergeCell ref="R8:R10"/>
    <mergeCell ref="S8:S10"/>
    <mergeCell ref="T8:AB8"/>
    <mergeCell ref="AC2:AD2"/>
    <mergeCell ref="AC3:AD3"/>
    <mergeCell ref="AC4:AD4"/>
    <mergeCell ref="AC5:AD5"/>
    <mergeCell ref="AC6:AD6"/>
    <mergeCell ref="AE4:AH4"/>
    <mergeCell ref="AE5:AH5"/>
    <mergeCell ref="AE6:AH6"/>
    <mergeCell ref="V20:AH20"/>
    <mergeCell ref="V19:AH19"/>
    <mergeCell ref="V18:AH18"/>
    <mergeCell ref="V17:AH17"/>
    <mergeCell ref="V16:AH16"/>
    <mergeCell ref="AD9:AD10"/>
    <mergeCell ref="AC8:AH8"/>
    <mergeCell ref="AE9:AF9"/>
  </mergeCells>
  <phoneticPr fontId="18"/>
  <conditionalFormatting sqref="AS16:BA27">
    <cfRule type="expression" dxfId="56" priority="3" stopIfTrue="1">
      <formula>AND($AR16="○",AS$15="○")</formula>
    </cfRule>
  </conditionalFormatting>
  <conditionalFormatting sqref="BN16:CA26">
    <cfRule type="expression" dxfId="55" priority="2" stopIfTrue="1">
      <formula>AND($BM16="○",BN$15="○")</formula>
    </cfRule>
  </conditionalFormatting>
  <conditionalFormatting sqref="CK16:CP21">
    <cfRule type="expression" dxfId="54" priority="1" stopIfTrue="1">
      <formula>AND($CJ16="○",CK$15="○")</formula>
    </cfRule>
  </conditionalFormatting>
  <dataValidations count="8">
    <dataValidation type="list" allowBlank="1" showInputMessage="1" showErrorMessage="1" sqref="AG11 N11 H11" xr:uid="{00000000-0002-0000-0400-000000000000}">
      <formula1>"1,2,3,4"</formula1>
    </dataValidation>
    <dataValidation type="list" allowBlank="1" showInputMessage="1" showErrorMessage="1" sqref="M11 O11 AC11:AD11" xr:uid="{00000000-0002-0000-0400-000001000000}">
      <formula1>"1,2"</formula1>
    </dataValidation>
    <dataValidation type="list" allowBlank="1" showInputMessage="1" showErrorMessage="1" sqref="L11" xr:uid="{00000000-0002-0000-0400-000002000000}">
      <formula1>"1,2,3,4,5,6,7,8,9,10,11,12,13"</formula1>
    </dataValidation>
    <dataValidation type="list" allowBlank="1" showInputMessage="1" showErrorMessage="1" sqref="AE11 I11:J11" xr:uid="{00000000-0002-0000-0400-000003000000}">
      <formula1>"1,2,3,4,5"</formula1>
    </dataValidation>
    <dataValidation type="list" allowBlank="1" showInputMessage="1" showErrorMessage="1" sqref="G11 K11" xr:uid="{00000000-0002-0000-0400-000004000000}">
      <formula1>"1,2,3,4,5,6"</formula1>
    </dataValidation>
    <dataValidation type="list" allowBlank="1" showInputMessage="1" showErrorMessage="1" sqref="F11" xr:uid="{00000000-0002-0000-0400-000005000000}">
      <formula1>"1,2,3"</formula1>
    </dataValidation>
    <dataValidation type="list" allowBlank="1" showInputMessage="1" showErrorMessage="1" sqref="E11" xr:uid="{00000000-0002-0000-0400-000006000000}">
      <formula1>"1,2,3,4,5,6,7,8,9,10,11,12,13,14,15,16"</formula1>
    </dataValidation>
    <dataValidation type="list" imeMode="off" allowBlank="1" showInputMessage="1" showErrorMessage="1" sqref="AM31 BH31 CE31" xr:uid="{00000000-0002-0000-0400-000007000000}">
      <formula1>"A,B,C,D,E"</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headerFooter>
    <oddFooter>&amp;R&amp;20&amp;A</oddFooter>
  </headerFooter>
  <colBreaks count="3" manualBreakCount="3">
    <brk id="35" max="36" man="1"/>
    <brk id="57" max="40" man="1"/>
    <brk id="80" max="4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1" spans="2:99" x14ac:dyDescent="0.2">
      <c r="B1" s="95"/>
      <c r="C1" s="95"/>
      <c r="D1" s="95"/>
      <c r="E1" s="95"/>
      <c r="F1" s="95"/>
      <c r="G1" s="95"/>
      <c r="H1" s="95"/>
      <c r="I1" s="95"/>
      <c r="J1" s="95"/>
      <c r="K1" s="96"/>
      <c r="L1" s="96"/>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row>
    <row r="2" spans="2:99" ht="21.75" customHeight="1" x14ac:dyDescent="0.2">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spans="2:99" ht="21.75" customHeight="1" x14ac:dyDescent="0.2">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row>
    <row r="4" spans="2:99" ht="21.75" customHeight="1" x14ac:dyDescent="0.2">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row>
    <row r="5" spans="2:99" ht="21.75" customHeight="1" x14ac:dyDescent="0.2">
      <c r="B5" s="104" t="s">
        <v>71</v>
      </c>
      <c r="C5" s="105">
        <v>3</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row>
    <row r="6" spans="2:99" ht="21.75" customHeight="1" x14ac:dyDescent="0.2">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row>
    <row r="7" spans="2:99" ht="13.5" thickBot="1" x14ac:dyDescent="0.2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row>
    <row r="8" spans="2:99" ht="43.5" customHeight="1" x14ac:dyDescent="0.2">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row>
    <row r="9" spans="2:99" ht="48" customHeight="1" x14ac:dyDescent="0.2">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row>
    <row r="10" spans="2:99" ht="85.5" customHeight="1" thickBot="1" x14ac:dyDescent="0.2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row>
    <row r="11" spans="2:99" s="12" customFormat="1" ht="45.75" customHeight="1" thickBot="1" x14ac:dyDescent="0.25">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row>
    <row r="12" spans="2:99" ht="14.25" customHeight="1" thickTop="1" x14ac:dyDescent="0.2">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c r="CU12"/>
    </row>
    <row r="13" spans="2:99" ht="27.75" customHeight="1" thickBot="1" x14ac:dyDescent="0.2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c r="CU13"/>
    </row>
    <row r="14" spans="2:99" ht="45.75" customHeight="1" thickTop="1" thickBot="1" x14ac:dyDescent="0.2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269</v>
      </c>
      <c r="BP14" s="131" t="s">
        <v>271</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c r="CU14"/>
    </row>
    <row r="15" spans="2:99" ht="38.25" customHeight="1" thickBot="1" x14ac:dyDescent="0.2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c r="CU15"/>
    </row>
    <row r="16" spans="2:99" ht="38.25" customHeight="1" thickBot="1" x14ac:dyDescent="0.25">
      <c r="B16" s="126" t="s">
        <v>147</v>
      </c>
      <c r="C16" s="95"/>
      <c r="D16" s="95"/>
      <c r="E16" s="95"/>
      <c r="F16" s="95"/>
      <c r="G16" s="95"/>
      <c r="H16" s="95"/>
      <c r="I16" s="95"/>
      <c r="J16" s="95"/>
      <c r="K16" s="96"/>
      <c r="L16" s="96"/>
      <c r="M16" s="95"/>
      <c r="N16" s="95"/>
      <c r="O16" s="95"/>
      <c r="P16" s="95"/>
      <c r="Q16" s="310" t="s">
        <v>292</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21</v>
      </c>
      <c r="CL16" s="154" t="s">
        <v>21</v>
      </c>
      <c r="CM16" s="154" t="s">
        <v>21</v>
      </c>
      <c r="CN16" s="154" t="s">
        <v>22</v>
      </c>
      <c r="CO16" s="154" t="s">
        <v>23</v>
      </c>
      <c r="CP16" s="155" t="s">
        <v>24</v>
      </c>
      <c r="CQ16" s="158"/>
      <c r="CR16" s="158"/>
      <c r="CS16" s="158"/>
      <c r="CT16"/>
      <c r="CU16"/>
    </row>
    <row r="17" spans="2:99" ht="38.25" customHeight="1" thickBot="1" x14ac:dyDescent="0.2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22</v>
      </c>
      <c r="CL17" s="154" t="s">
        <v>22</v>
      </c>
      <c r="CM17" s="154" t="s">
        <v>23</v>
      </c>
      <c r="CN17" s="166" t="s">
        <v>24</v>
      </c>
      <c r="CO17" s="154" t="s">
        <v>25</v>
      </c>
      <c r="CP17" s="155" t="s">
        <v>25</v>
      </c>
      <c r="CQ17" s="158"/>
      <c r="CR17" s="158"/>
      <c r="CS17" s="158"/>
      <c r="CT17"/>
      <c r="CU17"/>
    </row>
    <row r="18" spans="2:99" ht="38.25" customHeight="1" thickBot="1" x14ac:dyDescent="0.2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23</v>
      </c>
      <c r="CL18" s="158" t="s">
        <v>23</v>
      </c>
      <c r="CM18" s="57" t="s">
        <v>24</v>
      </c>
      <c r="CN18" s="158" t="s">
        <v>25</v>
      </c>
      <c r="CO18" s="158" t="s">
        <v>25</v>
      </c>
      <c r="CP18" s="163" t="s">
        <v>25</v>
      </c>
      <c r="CQ18" s="158"/>
      <c r="CR18" s="158"/>
      <c r="CS18" s="158"/>
      <c r="CT18"/>
      <c r="CU18"/>
    </row>
    <row r="19" spans="2:99" ht="38.25" customHeight="1" thickBot="1" x14ac:dyDescent="0.2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200</v>
      </c>
      <c r="CE19" s="226" t="str">
        <f>IF(F11=3,Z11,"")</f>
        <v/>
      </c>
      <c r="CF19" s="48"/>
      <c r="CG19" s="319"/>
      <c r="CH19" s="317"/>
      <c r="CI19" s="168" t="s">
        <v>262</v>
      </c>
      <c r="CJ19" s="232" t="str">
        <f>IF(F11=3,IF(CE20&gt;=0,"",IF(AND(-CE20/P11&gt;=1/2,-CE20/P11&lt;3/4),"○","")),"")</f>
        <v/>
      </c>
      <c r="CK19" s="163" t="s">
        <v>24</v>
      </c>
      <c r="CL19" s="57" t="s">
        <v>24</v>
      </c>
      <c r="CM19" s="158" t="s">
        <v>25</v>
      </c>
      <c r="CN19" s="158" t="s">
        <v>25</v>
      </c>
      <c r="CO19" s="158" t="s">
        <v>25</v>
      </c>
      <c r="CP19" s="163" t="s">
        <v>25</v>
      </c>
      <c r="CQ19" s="158"/>
      <c r="CR19" s="158"/>
      <c r="CS19" s="158"/>
      <c r="CT19"/>
      <c r="CU19"/>
    </row>
    <row r="20" spans="2:99" ht="38.25" customHeight="1" thickBot="1" x14ac:dyDescent="0.2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25</v>
      </c>
      <c r="CL20" s="158" t="s">
        <v>25</v>
      </c>
      <c r="CM20" s="158" t="s">
        <v>25</v>
      </c>
      <c r="CN20" s="158" t="s">
        <v>25</v>
      </c>
      <c r="CO20" s="158" t="s">
        <v>25</v>
      </c>
      <c r="CP20" s="163" t="s">
        <v>25</v>
      </c>
      <c r="CQ20" s="158"/>
      <c r="CR20" s="158"/>
      <c r="CS20" s="158"/>
      <c r="CT20"/>
      <c r="CU20"/>
    </row>
    <row r="21" spans="2:99" ht="38.25" customHeight="1" thickBot="1" x14ac:dyDescent="0.2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200</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200</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25</v>
      </c>
      <c r="CL21" s="177" t="s">
        <v>25</v>
      </c>
      <c r="CM21" s="177" t="s">
        <v>25</v>
      </c>
      <c r="CN21" s="177" t="s">
        <v>25</v>
      </c>
      <c r="CO21" s="177" t="s">
        <v>25</v>
      </c>
      <c r="CP21" s="178" t="s">
        <v>25</v>
      </c>
      <c r="CQ21" s="158"/>
      <c r="CR21" s="158"/>
      <c r="CS21" s="158"/>
      <c r="CT21"/>
      <c r="CU21"/>
    </row>
    <row r="22" spans="2:99" ht="38.25" customHeight="1" thickBot="1" x14ac:dyDescent="0.2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c r="CU22"/>
    </row>
    <row r="23" spans="2:99" ht="38.25" customHeight="1" thickBot="1" x14ac:dyDescent="0.25">
      <c r="B23" s="126" t="s">
        <v>150</v>
      </c>
      <c r="C23" s="95"/>
      <c r="D23" s="95"/>
      <c r="E23" s="95"/>
      <c r="F23" s="95"/>
      <c r="G23" s="95"/>
      <c r="H23" s="95"/>
      <c r="I23" s="95"/>
      <c r="J23" s="95"/>
      <c r="K23" s="96"/>
      <c r="L23" s="96"/>
      <c r="M23" s="95"/>
      <c r="N23" s="95"/>
      <c r="O23" s="95"/>
      <c r="P23" s="95"/>
      <c r="Q23" s="310" t="s">
        <v>293</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c r="CU23"/>
    </row>
    <row r="24" spans="2:99" ht="38.25" customHeight="1" x14ac:dyDescent="0.2">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c r="CU24"/>
    </row>
    <row r="25" spans="2:99" ht="38.25" customHeight="1" thickBot="1" x14ac:dyDescent="0.2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c r="CU25"/>
    </row>
    <row r="26" spans="2:99" ht="38.25" customHeight="1" thickBot="1" x14ac:dyDescent="0.2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c r="CU26"/>
    </row>
    <row r="27" spans="2:99" ht="38.25" customHeight="1" thickBot="1" x14ac:dyDescent="0.2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205</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c r="CU27"/>
    </row>
    <row r="28" spans="2:99" ht="38.25" customHeight="1" thickBot="1" x14ac:dyDescent="0.2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c r="CU28"/>
    </row>
    <row r="29" spans="2:99" ht="38.25" customHeight="1" x14ac:dyDescent="0.2">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c r="CU29"/>
    </row>
    <row r="30" spans="2:99" ht="38.25" customHeight="1" x14ac:dyDescent="0.2">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c r="CU30"/>
    </row>
    <row r="31" spans="2:99" ht="38.25" customHeight="1" thickBot="1" x14ac:dyDescent="0.2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c r="CU31"/>
    </row>
    <row r="32" spans="2:99" ht="38.25" customHeight="1" thickTop="1" thickBot="1" x14ac:dyDescent="0.2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c r="CU32"/>
    </row>
    <row r="33" spans="2:99" ht="38.25" customHeight="1" thickTop="1" thickBot="1" x14ac:dyDescent="0.2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c r="CU33"/>
    </row>
    <row r="34" spans="2:99" ht="38.25" customHeight="1" thickTop="1" thickBot="1" x14ac:dyDescent="0.2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c r="CU34"/>
    </row>
    <row r="35" spans="2:99" ht="24.75" customHeight="1" x14ac:dyDescent="0.2">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c r="CU35"/>
    </row>
    <row r="36" spans="2:99" x14ac:dyDescent="0.2">
      <c r="AL36"/>
      <c r="AM36" s="4"/>
      <c r="AN36"/>
      <c r="AO36" s="5"/>
      <c r="AP36"/>
      <c r="AQ36" s="43"/>
      <c r="AR36" s="11"/>
      <c r="AS36" s="44"/>
      <c r="AT36" s="3"/>
      <c r="AU36" s="5"/>
      <c r="AV36"/>
      <c r="AW36"/>
      <c r="AX36"/>
      <c r="AY36" s="7"/>
      <c r="AZ36" s="7"/>
      <c r="BA36" s="8"/>
      <c r="BB36"/>
      <c r="BC36"/>
      <c r="BD36"/>
      <c r="BE36"/>
      <c r="BF36"/>
      <c r="BG36"/>
      <c r="BH36"/>
      <c r="BI36"/>
      <c r="BJ36"/>
      <c r="BK36"/>
      <c r="BL36" s="43"/>
      <c r="BM36" s="11"/>
      <c r="BN36" s="44"/>
      <c r="BO36" s="3"/>
      <c r="BP36"/>
      <c r="BQ36"/>
      <c r="BR36"/>
      <c r="BS36"/>
      <c r="BT36"/>
      <c r="BU36"/>
      <c r="BV36"/>
      <c r="BW36"/>
      <c r="BX36"/>
      <c r="BY36"/>
      <c r="BZ36"/>
      <c r="CA36"/>
      <c r="CB36"/>
      <c r="CC36"/>
      <c r="CD36"/>
      <c r="CE36"/>
      <c r="CF36"/>
      <c r="CG36"/>
      <c r="CH36"/>
      <c r="CI36" s="10"/>
      <c r="CJ36" s="11"/>
      <c r="CK36" s="44"/>
      <c r="CL36"/>
      <c r="CM36"/>
      <c r="CN36"/>
      <c r="CO36"/>
      <c r="CP36"/>
      <c r="CQ36"/>
      <c r="CR36"/>
      <c r="CS36"/>
      <c r="CT36"/>
      <c r="CU36"/>
    </row>
    <row r="37" spans="2: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2:99" x14ac:dyDescent="0.2">
      <c r="J39" s="2"/>
      <c r="L39" s="1"/>
    </row>
  </sheetData>
  <sheetProtection password="D032" sheet="1" objects="1" scenarios="1"/>
  <mergeCells count="90">
    <mergeCell ref="B27:O27"/>
    <mergeCell ref="B29:O34"/>
    <mergeCell ref="AN32:AP32"/>
    <mergeCell ref="BI32:BK32"/>
    <mergeCell ref="CF32:CH32"/>
    <mergeCell ref="AN33:AP33"/>
    <mergeCell ref="BI33:BK33"/>
    <mergeCell ref="AO31:AP31"/>
    <mergeCell ref="CG16:CI16"/>
    <mergeCell ref="B17:O17"/>
    <mergeCell ref="Q17:S17"/>
    <mergeCell ref="BK17:BK21"/>
    <mergeCell ref="CG17:CG21"/>
    <mergeCell ref="CH17:CH21"/>
    <mergeCell ref="AP18:AP22"/>
    <mergeCell ref="B19:O19"/>
    <mergeCell ref="BJ22:BJ26"/>
    <mergeCell ref="BK22:BK26"/>
    <mergeCell ref="Q23:S23"/>
    <mergeCell ref="AO23:AO27"/>
    <mergeCell ref="AP23:AP27"/>
    <mergeCell ref="B24:O25"/>
    <mergeCell ref="Q24:S24"/>
    <mergeCell ref="Q25:T25"/>
    <mergeCell ref="B15:O15"/>
    <mergeCell ref="Q15:S15"/>
    <mergeCell ref="Q16:S16"/>
    <mergeCell ref="AO16:AO22"/>
    <mergeCell ref="BJ16:BJ21"/>
    <mergeCell ref="B21:O22"/>
    <mergeCell ref="Q22:S22"/>
    <mergeCell ref="CK12:CK14"/>
    <mergeCell ref="CL12:CP12"/>
    <mergeCell ref="AS13:AV13"/>
    <mergeCell ref="AW13:BA13"/>
    <mergeCell ref="BN13:BQ13"/>
    <mergeCell ref="BR13:BR14"/>
    <mergeCell ref="BS13:BW13"/>
    <mergeCell ref="CL13:CP13"/>
    <mergeCell ref="AW12:BA12"/>
    <mergeCell ref="BG12:BG13"/>
    <mergeCell ref="BN12:BQ12"/>
    <mergeCell ref="BR12:BW12"/>
    <mergeCell ref="CD12:CD13"/>
    <mergeCell ref="Q9:Q10"/>
    <mergeCell ref="T9:X9"/>
    <mergeCell ref="Y9:AB9"/>
    <mergeCell ref="AL12:AL13"/>
    <mergeCell ref="AS12:AV12"/>
    <mergeCell ref="Q26:AH34"/>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AE2:AH2"/>
    <mergeCell ref="AE3:AH3"/>
    <mergeCell ref="AC9:AC10"/>
    <mergeCell ref="AG9:AH9"/>
    <mergeCell ref="R3:Z3"/>
    <mergeCell ref="R4:Z5"/>
    <mergeCell ref="R8:R10"/>
    <mergeCell ref="S8:S10"/>
    <mergeCell ref="T8:AB8"/>
    <mergeCell ref="AC2:AD2"/>
    <mergeCell ref="AC3:AD3"/>
    <mergeCell ref="AC4:AD4"/>
    <mergeCell ref="AC5:AD5"/>
    <mergeCell ref="AC6:AD6"/>
    <mergeCell ref="AE4:AH4"/>
    <mergeCell ref="AE5:AH5"/>
    <mergeCell ref="AE6:AH6"/>
    <mergeCell ref="V20:AH20"/>
    <mergeCell ref="V19:AH19"/>
    <mergeCell ref="V18:AH18"/>
    <mergeCell ref="V17:AH17"/>
    <mergeCell ref="V16:AH16"/>
    <mergeCell ref="AD9:AD10"/>
    <mergeCell ref="AC8:AH8"/>
    <mergeCell ref="AE9:AF9"/>
  </mergeCells>
  <phoneticPr fontId="18"/>
  <conditionalFormatting sqref="AS16:BA27">
    <cfRule type="expression" dxfId="53" priority="3" stopIfTrue="1">
      <formula>AND($AR16="○",AS$15="○")</formula>
    </cfRule>
  </conditionalFormatting>
  <conditionalFormatting sqref="BN16:CA26">
    <cfRule type="expression" dxfId="52" priority="2" stopIfTrue="1">
      <formula>AND($BM16="○",BN$15="○")</formula>
    </cfRule>
  </conditionalFormatting>
  <conditionalFormatting sqref="CK16:CP21">
    <cfRule type="expression" dxfId="51" priority="1" stopIfTrue="1">
      <formula>AND($CJ16="○",CK$15="○")</formula>
    </cfRule>
  </conditionalFormatting>
  <dataValidations count="8">
    <dataValidation type="list" imeMode="off" allowBlank="1" showInputMessage="1" showErrorMessage="1" sqref="AM31 BH31 CE31" xr:uid="{00000000-0002-0000-0500-000000000000}">
      <formula1>"A,B,C,D,E"</formula1>
    </dataValidation>
    <dataValidation type="list" allowBlank="1" showInputMessage="1" showErrorMessage="1" sqref="E11" xr:uid="{00000000-0002-0000-0500-000001000000}">
      <formula1>"1,2,3,4,5,6,7,8,9,10,11,12,13,14,15,16"</formula1>
    </dataValidation>
    <dataValidation type="list" allowBlank="1" showInputMessage="1" showErrorMessage="1" sqref="F11" xr:uid="{00000000-0002-0000-0500-000002000000}">
      <formula1>"1,2,3"</formula1>
    </dataValidation>
    <dataValidation type="list" allowBlank="1" showInputMessage="1" showErrorMessage="1" sqref="G11 K11" xr:uid="{00000000-0002-0000-0500-000003000000}">
      <formula1>"1,2,3,4,5,6"</formula1>
    </dataValidation>
    <dataValidation type="list" allowBlank="1" showInputMessage="1" showErrorMessage="1" sqref="AE11 I11:J11" xr:uid="{00000000-0002-0000-0500-000004000000}">
      <formula1>"1,2,3,4,5"</formula1>
    </dataValidation>
    <dataValidation type="list" allowBlank="1" showInputMessage="1" showErrorMessage="1" sqref="L11" xr:uid="{00000000-0002-0000-0500-000005000000}">
      <formula1>"1,2,3,4,5,6,7,8,9,10,11,12,13"</formula1>
    </dataValidation>
    <dataValidation type="list" allowBlank="1" showInputMessage="1" showErrorMessage="1" sqref="M11 O11 AC11:AD11" xr:uid="{00000000-0002-0000-0500-000006000000}">
      <formula1>"1,2"</formula1>
    </dataValidation>
    <dataValidation type="list" allowBlank="1" showInputMessage="1" showErrorMessage="1" sqref="AG11 N11 H11" xr:uid="{00000000-0002-0000-0500-000007000000}">
      <formula1>"1,2,3,4"</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headerFooter>
    <oddFooter>&amp;R&amp;20&amp;A</oddFooter>
  </headerFooter>
  <colBreaks count="3" manualBreakCount="3">
    <brk id="35" max="36" man="1"/>
    <brk id="57" max="40" man="1"/>
    <brk id="80" max="4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B2: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2" spans="2:99" ht="21.75" customHeight="1" x14ac:dyDescent="0.2">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spans="2:99" ht="21.75" customHeight="1" x14ac:dyDescent="0.2">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row>
    <row r="4" spans="2:99" ht="21.75" customHeight="1" x14ac:dyDescent="0.2">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row>
    <row r="5" spans="2:99" ht="21.75" customHeight="1" x14ac:dyDescent="0.2">
      <c r="B5" s="104" t="s">
        <v>71</v>
      </c>
      <c r="C5" s="105">
        <v>4</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row>
    <row r="6" spans="2:99" ht="21.75" customHeight="1" x14ac:dyDescent="0.2">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row>
    <row r="7" spans="2:99" ht="13.5" thickBot="1" x14ac:dyDescent="0.2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row>
    <row r="8" spans="2:99" ht="43.5" customHeight="1" x14ac:dyDescent="0.2">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row>
    <row r="9" spans="2:99" ht="48" customHeight="1" x14ac:dyDescent="0.2">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row>
    <row r="10" spans="2:99" ht="85.5" customHeight="1" thickBot="1" x14ac:dyDescent="0.2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row>
    <row r="11" spans="2:99" s="12" customFormat="1" ht="45.75" customHeight="1" thickBot="1" x14ac:dyDescent="0.25">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row>
    <row r="12" spans="2:99" ht="14.25" customHeight="1" thickTop="1" x14ac:dyDescent="0.2">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c r="CU12"/>
    </row>
    <row r="13" spans="2:99" ht="27.75" customHeight="1" thickBot="1" x14ac:dyDescent="0.2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c r="CU13"/>
    </row>
    <row r="14" spans="2:99" ht="45.75" customHeight="1" thickTop="1" thickBot="1" x14ac:dyDescent="0.2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269</v>
      </c>
      <c r="BP14" s="131" t="s">
        <v>271</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c r="CU14"/>
    </row>
    <row r="15" spans="2:99" ht="38.25" customHeight="1" thickBot="1" x14ac:dyDescent="0.2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c r="CU15"/>
    </row>
    <row r="16" spans="2:99" ht="38.25" customHeight="1" thickBot="1" x14ac:dyDescent="0.25">
      <c r="B16" s="126" t="s">
        <v>147</v>
      </c>
      <c r="C16" s="95"/>
      <c r="D16" s="95"/>
      <c r="E16" s="95"/>
      <c r="F16" s="95"/>
      <c r="G16" s="95"/>
      <c r="H16" s="95"/>
      <c r="I16" s="95"/>
      <c r="J16" s="95"/>
      <c r="K16" s="96"/>
      <c r="L16" s="96"/>
      <c r="M16" s="95"/>
      <c r="N16" s="95"/>
      <c r="O16" s="95"/>
      <c r="P16" s="95"/>
      <c r="Q16" s="310" t="s">
        <v>294</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21</v>
      </c>
      <c r="CL16" s="154" t="s">
        <v>21</v>
      </c>
      <c r="CM16" s="154" t="s">
        <v>21</v>
      </c>
      <c r="CN16" s="154" t="s">
        <v>22</v>
      </c>
      <c r="CO16" s="154" t="s">
        <v>23</v>
      </c>
      <c r="CP16" s="155" t="s">
        <v>24</v>
      </c>
      <c r="CQ16" s="158"/>
      <c r="CR16" s="158"/>
      <c r="CS16" s="158"/>
      <c r="CT16"/>
      <c r="CU16"/>
    </row>
    <row r="17" spans="2:99" ht="38.25" customHeight="1" thickBot="1" x14ac:dyDescent="0.2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22</v>
      </c>
      <c r="CL17" s="154" t="s">
        <v>22</v>
      </c>
      <c r="CM17" s="154" t="s">
        <v>23</v>
      </c>
      <c r="CN17" s="166" t="s">
        <v>24</v>
      </c>
      <c r="CO17" s="154" t="s">
        <v>25</v>
      </c>
      <c r="CP17" s="155" t="s">
        <v>25</v>
      </c>
      <c r="CQ17" s="158"/>
      <c r="CR17" s="158"/>
      <c r="CS17" s="158"/>
      <c r="CT17"/>
      <c r="CU17"/>
    </row>
    <row r="18" spans="2:99" ht="38.25" customHeight="1" thickBot="1" x14ac:dyDescent="0.2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23</v>
      </c>
      <c r="CL18" s="158" t="s">
        <v>23</v>
      </c>
      <c r="CM18" s="57" t="s">
        <v>24</v>
      </c>
      <c r="CN18" s="158" t="s">
        <v>25</v>
      </c>
      <c r="CO18" s="158" t="s">
        <v>25</v>
      </c>
      <c r="CP18" s="163" t="s">
        <v>25</v>
      </c>
      <c r="CQ18" s="158"/>
      <c r="CR18" s="158"/>
      <c r="CS18" s="158"/>
      <c r="CT18"/>
      <c r="CU18"/>
    </row>
    <row r="19" spans="2:99" ht="38.25" customHeight="1" thickBot="1" x14ac:dyDescent="0.2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200</v>
      </c>
      <c r="CE19" s="226" t="str">
        <f>IF(F11=3,Z11,"")</f>
        <v/>
      </c>
      <c r="CF19" s="48"/>
      <c r="CG19" s="319"/>
      <c r="CH19" s="317"/>
      <c r="CI19" s="168" t="s">
        <v>262</v>
      </c>
      <c r="CJ19" s="232" t="str">
        <f>IF(F11=3,IF(CE20&gt;=0,"",IF(AND(-CE20/P11&gt;=1/2,-CE20/P11&lt;3/4),"○","")),"")</f>
        <v/>
      </c>
      <c r="CK19" s="163" t="s">
        <v>24</v>
      </c>
      <c r="CL19" s="57" t="s">
        <v>24</v>
      </c>
      <c r="CM19" s="158" t="s">
        <v>25</v>
      </c>
      <c r="CN19" s="158" t="s">
        <v>25</v>
      </c>
      <c r="CO19" s="158" t="s">
        <v>25</v>
      </c>
      <c r="CP19" s="163" t="s">
        <v>25</v>
      </c>
      <c r="CQ19" s="158"/>
      <c r="CR19" s="158"/>
      <c r="CS19" s="158"/>
      <c r="CT19"/>
      <c r="CU19"/>
    </row>
    <row r="20" spans="2:99" ht="38.25" customHeight="1" thickBot="1" x14ac:dyDescent="0.2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25</v>
      </c>
      <c r="CL20" s="158" t="s">
        <v>25</v>
      </c>
      <c r="CM20" s="158" t="s">
        <v>25</v>
      </c>
      <c r="CN20" s="158" t="s">
        <v>25</v>
      </c>
      <c r="CO20" s="158" t="s">
        <v>25</v>
      </c>
      <c r="CP20" s="163" t="s">
        <v>25</v>
      </c>
      <c r="CQ20" s="158"/>
      <c r="CR20" s="158"/>
      <c r="CS20" s="158"/>
      <c r="CT20"/>
      <c r="CU20"/>
    </row>
    <row r="21" spans="2:99" ht="38.25" customHeight="1" thickBot="1" x14ac:dyDescent="0.2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200</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200</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25</v>
      </c>
      <c r="CL21" s="177" t="s">
        <v>25</v>
      </c>
      <c r="CM21" s="177" t="s">
        <v>25</v>
      </c>
      <c r="CN21" s="177" t="s">
        <v>25</v>
      </c>
      <c r="CO21" s="177" t="s">
        <v>25</v>
      </c>
      <c r="CP21" s="178" t="s">
        <v>25</v>
      </c>
      <c r="CQ21" s="158"/>
      <c r="CR21" s="158"/>
      <c r="CS21" s="158"/>
      <c r="CT21"/>
      <c r="CU21"/>
    </row>
    <row r="22" spans="2:99" ht="38.25" customHeight="1" thickBot="1" x14ac:dyDescent="0.2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c r="CU22"/>
    </row>
    <row r="23" spans="2:99" ht="38.25" customHeight="1" thickBot="1" x14ac:dyDescent="0.25">
      <c r="B23" s="126" t="s">
        <v>150</v>
      </c>
      <c r="C23" s="95"/>
      <c r="D23" s="95"/>
      <c r="E23" s="95"/>
      <c r="F23" s="95"/>
      <c r="G23" s="95"/>
      <c r="H23" s="95"/>
      <c r="I23" s="95"/>
      <c r="J23" s="95"/>
      <c r="K23" s="96"/>
      <c r="L23" s="96"/>
      <c r="M23" s="95"/>
      <c r="N23" s="95"/>
      <c r="O23" s="95"/>
      <c r="P23" s="95"/>
      <c r="Q23" s="310" t="s">
        <v>295</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c r="CU23"/>
    </row>
    <row r="24" spans="2:99" ht="38.25" customHeight="1" x14ac:dyDescent="0.2">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c r="CU24"/>
    </row>
    <row r="25" spans="2:99" ht="38.25" customHeight="1" thickBot="1" x14ac:dyDescent="0.2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c r="CU25"/>
    </row>
    <row r="26" spans="2:99" ht="38.25" customHeight="1" thickBot="1" x14ac:dyDescent="0.2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c r="CU26"/>
    </row>
    <row r="27" spans="2:99" ht="38.25" customHeight="1" thickBot="1" x14ac:dyDescent="0.2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205</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c r="CU27"/>
    </row>
    <row r="28" spans="2:99" ht="38.25" customHeight="1" thickBot="1" x14ac:dyDescent="0.2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c r="CU28"/>
    </row>
    <row r="29" spans="2:99" ht="38.25" customHeight="1" x14ac:dyDescent="0.2">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c r="CU29"/>
    </row>
    <row r="30" spans="2:99" ht="38.25" customHeight="1" x14ac:dyDescent="0.2">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c r="CU30"/>
    </row>
    <row r="31" spans="2:99" ht="38.25" customHeight="1" thickBot="1" x14ac:dyDescent="0.2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c r="CU31"/>
    </row>
    <row r="32" spans="2:99" ht="38.25" customHeight="1" thickTop="1" thickBot="1" x14ac:dyDescent="0.2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c r="CU32"/>
    </row>
    <row r="33" spans="2:99" ht="38.25" customHeight="1" thickTop="1" thickBot="1" x14ac:dyDescent="0.2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c r="CU33"/>
    </row>
    <row r="34" spans="2:99" ht="38.25" customHeight="1" thickTop="1" thickBot="1" x14ac:dyDescent="0.2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c r="CU34"/>
    </row>
    <row r="35" spans="2:99" ht="24.75" customHeight="1" x14ac:dyDescent="0.2">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c r="CU35"/>
    </row>
    <row r="36" spans="2:99" x14ac:dyDescent="0.2">
      <c r="B36" s="95"/>
      <c r="C36" s="95"/>
      <c r="D36" s="95"/>
      <c r="E36" s="95"/>
      <c r="F36" s="95"/>
      <c r="G36" s="95"/>
      <c r="H36" s="95"/>
      <c r="I36" s="95"/>
      <c r="J36" s="95"/>
      <c r="K36" s="96"/>
      <c r="L36" s="96"/>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48"/>
      <c r="AM36" s="216"/>
      <c r="AN36" s="48"/>
      <c r="AO36" s="243"/>
      <c r="AP36" s="48"/>
      <c r="AQ36" s="215"/>
      <c r="AR36" s="67"/>
      <c r="AS36" s="244"/>
      <c r="AT36" s="145"/>
      <c r="AU36" s="243"/>
      <c r="AV36" s="48"/>
      <c r="AW36" s="48"/>
      <c r="AX36" s="48"/>
      <c r="AY36" s="158"/>
      <c r="AZ36" s="158"/>
      <c r="BA36" s="198"/>
      <c r="BB36" s="48"/>
      <c r="BC36" s="48"/>
      <c r="BD36" s="48"/>
      <c r="BE36" s="48"/>
      <c r="BF36" s="48"/>
      <c r="BG36" s="48"/>
      <c r="BH36" s="48"/>
      <c r="BI36" s="48"/>
      <c r="BJ36" s="48"/>
      <c r="BK36" s="48"/>
      <c r="BL36" s="215"/>
      <c r="BM36" s="67"/>
      <c r="BN36" s="244"/>
      <c r="BO36" s="145"/>
      <c r="BP36" s="48"/>
      <c r="BQ36" s="48"/>
      <c r="BR36" s="48"/>
      <c r="BS36" s="48"/>
      <c r="BT36" s="48"/>
      <c r="BU36" s="48"/>
      <c r="BV36" s="48"/>
      <c r="BW36" s="48"/>
      <c r="BX36" s="48"/>
      <c r="BY36" s="48"/>
      <c r="BZ36" s="48"/>
      <c r="CA36" s="48"/>
      <c r="CB36" s="48"/>
      <c r="CC36" s="48"/>
      <c r="CD36" s="48"/>
      <c r="CE36" s="48"/>
      <c r="CF36" s="48"/>
      <c r="CG36" s="48"/>
      <c r="CH36" s="48"/>
      <c r="CI36" s="66"/>
      <c r="CJ36" s="67"/>
      <c r="CK36" s="244"/>
      <c r="CL36" s="48"/>
      <c r="CM36" s="48"/>
      <c r="CN36" s="48"/>
      <c r="CO36" s="48"/>
      <c r="CP36" s="48"/>
      <c r="CQ36" s="48"/>
      <c r="CR36" s="48"/>
      <c r="CS36" s="48"/>
      <c r="CT36"/>
      <c r="CU36"/>
    </row>
    <row r="37" spans="2: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2:99" x14ac:dyDescent="0.2">
      <c r="J39" s="2"/>
      <c r="L39" s="1"/>
    </row>
  </sheetData>
  <sheetProtection password="D032" sheet="1" objects="1" scenarios="1"/>
  <mergeCells count="90">
    <mergeCell ref="B27:O27"/>
    <mergeCell ref="B29:O34"/>
    <mergeCell ref="AN32:AP32"/>
    <mergeCell ref="BI32:BK32"/>
    <mergeCell ref="CF32:CH32"/>
    <mergeCell ref="AN33:AP33"/>
    <mergeCell ref="BI33:BK33"/>
    <mergeCell ref="AO31:AP31"/>
    <mergeCell ref="CG16:CI16"/>
    <mergeCell ref="B17:O17"/>
    <mergeCell ref="Q17:S17"/>
    <mergeCell ref="BK17:BK21"/>
    <mergeCell ref="CG17:CG21"/>
    <mergeCell ref="CH17:CH21"/>
    <mergeCell ref="AP18:AP22"/>
    <mergeCell ref="B19:O19"/>
    <mergeCell ref="BJ22:BJ26"/>
    <mergeCell ref="BK22:BK26"/>
    <mergeCell ref="Q23:S23"/>
    <mergeCell ref="AO23:AO27"/>
    <mergeCell ref="AP23:AP27"/>
    <mergeCell ref="B24:O25"/>
    <mergeCell ref="Q24:S24"/>
    <mergeCell ref="Q25:T25"/>
    <mergeCell ref="B15:O15"/>
    <mergeCell ref="Q15:S15"/>
    <mergeCell ref="Q16:S16"/>
    <mergeCell ref="AO16:AO22"/>
    <mergeCell ref="BJ16:BJ21"/>
    <mergeCell ref="B21:O22"/>
    <mergeCell ref="Q22:S22"/>
    <mergeCell ref="CK12:CK14"/>
    <mergeCell ref="CL12:CP12"/>
    <mergeCell ref="AS13:AV13"/>
    <mergeCell ref="AW13:BA13"/>
    <mergeCell ref="BN13:BQ13"/>
    <mergeCell ref="BR13:BR14"/>
    <mergeCell ref="BS13:BW13"/>
    <mergeCell ref="CL13:CP13"/>
    <mergeCell ref="AW12:BA12"/>
    <mergeCell ref="BG12:BG13"/>
    <mergeCell ref="BN12:BQ12"/>
    <mergeCell ref="BR12:BW12"/>
    <mergeCell ref="CD12:CD13"/>
    <mergeCell ref="Q9:Q10"/>
    <mergeCell ref="T9:X9"/>
    <mergeCell ref="Y9:AB9"/>
    <mergeCell ref="AL12:AL13"/>
    <mergeCell ref="AS12:AV12"/>
    <mergeCell ref="Q26:AH34"/>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AE2:AH2"/>
    <mergeCell ref="AE3:AH3"/>
    <mergeCell ref="AC9:AC10"/>
    <mergeCell ref="AG9:AH9"/>
    <mergeCell ref="R3:Z3"/>
    <mergeCell ref="R4:Z5"/>
    <mergeCell ref="R8:R10"/>
    <mergeCell ref="S8:S10"/>
    <mergeCell ref="T8:AB8"/>
    <mergeCell ref="AC2:AD2"/>
    <mergeCell ref="AC3:AD3"/>
    <mergeCell ref="AC4:AD4"/>
    <mergeCell ref="AC5:AD5"/>
    <mergeCell ref="AC6:AD6"/>
    <mergeCell ref="AE4:AH4"/>
    <mergeCell ref="AE5:AH5"/>
    <mergeCell ref="AE6:AH6"/>
    <mergeCell ref="V20:AH20"/>
    <mergeCell ref="V19:AH19"/>
    <mergeCell ref="V18:AH18"/>
    <mergeCell ref="V17:AH17"/>
    <mergeCell ref="V16:AH16"/>
    <mergeCell ref="AD9:AD10"/>
    <mergeCell ref="AC8:AH8"/>
    <mergeCell ref="AE9:AF9"/>
  </mergeCells>
  <phoneticPr fontId="18"/>
  <conditionalFormatting sqref="AS16:BA27">
    <cfRule type="expression" dxfId="50" priority="3" stopIfTrue="1">
      <formula>AND($AR16="○",AS$15="○")</formula>
    </cfRule>
  </conditionalFormatting>
  <conditionalFormatting sqref="BN16:CA26">
    <cfRule type="expression" dxfId="49" priority="2" stopIfTrue="1">
      <formula>AND($BM16="○",BN$15="○")</formula>
    </cfRule>
  </conditionalFormatting>
  <conditionalFormatting sqref="CK16:CP21">
    <cfRule type="expression" dxfId="48" priority="1" stopIfTrue="1">
      <formula>AND($CJ16="○",CK$15="○")</formula>
    </cfRule>
  </conditionalFormatting>
  <dataValidations count="8">
    <dataValidation type="list" allowBlank="1" showInputMessage="1" showErrorMessage="1" sqref="AG11 N11 H11" xr:uid="{00000000-0002-0000-0600-000000000000}">
      <formula1>"1,2,3,4"</formula1>
    </dataValidation>
    <dataValidation type="list" allowBlank="1" showInputMessage="1" showErrorMessage="1" sqref="M11 O11 AC11:AD11" xr:uid="{00000000-0002-0000-0600-000001000000}">
      <formula1>"1,2"</formula1>
    </dataValidation>
    <dataValidation type="list" allowBlank="1" showInputMessage="1" showErrorMessage="1" sqref="L11" xr:uid="{00000000-0002-0000-0600-000002000000}">
      <formula1>"1,2,3,4,5,6,7,8,9,10,11,12,13"</formula1>
    </dataValidation>
    <dataValidation type="list" allowBlank="1" showInputMessage="1" showErrorMessage="1" sqref="AE11 I11:J11" xr:uid="{00000000-0002-0000-0600-000003000000}">
      <formula1>"1,2,3,4,5"</formula1>
    </dataValidation>
    <dataValidation type="list" allowBlank="1" showInputMessage="1" showErrorMessage="1" sqref="G11 K11" xr:uid="{00000000-0002-0000-0600-000004000000}">
      <formula1>"1,2,3,4,5,6"</formula1>
    </dataValidation>
    <dataValidation type="list" allowBlank="1" showInputMessage="1" showErrorMessage="1" sqref="F11" xr:uid="{00000000-0002-0000-0600-000005000000}">
      <formula1>"1,2,3"</formula1>
    </dataValidation>
    <dataValidation type="list" allowBlank="1" showInputMessage="1" showErrorMessage="1" sqref="E11" xr:uid="{00000000-0002-0000-0600-000006000000}">
      <formula1>"1,2,3,4,5,6,7,8,9,10,11,12,13,14,15,16"</formula1>
    </dataValidation>
    <dataValidation type="list" imeMode="off" allowBlank="1" showInputMessage="1" showErrorMessage="1" sqref="AM31 BH31 CE31" xr:uid="{00000000-0002-0000-0600-000007000000}">
      <formula1>"A,B,C,D,E"</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headerFooter>
    <oddFooter>&amp;R&amp;20&amp;A</oddFooter>
  </headerFooter>
  <colBreaks count="3" manualBreakCount="3">
    <brk id="35" max="36" man="1"/>
    <brk id="57" max="40" man="1"/>
    <brk id="80" max="4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B2: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2" spans="2:99" ht="21.75" customHeight="1" x14ac:dyDescent="0.2">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spans="2:99" ht="21.75" customHeight="1" x14ac:dyDescent="0.2">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row>
    <row r="4" spans="2:99" ht="21.75" customHeight="1" x14ac:dyDescent="0.2">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row>
    <row r="5" spans="2:99" ht="21.75" customHeight="1" x14ac:dyDescent="0.2">
      <c r="B5" s="104" t="s">
        <v>71</v>
      </c>
      <c r="C5" s="105">
        <v>5</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row>
    <row r="6" spans="2:99" ht="21.75" customHeight="1" x14ac:dyDescent="0.2">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row>
    <row r="7" spans="2:99" ht="13.5" thickBot="1" x14ac:dyDescent="0.2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row>
    <row r="8" spans="2:99" ht="43.5" customHeight="1" x14ac:dyDescent="0.2">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row>
    <row r="9" spans="2:99" ht="48" customHeight="1" x14ac:dyDescent="0.2">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row>
    <row r="10" spans="2:99" ht="85.5" customHeight="1" thickBot="1" x14ac:dyDescent="0.2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row>
    <row r="11" spans="2:99" s="12" customFormat="1" ht="45.75" customHeight="1" thickBot="1" x14ac:dyDescent="0.25">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row>
    <row r="12" spans="2:99" ht="14.25" customHeight="1" thickTop="1" x14ac:dyDescent="0.2">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c r="CU12"/>
    </row>
    <row r="13" spans="2:99" ht="27.75" customHeight="1" thickBot="1" x14ac:dyDescent="0.2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c r="CU13"/>
    </row>
    <row r="14" spans="2:99" ht="45.75" customHeight="1" thickTop="1" thickBot="1" x14ac:dyDescent="0.2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269</v>
      </c>
      <c r="BP14" s="131" t="s">
        <v>271</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c r="CU14"/>
    </row>
    <row r="15" spans="2:99" ht="38.25" customHeight="1" thickBot="1" x14ac:dyDescent="0.2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c r="CU15"/>
    </row>
    <row r="16" spans="2:99" ht="38.25" customHeight="1" thickBot="1" x14ac:dyDescent="0.25">
      <c r="B16" s="126" t="s">
        <v>147</v>
      </c>
      <c r="C16" s="95"/>
      <c r="D16" s="95"/>
      <c r="E16" s="95"/>
      <c r="F16" s="95"/>
      <c r="G16" s="95"/>
      <c r="H16" s="95"/>
      <c r="I16" s="95"/>
      <c r="J16" s="95"/>
      <c r="K16" s="96"/>
      <c r="L16" s="96"/>
      <c r="M16" s="95"/>
      <c r="N16" s="95"/>
      <c r="O16" s="95"/>
      <c r="P16" s="95"/>
      <c r="Q16" s="310" t="s">
        <v>294</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21</v>
      </c>
      <c r="CL16" s="154" t="s">
        <v>21</v>
      </c>
      <c r="CM16" s="154" t="s">
        <v>21</v>
      </c>
      <c r="CN16" s="154" t="s">
        <v>22</v>
      </c>
      <c r="CO16" s="154" t="s">
        <v>23</v>
      </c>
      <c r="CP16" s="155" t="s">
        <v>24</v>
      </c>
      <c r="CQ16" s="158"/>
      <c r="CR16" s="158"/>
      <c r="CS16" s="158"/>
      <c r="CT16"/>
      <c r="CU16"/>
    </row>
    <row r="17" spans="2:99" ht="38.25" customHeight="1" thickBot="1" x14ac:dyDescent="0.2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22</v>
      </c>
      <c r="CL17" s="154" t="s">
        <v>22</v>
      </c>
      <c r="CM17" s="154" t="s">
        <v>23</v>
      </c>
      <c r="CN17" s="166" t="s">
        <v>24</v>
      </c>
      <c r="CO17" s="154" t="s">
        <v>25</v>
      </c>
      <c r="CP17" s="155" t="s">
        <v>25</v>
      </c>
      <c r="CQ17" s="158"/>
      <c r="CR17" s="158"/>
      <c r="CS17" s="158"/>
      <c r="CT17"/>
      <c r="CU17"/>
    </row>
    <row r="18" spans="2:99" ht="38.25" customHeight="1" thickBot="1" x14ac:dyDescent="0.2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23</v>
      </c>
      <c r="CL18" s="158" t="s">
        <v>23</v>
      </c>
      <c r="CM18" s="57" t="s">
        <v>24</v>
      </c>
      <c r="CN18" s="158" t="s">
        <v>25</v>
      </c>
      <c r="CO18" s="158" t="s">
        <v>25</v>
      </c>
      <c r="CP18" s="163" t="s">
        <v>25</v>
      </c>
      <c r="CQ18" s="158"/>
      <c r="CR18" s="158"/>
      <c r="CS18" s="158"/>
      <c r="CT18"/>
      <c r="CU18"/>
    </row>
    <row r="19" spans="2:99" ht="38.25" customHeight="1" thickBot="1" x14ac:dyDescent="0.2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200</v>
      </c>
      <c r="CE19" s="226" t="str">
        <f>IF(F11=3,Z11,"")</f>
        <v/>
      </c>
      <c r="CF19" s="48"/>
      <c r="CG19" s="319"/>
      <c r="CH19" s="317"/>
      <c r="CI19" s="168" t="s">
        <v>262</v>
      </c>
      <c r="CJ19" s="232" t="str">
        <f>IF(F11=3,IF(CE20&gt;=0,"",IF(AND(-CE20/P11&gt;=1/2,-CE20/P11&lt;3/4),"○","")),"")</f>
        <v/>
      </c>
      <c r="CK19" s="163" t="s">
        <v>24</v>
      </c>
      <c r="CL19" s="57" t="s">
        <v>24</v>
      </c>
      <c r="CM19" s="158" t="s">
        <v>25</v>
      </c>
      <c r="CN19" s="158" t="s">
        <v>25</v>
      </c>
      <c r="CO19" s="158" t="s">
        <v>25</v>
      </c>
      <c r="CP19" s="163" t="s">
        <v>25</v>
      </c>
      <c r="CQ19" s="158"/>
      <c r="CR19" s="158"/>
      <c r="CS19" s="158"/>
      <c r="CT19"/>
      <c r="CU19"/>
    </row>
    <row r="20" spans="2:99" ht="38.25" customHeight="1" thickBot="1" x14ac:dyDescent="0.2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25</v>
      </c>
      <c r="CL20" s="158" t="s">
        <v>25</v>
      </c>
      <c r="CM20" s="158" t="s">
        <v>25</v>
      </c>
      <c r="CN20" s="158" t="s">
        <v>25</v>
      </c>
      <c r="CO20" s="158" t="s">
        <v>25</v>
      </c>
      <c r="CP20" s="163" t="s">
        <v>25</v>
      </c>
      <c r="CQ20" s="158"/>
      <c r="CR20" s="158"/>
      <c r="CS20" s="158"/>
      <c r="CT20"/>
      <c r="CU20"/>
    </row>
    <row r="21" spans="2:99" ht="38.25" customHeight="1" thickBot="1" x14ac:dyDescent="0.2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200</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200</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25</v>
      </c>
      <c r="CL21" s="177" t="s">
        <v>25</v>
      </c>
      <c r="CM21" s="177" t="s">
        <v>25</v>
      </c>
      <c r="CN21" s="177" t="s">
        <v>25</v>
      </c>
      <c r="CO21" s="177" t="s">
        <v>25</v>
      </c>
      <c r="CP21" s="178" t="s">
        <v>25</v>
      </c>
      <c r="CQ21" s="158"/>
      <c r="CR21" s="158"/>
      <c r="CS21" s="158"/>
      <c r="CT21"/>
      <c r="CU21"/>
    </row>
    <row r="22" spans="2:99" ht="38.25" customHeight="1" thickBot="1" x14ac:dyDescent="0.2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c r="CU22"/>
    </row>
    <row r="23" spans="2:99" ht="38.25" customHeight="1" thickBot="1" x14ac:dyDescent="0.25">
      <c r="B23" s="126" t="s">
        <v>150</v>
      </c>
      <c r="C23" s="95"/>
      <c r="D23" s="95"/>
      <c r="E23" s="95"/>
      <c r="F23" s="95"/>
      <c r="G23" s="95"/>
      <c r="H23" s="95"/>
      <c r="I23" s="95"/>
      <c r="J23" s="95"/>
      <c r="K23" s="96"/>
      <c r="L23" s="96"/>
      <c r="M23" s="95"/>
      <c r="N23" s="95"/>
      <c r="O23" s="95"/>
      <c r="P23" s="95"/>
      <c r="Q23" s="310" t="s">
        <v>295</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c r="CU23"/>
    </row>
    <row r="24" spans="2:99" ht="38.25" customHeight="1" x14ac:dyDescent="0.2">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c r="CU24"/>
    </row>
    <row r="25" spans="2:99" ht="38.25" customHeight="1" thickBot="1" x14ac:dyDescent="0.2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c r="CU25"/>
    </row>
    <row r="26" spans="2:99" ht="38.25" customHeight="1" thickBot="1" x14ac:dyDescent="0.2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c r="CU26"/>
    </row>
    <row r="27" spans="2:99" ht="38.25" customHeight="1" thickBot="1" x14ac:dyDescent="0.2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205</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c r="CU27"/>
    </row>
    <row r="28" spans="2:99" ht="38.25" customHeight="1" thickBot="1" x14ac:dyDescent="0.2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c r="CU28"/>
    </row>
    <row r="29" spans="2:99" ht="38.25" customHeight="1" x14ac:dyDescent="0.2">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c r="CU29"/>
    </row>
    <row r="30" spans="2:99" ht="38.25" customHeight="1" x14ac:dyDescent="0.2">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c r="CU30"/>
    </row>
    <row r="31" spans="2:99" ht="38.25" customHeight="1" thickBot="1" x14ac:dyDescent="0.2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c r="CU31"/>
    </row>
    <row r="32" spans="2:99" ht="38.25" customHeight="1" thickTop="1" thickBot="1" x14ac:dyDescent="0.2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c r="CU32"/>
    </row>
    <row r="33" spans="2:99" ht="38.25" customHeight="1" thickTop="1" thickBot="1" x14ac:dyDescent="0.2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c r="CU33"/>
    </row>
    <row r="34" spans="2:99" ht="38.25" customHeight="1" thickTop="1" thickBot="1" x14ac:dyDescent="0.2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c r="CU34"/>
    </row>
    <row r="35" spans="2:99" ht="24.75" customHeight="1" x14ac:dyDescent="0.2">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c r="CU35"/>
    </row>
    <row r="36" spans="2:99" x14ac:dyDescent="0.2">
      <c r="B36" s="95"/>
      <c r="C36" s="95"/>
      <c r="D36" s="95"/>
      <c r="E36" s="95"/>
      <c r="F36" s="95"/>
      <c r="G36" s="95"/>
      <c r="H36" s="95"/>
      <c r="I36" s="95"/>
      <c r="J36" s="95"/>
      <c r="K36" s="96"/>
      <c r="L36" s="96"/>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48"/>
      <c r="AM36" s="216"/>
      <c r="AN36" s="48"/>
      <c r="AO36" s="243"/>
      <c r="AP36" s="48"/>
      <c r="AQ36" s="215"/>
      <c r="AR36" s="67"/>
      <c r="AS36" s="244"/>
      <c r="AT36" s="145"/>
      <c r="AU36" s="243"/>
      <c r="AV36" s="48"/>
      <c r="AW36" s="48"/>
      <c r="AX36" s="48"/>
      <c r="AY36" s="158"/>
      <c r="AZ36" s="158"/>
      <c r="BA36" s="198"/>
      <c r="BB36" s="48"/>
      <c r="BC36" s="48"/>
      <c r="BD36" s="48"/>
      <c r="BE36" s="48"/>
      <c r="BF36" s="48"/>
      <c r="BG36" s="48"/>
      <c r="BH36" s="48"/>
      <c r="BI36" s="48"/>
      <c r="BJ36" s="48"/>
      <c r="BK36" s="48"/>
      <c r="BL36" s="215"/>
      <c r="BM36" s="67"/>
      <c r="BN36" s="244"/>
      <c r="BO36" s="145"/>
      <c r="BP36" s="48"/>
      <c r="BQ36" s="48"/>
      <c r="BR36" s="48"/>
      <c r="BS36" s="48"/>
      <c r="BT36" s="48"/>
      <c r="BU36" s="48"/>
      <c r="BV36" s="48"/>
      <c r="BW36" s="48"/>
      <c r="BX36" s="48"/>
      <c r="BY36" s="48"/>
      <c r="BZ36" s="48"/>
      <c r="CA36" s="48"/>
      <c r="CB36" s="48"/>
      <c r="CC36" s="48"/>
      <c r="CD36" s="48"/>
      <c r="CE36" s="48"/>
      <c r="CF36" s="48"/>
      <c r="CG36" s="48"/>
      <c r="CH36" s="48"/>
      <c r="CI36" s="66"/>
      <c r="CJ36" s="67"/>
      <c r="CK36" s="244"/>
      <c r="CL36" s="48"/>
      <c r="CM36" s="48"/>
      <c r="CN36" s="48"/>
      <c r="CO36" s="48"/>
      <c r="CP36" s="48"/>
      <c r="CQ36" s="48"/>
      <c r="CR36" s="48"/>
      <c r="CS36" s="48"/>
      <c r="CT36"/>
      <c r="CU36"/>
    </row>
    <row r="37" spans="2: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2:99" x14ac:dyDescent="0.2">
      <c r="J39" s="2"/>
      <c r="L39" s="1"/>
    </row>
  </sheetData>
  <sheetProtection password="D032" sheet="1" objects="1" scenarios="1"/>
  <mergeCells count="90">
    <mergeCell ref="B27:O27"/>
    <mergeCell ref="B29:O34"/>
    <mergeCell ref="AN32:AP32"/>
    <mergeCell ref="BI32:BK32"/>
    <mergeCell ref="CF32:CH32"/>
    <mergeCell ref="AN33:AP33"/>
    <mergeCell ref="BI33:BK33"/>
    <mergeCell ref="AO31:AP31"/>
    <mergeCell ref="CG16:CI16"/>
    <mergeCell ref="B17:O17"/>
    <mergeCell ref="Q17:S17"/>
    <mergeCell ref="BK17:BK21"/>
    <mergeCell ref="CG17:CG21"/>
    <mergeCell ref="CH17:CH21"/>
    <mergeCell ref="AP18:AP22"/>
    <mergeCell ref="B19:O19"/>
    <mergeCell ref="BJ22:BJ26"/>
    <mergeCell ref="BK22:BK26"/>
    <mergeCell ref="Q23:S23"/>
    <mergeCell ref="AO23:AO27"/>
    <mergeCell ref="AP23:AP27"/>
    <mergeCell ref="B24:O25"/>
    <mergeCell ref="Q24:S24"/>
    <mergeCell ref="Q25:T25"/>
    <mergeCell ref="B15:O15"/>
    <mergeCell ref="Q15:S15"/>
    <mergeCell ref="Q16:S16"/>
    <mergeCell ref="AO16:AO22"/>
    <mergeCell ref="BJ16:BJ21"/>
    <mergeCell ref="B21:O22"/>
    <mergeCell ref="Q22:S22"/>
    <mergeCell ref="CK12:CK14"/>
    <mergeCell ref="CL12:CP12"/>
    <mergeCell ref="AS13:AV13"/>
    <mergeCell ref="AW13:BA13"/>
    <mergeCell ref="BN13:BQ13"/>
    <mergeCell ref="BR13:BR14"/>
    <mergeCell ref="BS13:BW13"/>
    <mergeCell ref="CL13:CP13"/>
    <mergeCell ref="AW12:BA12"/>
    <mergeCell ref="BG12:BG13"/>
    <mergeCell ref="BN12:BQ12"/>
    <mergeCell ref="BR12:BW12"/>
    <mergeCell ref="CD12:CD13"/>
    <mergeCell ref="Q9:Q10"/>
    <mergeCell ref="T9:X9"/>
    <mergeCell ref="Y9:AB9"/>
    <mergeCell ref="AL12:AL13"/>
    <mergeCell ref="AS12:AV12"/>
    <mergeCell ref="Q26:AH34"/>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AE2:AH2"/>
    <mergeCell ref="AE3:AH3"/>
    <mergeCell ref="AC9:AC10"/>
    <mergeCell ref="AG9:AH9"/>
    <mergeCell ref="R3:Z3"/>
    <mergeCell ref="R4:Z5"/>
    <mergeCell ref="R8:R10"/>
    <mergeCell ref="S8:S10"/>
    <mergeCell ref="T8:AB8"/>
    <mergeCell ref="AC2:AD2"/>
    <mergeCell ref="AC3:AD3"/>
    <mergeCell ref="AC4:AD4"/>
    <mergeCell ref="AC5:AD5"/>
    <mergeCell ref="AC6:AD6"/>
    <mergeCell ref="AE4:AH4"/>
    <mergeCell ref="AE5:AH5"/>
    <mergeCell ref="AE6:AH6"/>
    <mergeCell ref="V20:AH20"/>
    <mergeCell ref="V19:AH19"/>
    <mergeCell ref="V18:AH18"/>
    <mergeCell ref="V17:AH17"/>
    <mergeCell ref="V16:AH16"/>
    <mergeCell ref="AD9:AD10"/>
    <mergeCell ref="AC8:AH8"/>
    <mergeCell ref="AE9:AF9"/>
  </mergeCells>
  <phoneticPr fontId="18"/>
  <conditionalFormatting sqref="AS16:BA27">
    <cfRule type="expression" dxfId="47" priority="3" stopIfTrue="1">
      <formula>AND($AR16="○",AS$15="○")</formula>
    </cfRule>
  </conditionalFormatting>
  <conditionalFormatting sqref="BN16:CA26">
    <cfRule type="expression" dxfId="46" priority="2" stopIfTrue="1">
      <formula>AND($BM16="○",BN$15="○")</formula>
    </cfRule>
  </conditionalFormatting>
  <conditionalFormatting sqref="CK16:CP21">
    <cfRule type="expression" dxfId="45" priority="1" stopIfTrue="1">
      <formula>AND($CJ16="○",CK$15="○")</formula>
    </cfRule>
  </conditionalFormatting>
  <dataValidations count="8">
    <dataValidation type="list" imeMode="off" allowBlank="1" showInputMessage="1" showErrorMessage="1" sqref="AM31 BH31 CE31" xr:uid="{00000000-0002-0000-0700-000000000000}">
      <formula1>"A,B,C,D,E"</formula1>
    </dataValidation>
    <dataValidation type="list" allowBlank="1" showInputMessage="1" showErrorMessage="1" sqref="E11" xr:uid="{00000000-0002-0000-0700-000001000000}">
      <formula1>"1,2,3,4,5,6,7,8,9,10,11,12,13,14,15,16"</formula1>
    </dataValidation>
    <dataValidation type="list" allowBlank="1" showInputMessage="1" showErrorMessage="1" sqref="F11" xr:uid="{00000000-0002-0000-0700-000002000000}">
      <formula1>"1,2,3"</formula1>
    </dataValidation>
    <dataValidation type="list" allowBlank="1" showInputMessage="1" showErrorMessage="1" sqref="G11 K11" xr:uid="{00000000-0002-0000-0700-000003000000}">
      <formula1>"1,2,3,4,5,6"</formula1>
    </dataValidation>
    <dataValidation type="list" allowBlank="1" showInputMessage="1" showErrorMessage="1" sqref="AE11 I11:J11" xr:uid="{00000000-0002-0000-0700-000004000000}">
      <formula1>"1,2,3,4,5"</formula1>
    </dataValidation>
    <dataValidation type="list" allowBlank="1" showInputMessage="1" showErrorMessage="1" sqref="L11" xr:uid="{00000000-0002-0000-0700-000005000000}">
      <formula1>"1,2,3,4,5,6,7,8,9,10,11,12,13"</formula1>
    </dataValidation>
    <dataValidation type="list" allowBlank="1" showInputMessage="1" showErrorMessage="1" sqref="M11 O11 AC11:AD11" xr:uid="{00000000-0002-0000-0700-000006000000}">
      <formula1>"1,2"</formula1>
    </dataValidation>
    <dataValidation type="list" allowBlank="1" showInputMessage="1" showErrorMessage="1" sqref="AG11 N11 H11" xr:uid="{00000000-0002-0000-0700-000007000000}">
      <formula1>"1,2,3,4"</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headerFooter>
    <oddFooter>&amp;R&amp;20&amp;A</oddFooter>
  </headerFooter>
  <colBreaks count="3" manualBreakCount="3">
    <brk id="35" max="36" man="1"/>
    <brk id="57" max="40" man="1"/>
    <brk id="80" max="4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B1: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1" spans="2:99" x14ac:dyDescent="0.2">
      <c r="B1" s="95"/>
      <c r="C1" s="95"/>
      <c r="D1" s="95"/>
      <c r="E1" s="95"/>
      <c r="F1" s="95"/>
      <c r="G1" s="95"/>
      <c r="H1" s="95"/>
      <c r="I1" s="95"/>
      <c r="J1" s="95"/>
      <c r="K1" s="96"/>
      <c r="L1" s="96"/>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row>
    <row r="2" spans="2:99" ht="21.75" customHeight="1" x14ac:dyDescent="0.2">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spans="2:99" ht="21.75" customHeight="1" x14ac:dyDescent="0.2">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row>
    <row r="4" spans="2:99" ht="21.75" customHeight="1" x14ac:dyDescent="0.2">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row>
    <row r="5" spans="2:99" ht="21.75" customHeight="1" x14ac:dyDescent="0.2">
      <c r="B5" s="104" t="s">
        <v>71</v>
      </c>
      <c r="C5" s="105">
        <v>6</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row>
    <row r="6" spans="2:99" ht="21.75" customHeight="1" x14ac:dyDescent="0.2">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row>
    <row r="7" spans="2:99" ht="13.5" thickBot="1" x14ac:dyDescent="0.2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row>
    <row r="8" spans="2:99" ht="43.5" customHeight="1" x14ac:dyDescent="0.2">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row>
    <row r="9" spans="2:99" ht="48" customHeight="1" x14ac:dyDescent="0.2">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row>
    <row r="10" spans="2:99" ht="85.5" customHeight="1" thickBot="1" x14ac:dyDescent="0.2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row>
    <row r="11" spans="2:99" s="12" customFormat="1" ht="45.75" customHeight="1" thickBot="1" x14ac:dyDescent="0.25">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row>
    <row r="12" spans="2:99" ht="14.25" customHeight="1" thickTop="1" x14ac:dyDescent="0.2">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c r="CU12"/>
    </row>
    <row r="13" spans="2:99" ht="27.75" customHeight="1" thickBot="1" x14ac:dyDescent="0.2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c r="CU13"/>
    </row>
    <row r="14" spans="2:99" ht="45.75" customHeight="1" thickTop="1" thickBot="1" x14ac:dyDescent="0.2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269</v>
      </c>
      <c r="BP14" s="131" t="s">
        <v>271</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c r="CU14"/>
    </row>
    <row r="15" spans="2:99" ht="38.25" customHeight="1" thickBot="1" x14ac:dyDescent="0.2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c r="CU15"/>
    </row>
    <row r="16" spans="2:99" ht="38.25" customHeight="1" thickBot="1" x14ac:dyDescent="0.25">
      <c r="B16" s="126" t="s">
        <v>147</v>
      </c>
      <c r="C16" s="95"/>
      <c r="D16" s="95"/>
      <c r="E16" s="95"/>
      <c r="F16" s="95"/>
      <c r="G16" s="95"/>
      <c r="H16" s="95"/>
      <c r="I16" s="95"/>
      <c r="J16" s="95"/>
      <c r="K16" s="96"/>
      <c r="L16" s="96"/>
      <c r="M16" s="95"/>
      <c r="N16" s="95"/>
      <c r="O16" s="95"/>
      <c r="P16" s="95"/>
      <c r="Q16" s="310" t="s">
        <v>294</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21</v>
      </c>
      <c r="CL16" s="154" t="s">
        <v>21</v>
      </c>
      <c r="CM16" s="154" t="s">
        <v>21</v>
      </c>
      <c r="CN16" s="154" t="s">
        <v>22</v>
      </c>
      <c r="CO16" s="154" t="s">
        <v>23</v>
      </c>
      <c r="CP16" s="155" t="s">
        <v>24</v>
      </c>
      <c r="CQ16" s="158"/>
      <c r="CR16" s="158"/>
      <c r="CS16" s="158"/>
      <c r="CT16"/>
      <c r="CU16"/>
    </row>
    <row r="17" spans="2:99" ht="38.25" customHeight="1" thickBot="1" x14ac:dyDescent="0.2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22</v>
      </c>
      <c r="CL17" s="154" t="s">
        <v>22</v>
      </c>
      <c r="CM17" s="154" t="s">
        <v>23</v>
      </c>
      <c r="CN17" s="166" t="s">
        <v>24</v>
      </c>
      <c r="CO17" s="154" t="s">
        <v>25</v>
      </c>
      <c r="CP17" s="155" t="s">
        <v>25</v>
      </c>
      <c r="CQ17" s="158"/>
      <c r="CR17" s="158"/>
      <c r="CS17" s="158"/>
      <c r="CT17"/>
      <c r="CU17"/>
    </row>
    <row r="18" spans="2:99" ht="38.25" customHeight="1" thickBot="1" x14ac:dyDescent="0.2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23</v>
      </c>
      <c r="CL18" s="158" t="s">
        <v>23</v>
      </c>
      <c r="CM18" s="57" t="s">
        <v>24</v>
      </c>
      <c r="CN18" s="158" t="s">
        <v>25</v>
      </c>
      <c r="CO18" s="158" t="s">
        <v>25</v>
      </c>
      <c r="CP18" s="163" t="s">
        <v>25</v>
      </c>
      <c r="CQ18" s="158"/>
      <c r="CR18" s="158"/>
      <c r="CS18" s="158"/>
      <c r="CT18"/>
      <c r="CU18"/>
    </row>
    <row r="19" spans="2:99" ht="38.25" customHeight="1" thickBot="1" x14ac:dyDescent="0.2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200</v>
      </c>
      <c r="CE19" s="226" t="str">
        <f>IF(F11=3,Z11,"")</f>
        <v/>
      </c>
      <c r="CF19" s="48"/>
      <c r="CG19" s="319"/>
      <c r="CH19" s="317"/>
      <c r="CI19" s="168" t="s">
        <v>262</v>
      </c>
      <c r="CJ19" s="232" t="str">
        <f>IF(F11=3,IF(CE20&gt;=0,"",IF(AND(-CE20/P11&gt;=1/2,-CE20/P11&lt;3/4),"○","")),"")</f>
        <v/>
      </c>
      <c r="CK19" s="163" t="s">
        <v>24</v>
      </c>
      <c r="CL19" s="57" t="s">
        <v>24</v>
      </c>
      <c r="CM19" s="158" t="s">
        <v>25</v>
      </c>
      <c r="CN19" s="158" t="s">
        <v>25</v>
      </c>
      <c r="CO19" s="158" t="s">
        <v>25</v>
      </c>
      <c r="CP19" s="163" t="s">
        <v>25</v>
      </c>
      <c r="CQ19" s="158"/>
      <c r="CR19" s="158"/>
      <c r="CS19" s="158"/>
      <c r="CT19"/>
      <c r="CU19"/>
    </row>
    <row r="20" spans="2:99" ht="38.25" customHeight="1" thickBot="1" x14ac:dyDescent="0.2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25</v>
      </c>
      <c r="CL20" s="158" t="s">
        <v>25</v>
      </c>
      <c r="CM20" s="158" t="s">
        <v>25</v>
      </c>
      <c r="CN20" s="158" t="s">
        <v>25</v>
      </c>
      <c r="CO20" s="158" t="s">
        <v>25</v>
      </c>
      <c r="CP20" s="163" t="s">
        <v>25</v>
      </c>
      <c r="CQ20" s="158"/>
      <c r="CR20" s="158"/>
      <c r="CS20" s="158"/>
      <c r="CT20"/>
      <c r="CU20"/>
    </row>
    <row r="21" spans="2:99" ht="38.25" customHeight="1" thickBot="1" x14ac:dyDescent="0.2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200</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200</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25</v>
      </c>
      <c r="CL21" s="177" t="s">
        <v>25</v>
      </c>
      <c r="CM21" s="177" t="s">
        <v>25</v>
      </c>
      <c r="CN21" s="177" t="s">
        <v>25</v>
      </c>
      <c r="CO21" s="177" t="s">
        <v>25</v>
      </c>
      <c r="CP21" s="178" t="s">
        <v>25</v>
      </c>
      <c r="CQ21" s="158"/>
      <c r="CR21" s="158"/>
      <c r="CS21" s="158"/>
      <c r="CT21"/>
      <c r="CU21"/>
    </row>
    <row r="22" spans="2:99" ht="38.25" customHeight="1" thickBot="1" x14ac:dyDescent="0.2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c r="CU22"/>
    </row>
    <row r="23" spans="2:99" ht="38.25" customHeight="1" thickBot="1" x14ac:dyDescent="0.25">
      <c r="B23" s="126" t="s">
        <v>150</v>
      </c>
      <c r="C23" s="95"/>
      <c r="D23" s="95"/>
      <c r="E23" s="95"/>
      <c r="F23" s="95"/>
      <c r="G23" s="95"/>
      <c r="H23" s="95"/>
      <c r="I23" s="95"/>
      <c r="J23" s="95"/>
      <c r="K23" s="96"/>
      <c r="L23" s="96"/>
      <c r="M23" s="95"/>
      <c r="N23" s="95"/>
      <c r="O23" s="95"/>
      <c r="P23" s="95"/>
      <c r="Q23" s="310" t="s">
        <v>295</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c r="CU23"/>
    </row>
    <row r="24" spans="2:99" ht="38.25" customHeight="1" x14ac:dyDescent="0.2">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c r="CU24"/>
    </row>
    <row r="25" spans="2:99" ht="38.25" customHeight="1" thickBot="1" x14ac:dyDescent="0.2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c r="CU25"/>
    </row>
    <row r="26" spans="2:99" ht="38.25" customHeight="1" thickBot="1" x14ac:dyDescent="0.2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c r="CU26"/>
    </row>
    <row r="27" spans="2:99" ht="38.25" customHeight="1" thickBot="1" x14ac:dyDescent="0.2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205</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c r="CU27"/>
    </row>
    <row r="28" spans="2:99" ht="38.25" customHeight="1" thickBot="1" x14ac:dyDescent="0.2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c r="CU28"/>
    </row>
    <row r="29" spans="2:99" ht="38.25" customHeight="1" x14ac:dyDescent="0.2">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c r="CU29"/>
    </row>
    <row r="30" spans="2:99" ht="38.25" customHeight="1" x14ac:dyDescent="0.2">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c r="CU30"/>
    </row>
    <row r="31" spans="2:99" ht="38.25" customHeight="1" thickBot="1" x14ac:dyDescent="0.2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c r="CU31"/>
    </row>
    <row r="32" spans="2:99" ht="38.25" customHeight="1" thickTop="1" thickBot="1" x14ac:dyDescent="0.2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c r="CU32"/>
    </row>
    <row r="33" spans="2:99" ht="38.25" customHeight="1" thickTop="1" thickBot="1" x14ac:dyDescent="0.2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c r="CU33"/>
    </row>
    <row r="34" spans="2:99" ht="38.25" customHeight="1" thickTop="1" thickBot="1" x14ac:dyDescent="0.2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c r="CU34"/>
    </row>
    <row r="35" spans="2:99" ht="24.75" customHeight="1" x14ac:dyDescent="0.2">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c r="CU35"/>
    </row>
    <row r="36" spans="2:99" x14ac:dyDescent="0.2">
      <c r="AL36"/>
      <c r="AM36" s="4"/>
      <c r="AN36"/>
      <c r="AO36" s="5"/>
      <c r="AP36"/>
      <c r="AQ36" s="43"/>
      <c r="AR36" s="11"/>
      <c r="AS36" s="44"/>
      <c r="AT36" s="3"/>
      <c r="AU36" s="5"/>
      <c r="AV36"/>
      <c r="AW36"/>
      <c r="AX36"/>
      <c r="AY36" s="7"/>
      <c r="AZ36" s="7"/>
      <c r="BA36" s="8"/>
      <c r="BB36"/>
      <c r="BC36"/>
      <c r="BD36"/>
      <c r="BE36"/>
      <c r="BF36"/>
      <c r="BG36"/>
      <c r="BH36"/>
      <c r="BI36"/>
      <c r="BJ36"/>
      <c r="BK36"/>
      <c r="BL36" s="43"/>
      <c r="BM36" s="11"/>
      <c r="BN36" s="44"/>
      <c r="BO36" s="3"/>
      <c r="BP36"/>
      <c r="BQ36"/>
      <c r="BR36"/>
      <c r="BS36"/>
      <c r="BT36"/>
      <c r="BU36"/>
      <c r="BV36"/>
      <c r="BW36"/>
      <c r="BX36"/>
      <c r="BY36"/>
      <c r="BZ36"/>
      <c r="CA36"/>
      <c r="CB36"/>
      <c r="CC36"/>
      <c r="CD36"/>
      <c r="CE36"/>
      <c r="CF36"/>
      <c r="CG36"/>
      <c r="CH36"/>
      <c r="CI36" s="10"/>
      <c r="CJ36" s="11"/>
      <c r="CK36" s="44"/>
      <c r="CL36"/>
      <c r="CM36"/>
      <c r="CN36"/>
      <c r="CO36"/>
      <c r="CP36"/>
      <c r="CQ36"/>
      <c r="CR36"/>
      <c r="CS36"/>
      <c r="CT36"/>
      <c r="CU36"/>
    </row>
    <row r="37" spans="2: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2:99" x14ac:dyDescent="0.2">
      <c r="J39" s="2"/>
      <c r="L39" s="1"/>
    </row>
  </sheetData>
  <sheetProtection password="D032" sheet="1" objects="1" scenarios="1"/>
  <mergeCells count="90">
    <mergeCell ref="B27:O27"/>
    <mergeCell ref="B29:O34"/>
    <mergeCell ref="AN32:AP32"/>
    <mergeCell ref="BI32:BK32"/>
    <mergeCell ref="CF32:CH32"/>
    <mergeCell ref="AN33:AP33"/>
    <mergeCell ref="BI33:BK33"/>
    <mergeCell ref="AO31:AP31"/>
    <mergeCell ref="CG16:CI16"/>
    <mergeCell ref="B17:O17"/>
    <mergeCell ref="Q17:S17"/>
    <mergeCell ref="BK17:BK21"/>
    <mergeCell ref="CG17:CG21"/>
    <mergeCell ref="CH17:CH21"/>
    <mergeCell ref="AP18:AP22"/>
    <mergeCell ref="B19:O19"/>
    <mergeCell ref="BJ22:BJ26"/>
    <mergeCell ref="BK22:BK26"/>
    <mergeCell ref="Q23:S23"/>
    <mergeCell ref="AO23:AO27"/>
    <mergeCell ref="AP23:AP27"/>
    <mergeCell ref="B24:O25"/>
    <mergeCell ref="Q24:S24"/>
    <mergeCell ref="Q25:T25"/>
    <mergeCell ref="B15:O15"/>
    <mergeCell ref="Q15:S15"/>
    <mergeCell ref="Q16:S16"/>
    <mergeCell ref="AO16:AO22"/>
    <mergeCell ref="BJ16:BJ21"/>
    <mergeCell ref="B21:O22"/>
    <mergeCell ref="Q22:S22"/>
    <mergeCell ref="CK12:CK14"/>
    <mergeCell ref="CL12:CP12"/>
    <mergeCell ref="AS13:AV13"/>
    <mergeCell ref="AW13:BA13"/>
    <mergeCell ref="BN13:BQ13"/>
    <mergeCell ref="BR13:BR14"/>
    <mergeCell ref="BS13:BW13"/>
    <mergeCell ref="CL13:CP13"/>
    <mergeCell ref="AW12:BA12"/>
    <mergeCell ref="BG12:BG13"/>
    <mergeCell ref="BN12:BQ12"/>
    <mergeCell ref="BR12:BW12"/>
    <mergeCell ref="CD12:CD13"/>
    <mergeCell ref="Q9:Q10"/>
    <mergeCell ref="T9:X9"/>
    <mergeCell ref="Y9:AB9"/>
    <mergeCell ref="AL12:AL13"/>
    <mergeCell ref="AS12:AV12"/>
    <mergeCell ref="Q26:AH34"/>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AE2:AH2"/>
    <mergeCell ref="AE3:AH3"/>
    <mergeCell ref="AC9:AC10"/>
    <mergeCell ref="AG9:AH9"/>
    <mergeCell ref="R3:Z3"/>
    <mergeCell ref="R4:Z5"/>
    <mergeCell ref="R8:R10"/>
    <mergeCell ref="S8:S10"/>
    <mergeCell ref="T8:AB8"/>
    <mergeCell ref="AC2:AD2"/>
    <mergeCell ref="AC3:AD3"/>
    <mergeCell ref="AC4:AD4"/>
    <mergeCell ref="AC5:AD5"/>
    <mergeCell ref="AC6:AD6"/>
    <mergeCell ref="AE4:AH4"/>
    <mergeCell ref="AE5:AH5"/>
    <mergeCell ref="AE6:AH6"/>
    <mergeCell ref="V20:AH20"/>
    <mergeCell ref="V19:AH19"/>
    <mergeCell ref="V18:AH18"/>
    <mergeCell ref="V17:AH17"/>
    <mergeCell ref="V16:AH16"/>
    <mergeCell ref="AD9:AD10"/>
    <mergeCell ref="AC8:AH8"/>
    <mergeCell ref="AE9:AF9"/>
  </mergeCells>
  <phoneticPr fontId="18"/>
  <conditionalFormatting sqref="AS16:BA27">
    <cfRule type="expression" dxfId="44" priority="3" stopIfTrue="1">
      <formula>AND($AR16="○",AS$15="○")</formula>
    </cfRule>
  </conditionalFormatting>
  <conditionalFormatting sqref="BN16:CA26">
    <cfRule type="expression" dxfId="43" priority="2" stopIfTrue="1">
      <formula>AND($BM16="○",BN$15="○")</formula>
    </cfRule>
  </conditionalFormatting>
  <conditionalFormatting sqref="CK16:CP21">
    <cfRule type="expression" dxfId="42" priority="1" stopIfTrue="1">
      <formula>AND($CJ16="○",CK$15="○")</formula>
    </cfRule>
  </conditionalFormatting>
  <dataValidations count="8">
    <dataValidation type="list" allowBlank="1" showInputMessage="1" showErrorMessage="1" sqref="AG11 N11 H11" xr:uid="{00000000-0002-0000-0800-000000000000}">
      <formula1>"1,2,3,4"</formula1>
    </dataValidation>
    <dataValidation type="list" allowBlank="1" showInputMessage="1" showErrorMessage="1" sqref="M11 O11 AC11:AD11" xr:uid="{00000000-0002-0000-0800-000001000000}">
      <formula1>"1,2"</formula1>
    </dataValidation>
    <dataValidation type="list" allowBlank="1" showInputMessage="1" showErrorMessage="1" sqref="L11" xr:uid="{00000000-0002-0000-0800-000002000000}">
      <formula1>"1,2,3,4,5,6,7,8,9,10,11,12,13"</formula1>
    </dataValidation>
    <dataValidation type="list" allowBlank="1" showInputMessage="1" showErrorMessage="1" sqref="AE11 I11:J11" xr:uid="{00000000-0002-0000-0800-000003000000}">
      <formula1>"1,2,3,4,5"</formula1>
    </dataValidation>
    <dataValidation type="list" allowBlank="1" showInputMessage="1" showErrorMessage="1" sqref="G11 K11" xr:uid="{00000000-0002-0000-0800-000004000000}">
      <formula1>"1,2,3,4,5,6"</formula1>
    </dataValidation>
    <dataValidation type="list" allowBlank="1" showInputMessage="1" showErrorMessage="1" sqref="F11" xr:uid="{00000000-0002-0000-0800-000005000000}">
      <formula1>"1,2,3"</formula1>
    </dataValidation>
    <dataValidation type="list" allowBlank="1" showInputMessage="1" showErrorMessage="1" sqref="E11" xr:uid="{00000000-0002-0000-0800-000006000000}">
      <formula1>"1,2,3,4,5,6,7,8,9,10,11,12,13,14,15,16"</formula1>
    </dataValidation>
    <dataValidation type="list" imeMode="off" allowBlank="1" showInputMessage="1" showErrorMessage="1" sqref="AM31 BH31 CE31" xr:uid="{00000000-0002-0000-0800-000007000000}">
      <formula1>"A,B,C,D,E"</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headerFooter>
    <oddFooter>&amp;R&amp;20&amp;A</oddFooter>
  </headerFooter>
  <colBreaks count="3" manualBreakCount="3">
    <brk id="35" max="36" man="1"/>
    <brk id="57" max="40" man="1"/>
    <brk id="80" max="4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B1: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1" spans="2:99" x14ac:dyDescent="0.2">
      <c r="B1" s="95"/>
      <c r="C1" s="95"/>
      <c r="D1" s="95"/>
      <c r="E1" s="95"/>
      <c r="F1" s="95"/>
      <c r="G1" s="95"/>
      <c r="H1" s="95"/>
      <c r="I1" s="95"/>
      <c r="J1" s="95"/>
      <c r="K1" s="96"/>
      <c r="L1" s="96"/>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row>
    <row r="2" spans="2:99" ht="21.75" customHeight="1" x14ac:dyDescent="0.2">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spans="2:99" ht="21.75" customHeight="1" x14ac:dyDescent="0.2">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row>
    <row r="4" spans="2:99" ht="21.75" customHeight="1" x14ac:dyDescent="0.2">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row>
    <row r="5" spans="2:99" ht="21.75" customHeight="1" x14ac:dyDescent="0.2">
      <c r="B5" s="104" t="s">
        <v>71</v>
      </c>
      <c r="C5" s="105">
        <v>7</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row>
    <row r="6" spans="2:99" ht="21.75" customHeight="1" x14ac:dyDescent="0.2">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row>
    <row r="7" spans="2:99" ht="13.5" thickBot="1" x14ac:dyDescent="0.2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row>
    <row r="8" spans="2:99" ht="43.5" customHeight="1" x14ac:dyDescent="0.2">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row>
    <row r="9" spans="2:99" ht="48" customHeight="1" x14ac:dyDescent="0.2">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row>
    <row r="10" spans="2:99" ht="85.5" customHeight="1" thickBot="1" x14ac:dyDescent="0.2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row>
    <row r="11" spans="2:99" s="12" customFormat="1" ht="45.75" customHeight="1" thickBot="1" x14ac:dyDescent="0.25">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row>
    <row r="12" spans="2:99" ht="14.25" customHeight="1" thickTop="1" x14ac:dyDescent="0.2">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c r="CU12"/>
    </row>
    <row r="13" spans="2:99" ht="27.75" customHeight="1" thickBot="1" x14ac:dyDescent="0.2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c r="CU13"/>
    </row>
    <row r="14" spans="2:99" ht="45.75" customHeight="1" thickTop="1" thickBot="1" x14ac:dyDescent="0.2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269</v>
      </c>
      <c r="BP14" s="131" t="s">
        <v>271</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c r="CU14"/>
    </row>
    <row r="15" spans="2:99" ht="38.25" customHeight="1" thickBot="1" x14ac:dyDescent="0.2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c r="CU15"/>
    </row>
    <row r="16" spans="2:99" ht="38.25" customHeight="1" thickBot="1" x14ac:dyDescent="0.25">
      <c r="B16" s="126" t="s">
        <v>147</v>
      </c>
      <c r="C16" s="95"/>
      <c r="D16" s="95"/>
      <c r="E16" s="95"/>
      <c r="F16" s="95"/>
      <c r="G16" s="95"/>
      <c r="H16" s="95"/>
      <c r="I16" s="95"/>
      <c r="J16" s="95"/>
      <c r="K16" s="96"/>
      <c r="L16" s="96"/>
      <c r="M16" s="95"/>
      <c r="N16" s="95"/>
      <c r="O16" s="95"/>
      <c r="P16" s="95"/>
      <c r="Q16" s="310" t="s">
        <v>294</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21</v>
      </c>
      <c r="CL16" s="154" t="s">
        <v>21</v>
      </c>
      <c r="CM16" s="154" t="s">
        <v>21</v>
      </c>
      <c r="CN16" s="154" t="s">
        <v>22</v>
      </c>
      <c r="CO16" s="154" t="s">
        <v>23</v>
      </c>
      <c r="CP16" s="155" t="s">
        <v>24</v>
      </c>
      <c r="CQ16" s="158"/>
      <c r="CR16" s="158"/>
      <c r="CS16" s="158"/>
      <c r="CT16"/>
      <c r="CU16"/>
    </row>
    <row r="17" spans="2:99" ht="38.25" customHeight="1" thickBot="1" x14ac:dyDescent="0.2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22</v>
      </c>
      <c r="CL17" s="154" t="s">
        <v>22</v>
      </c>
      <c r="CM17" s="154" t="s">
        <v>23</v>
      </c>
      <c r="CN17" s="166" t="s">
        <v>24</v>
      </c>
      <c r="CO17" s="154" t="s">
        <v>25</v>
      </c>
      <c r="CP17" s="155" t="s">
        <v>25</v>
      </c>
      <c r="CQ17" s="158"/>
      <c r="CR17" s="158"/>
      <c r="CS17" s="158"/>
      <c r="CT17"/>
      <c r="CU17"/>
    </row>
    <row r="18" spans="2:99" ht="38.25" customHeight="1" thickBot="1" x14ac:dyDescent="0.2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23</v>
      </c>
      <c r="CL18" s="158" t="s">
        <v>23</v>
      </c>
      <c r="CM18" s="57" t="s">
        <v>24</v>
      </c>
      <c r="CN18" s="158" t="s">
        <v>25</v>
      </c>
      <c r="CO18" s="158" t="s">
        <v>25</v>
      </c>
      <c r="CP18" s="163" t="s">
        <v>25</v>
      </c>
      <c r="CQ18" s="158"/>
      <c r="CR18" s="158"/>
      <c r="CS18" s="158"/>
      <c r="CT18"/>
      <c r="CU18"/>
    </row>
    <row r="19" spans="2:99" ht="38.25" customHeight="1" thickBot="1" x14ac:dyDescent="0.2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200</v>
      </c>
      <c r="CE19" s="226" t="str">
        <f>IF(F11=3,Z11,"")</f>
        <v/>
      </c>
      <c r="CF19" s="48"/>
      <c r="CG19" s="319"/>
      <c r="CH19" s="317"/>
      <c r="CI19" s="168" t="s">
        <v>262</v>
      </c>
      <c r="CJ19" s="232" t="str">
        <f>IF(F11=3,IF(CE20&gt;=0,"",IF(AND(-CE20/P11&gt;=1/2,-CE20/P11&lt;3/4),"○","")),"")</f>
        <v/>
      </c>
      <c r="CK19" s="163" t="s">
        <v>24</v>
      </c>
      <c r="CL19" s="57" t="s">
        <v>24</v>
      </c>
      <c r="CM19" s="158" t="s">
        <v>25</v>
      </c>
      <c r="CN19" s="158" t="s">
        <v>25</v>
      </c>
      <c r="CO19" s="158" t="s">
        <v>25</v>
      </c>
      <c r="CP19" s="163" t="s">
        <v>25</v>
      </c>
      <c r="CQ19" s="158"/>
      <c r="CR19" s="158"/>
      <c r="CS19" s="158"/>
      <c r="CT19"/>
      <c r="CU19"/>
    </row>
    <row r="20" spans="2:99" ht="38.25" customHeight="1" thickBot="1" x14ac:dyDescent="0.2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25</v>
      </c>
      <c r="CL20" s="158" t="s">
        <v>25</v>
      </c>
      <c r="CM20" s="158" t="s">
        <v>25</v>
      </c>
      <c r="CN20" s="158" t="s">
        <v>25</v>
      </c>
      <c r="CO20" s="158" t="s">
        <v>25</v>
      </c>
      <c r="CP20" s="163" t="s">
        <v>25</v>
      </c>
      <c r="CQ20" s="158"/>
      <c r="CR20" s="158"/>
      <c r="CS20" s="158"/>
      <c r="CT20"/>
      <c r="CU20"/>
    </row>
    <row r="21" spans="2:99" ht="38.25" customHeight="1" thickBot="1" x14ac:dyDescent="0.2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200</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200</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25</v>
      </c>
      <c r="CL21" s="177" t="s">
        <v>25</v>
      </c>
      <c r="CM21" s="177" t="s">
        <v>25</v>
      </c>
      <c r="CN21" s="177" t="s">
        <v>25</v>
      </c>
      <c r="CO21" s="177" t="s">
        <v>25</v>
      </c>
      <c r="CP21" s="178" t="s">
        <v>25</v>
      </c>
      <c r="CQ21" s="158"/>
      <c r="CR21" s="158"/>
      <c r="CS21" s="158"/>
      <c r="CT21"/>
      <c r="CU21"/>
    </row>
    <row r="22" spans="2:99" ht="38.25" customHeight="1" thickBot="1" x14ac:dyDescent="0.2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c r="CU22"/>
    </row>
    <row r="23" spans="2:99" ht="38.25" customHeight="1" thickBot="1" x14ac:dyDescent="0.25">
      <c r="B23" s="126" t="s">
        <v>150</v>
      </c>
      <c r="C23" s="95"/>
      <c r="D23" s="95"/>
      <c r="E23" s="95"/>
      <c r="F23" s="95"/>
      <c r="G23" s="95"/>
      <c r="H23" s="95"/>
      <c r="I23" s="95"/>
      <c r="J23" s="95"/>
      <c r="K23" s="96"/>
      <c r="L23" s="96"/>
      <c r="M23" s="95"/>
      <c r="N23" s="95"/>
      <c r="O23" s="95"/>
      <c r="P23" s="95"/>
      <c r="Q23" s="310" t="s">
        <v>295</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c r="CU23"/>
    </row>
    <row r="24" spans="2:99" ht="38.25" customHeight="1" x14ac:dyDescent="0.2">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c r="CU24"/>
    </row>
    <row r="25" spans="2:99" ht="38.25" customHeight="1" thickBot="1" x14ac:dyDescent="0.2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c r="CU25"/>
    </row>
    <row r="26" spans="2:99" ht="38.25" customHeight="1" thickBot="1" x14ac:dyDescent="0.2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c r="CU26"/>
    </row>
    <row r="27" spans="2:99" ht="38.25" customHeight="1" thickBot="1" x14ac:dyDescent="0.2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205</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c r="CU27"/>
    </row>
    <row r="28" spans="2:99" ht="38.25" customHeight="1" thickBot="1" x14ac:dyDescent="0.2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c r="CU28"/>
    </row>
    <row r="29" spans="2:99" ht="38.25" customHeight="1" x14ac:dyDescent="0.2">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c r="CU29"/>
    </row>
    <row r="30" spans="2:99" ht="38.25" customHeight="1" x14ac:dyDescent="0.2">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c r="CU30"/>
    </row>
    <row r="31" spans="2:99" ht="38.25" customHeight="1" thickBot="1" x14ac:dyDescent="0.2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c r="CU31"/>
    </row>
    <row r="32" spans="2:99" ht="38.25" customHeight="1" thickTop="1" thickBot="1" x14ac:dyDescent="0.2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c r="CU32"/>
    </row>
    <row r="33" spans="2:99" ht="38.25" customHeight="1" thickTop="1" thickBot="1" x14ac:dyDescent="0.2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c r="CU33"/>
    </row>
    <row r="34" spans="2:99" ht="38.25" customHeight="1" thickTop="1" thickBot="1" x14ac:dyDescent="0.2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c r="CU34"/>
    </row>
    <row r="35" spans="2:99" ht="24.75" customHeight="1" x14ac:dyDescent="0.2">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c r="CU35"/>
    </row>
    <row r="36" spans="2:99" x14ac:dyDescent="0.2">
      <c r="AL36"/>
      <c r="AM36" s="4"/>
      <c r="AN36"/>
      <c r="AO36" s="5"/>
      <c r="AP36"/>
      <c r="AQ36" s="43"/>
      <c r="AR36" s="11"/>
      <c r="AS36" s="44"/>
      <c r="AT36" s="3"/>
      <c r="AU36" s="5"/>
      <c r="AV36"/>
      <c r="AW36"/>
      <c r="AX36"/>
      <c r="AY36" s="7"/>
      <c r="AZ36" s="7"/>
      <c r="BA36" s="8"/>
      <c r="BB36"/>
      <c r="BC36"/>
      <c r="BD36"/>
      <c r="BE36"/>
      <c r="BF36"/>
      <c r="BG36"/>
      <c r="BH36"/>
      <c r="BI36"/>
      <c r="BJ36"/>
      <c r="BK36"/>
      <c r="BL36" s="43"/>
      <c r="BM36" s="11"/>
      <c r="BN36" s="44"/>
      <c r="BO36" s="3"/>
      <c r="BP36"/>
      <c r="BQ36"/>
      <c r="BR36"/>
      <c r="BS36"/>
      <c r="BT36"/>
      <c r="BU36"/>
      <c r="BV36"/>
      <c r="BW36"/>
      <c r="BX36"/>
      <c r="BY36"/>
      <c r="BZ36"/>
      <c r="CA36"/>
      <c r="CB36"/>
      <c r="CC36"/>
      <c r="CD36"/>
      <c r="CE36"/>
      <c r="CF36"/>
      <c r="CG36"/>
      <c r="CH36"/>
      <c r="CI36" s="10"/>
      <c r="CJ36" s="11"/>
      <c r="CK36" s="44"/>
      <c r="CL36"/>
      <c r="CM36"/>
      <c r="CN36"/>
      <c r="CO36"/>
      <c r="CP36"/>
      <c r="CQ36"/>
      <c r="CR36"/>
      <c r="CS36"/>
      <c r="CT36"/>
      <c r="CU36"/>
    </row>
    <row r="37" spans="2: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2:99" x14ac:dyDescent="0.2">
      <c r="J39" s="2"/>
      <c r="L39" s="1"/>
    </row>
  </sheetData>
  <sheetProtection password="D032" sheet="1" objects="1" scenarios="1"/>
  <mergeCells count="90">
    <mergeCell ref="B27:O27"/>
    <mergeCell ref="B29:O34"/>
    <mergeCell ref="AN32:AP32"/>
    <mergeCell ref="BI32:BK32"/>
    <mergeCell ref="CF32:CH32"/>
    <mergeCell ref="AN33:AP33"/>
    <mergeCell ref="BI33:BK33"/>
    <mergeCell ref="AO31:AP31"/>
    <mergeCell ref="CG16:CI16"/>
    <mergeCell ref="B17:O17"/>
    <mergeCell ref="Q17:S17"/>
    <mergeCell ref="BK17:BK21"/>
    <mergeCell ref="CG17:CG21"/>
    <mergeCell ref="CH17:CH21"/>
    <mergeCell ref="AP18:AP22"/>
    <mergeCell ref="B19:O19"/>
    <mergeCell ref="BJ22:BJ26"/>
    <mergeCell ref="BK22:BK26"/>
    <mergeCell ref="Q23:S23"/>
    <mergeCell ref="AO23:AO27"/>
    <mergeCell ref="AP23:AP27"/>
    <mergeCell ref="B24:O25"/>
    <mergeCell ref="Q24:S24"/>
    <mergeCell ref="Q25:T25"/>
    <mergeCell ref="B15:O15"/>
    <mergeCell ref="Q15:S15"/>
    <mergeCell ref="Q16:S16"/>
    <mergeCell ref="AO16:AO22"/>
    <mergeCell ref="BJ16:BJ21"/>
    <mergeCell ref="B21:O22"/>
    <mergeCell ref="Q22:S22"/>
    <mergeCell ref="CK12:CK14"/>
    <mergeCell ref="CL12:CP12"/>
    <mergeCell ref="AS13:AV13"/>
    <mergeCell ref="AW13:BA13"/>
    <mergeCell ref="BN13:BQ13"/>
    <mergeCell ref="BR13:BR14"/>
    <mergeCell ref="BS13:BW13"/>
    <mergeCell ref="CL13:CP13"/>
    <mergeCell ref="AW12:BA12"/>
    <mergeCell ref="BG12:BG13"/>
    <mergeCell ref="BN12:BQ12"/>
    <mergeCell ref="BR12:BW12"/>
    <mergeCell ref="CD12:CD13"/>
    <mergeCell ref="Q9:Q10"/>
    <mergeCell ref="T9:X9"/>
    <mergeCell ref="Y9:AB9"/>
    <mergeCell ref="AL12:AL13"/>
    <mergeCell ref="AS12:AV12"/>
    <mergeCell ref="Q26:AH34"/>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AE2:AH2"/>
    <mergeCell ref="AE3:AH3"/>
    <mergeCell ref="AC9:AC10"/>
    <mergeCell ref="AG9:AH9"/>
    <mergeCell ref="R3:Z3"/>
    <mergeCell ref="R4:Z5"/>
    <mergeCell ref="R8:R10"/>
    <mergeCell ref="S8:S10"/>
    <mergeCell ref="T8:AB8"/>
    <mergeCell ref="AC2:AD2"/>
    <mergeCell ref="AC3:AD3"/>
    <mergeCell ref="AC4:AD4"/>
    <mergeCell ref="AC5:AD5"/>
    <mergeCell ref="AC6:AD6"/>
    <mergeCell ref="AE4:AH4"/>
    <mergeCell ref="AE5:AH5"/>
    <mergeCell ref="AE6:AH6"/>
    <mergeCell ref="V20:AH20"/>
    <mergeCell ref="V19:AH19"/>
    <mergeCell ref="V18:AH18"/>
    <mergeCell ref="V17:AH17"/>
    <mergeCell ref="V16:AH16"/>
    <mergeCell ref="AD9:AD10"/>
    <mergeCell ref="AC8:AH8"/>
    <mergeCell ref="AE9:AF9"/>
  </mergeCells>
  <phoneticPr fontId="18"/>
  <conditionalFormatting sqref="AS16:BA27">
    <cfRule type="expression" dxfId="41" priority="3" stopIfTrue="1">
      <formula>AND($AR16="○",AS$15="○")</formula>
    </cfRule>
  </conditionalFormatting>
  <conditionalFormatting sqref="BN16:CA26">
    <cfRule type="expression" dxfId="40" priority="2" stopIfTrue="1">
      <formula>AND($BM16="○",BN$15="○")</formula>
    </cfRule>
  </conditionalFormatting>
  <conditionalFormatting sqref="CK16:CP21">
    <cfRule type="expression" dxfId="39" priority="1" stopIfTrue="1">
      <formula>AND($CJ16="○",CK$15="○")</formula>
    </cfRule>
  </conditionalFormatting>
  <dataValidations count="8">
    <dataValidation type="list" imeMode="off" allowBlank="1" showInputMessage="1" showErrorMessage="1" sqref="AM31 BH31 CE31" xr:uid="{00000000-0002-0000-0900-000000000000}">
      <formula1>"A,B,C,D,E"</formula1>
    </dataValidation>
    <dataValidation type="list" allowBlank="1" showInputMessage="1" showErrorMessage="1" sqref="E11" xr:uid="{00000000-0002-0000-0900-000001000000}">
      <formula1>"1,2,3,4,5,6,7,8,9,10,11,12,13,14,15,16"</formula1>
    </dataValidation>
    <dataValidation type="list" allowBlank="1" showInputMessage="1" showErrorMessage="1" sqref="F11" xr:uid="{00000000-0002-0000-0900-000002000000}">
      <formula1>"1,2,3"</formula1>
    </dataValidation>
    <dataValidation type="list" allowBlank="1" showInputMessage="1" showErrorMessage="1" sqref="G11 K11" xr:uid="{00000000-0002-0000-0900-000003000000}">
      <formula1>"1,2,3,4,5,6"</formula1>
    </dataValidation>
    <dataValidation type="list" allowBlank="1" showInputMessage="1" showErrorMessage="1" sqref="AE11 I11:J11" xr:uid="{00000000-0002-0000-0900-000004000000}">
      <formula1>"1,2,3,4,5"</formula1>
    </dataValidation>
    <dataValidation type="list" allowBlank="1" showInputMessage="1" showErrorMessage="1" sqref="L11" xr:uid="{00000000-0002-0000-0900-000005000000}">
      <formula1>"1,2,3,4,5,6,7,8,9,10,11,12,13"</formula1>
    </dataValidation>
    <dataValidation type="list" allowBlank="1" showInputMessage="1" showErrorMessage="1" sqref="M11 O11 AC11:AD11" xr:uid="{00000000-0002-0000-0900-000006000000}">
      <formula1>"1,2"</formula1>
    </dataValidation>
    <dataValidation type="list" allowBlank="1" showInputMessage="1" showErrorMessage="1" sqref="AG11 N11 H11" xr:uid="{00000000-0002-0000-0900-000007000000}">
      <formula1>"1,2,3,4"</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headerFooter>
    <oddFooter>&amp;R&amp;20&amp;A</oddFooter>
  </headerFooter>
  <colBreaks count="3" manualBreakCount="3">
    <brk id="35" max="36" man="1"/>
    <brk id="57" max="40" man="1"/>
    <brk id="80" max="4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1" spans="1:99" x14ac:dyDescent="0.2">
      <c r="A1" s="95"/>
      <c r="B1" s="95"/>
      <c r="C1" s="95"/>
      <c r="D1" s="95"/>
      <c r="E1" s="95"/>
      <c r="F1" s="95"/>
      <c r="G1" s="95"/>
      <c r="H1" s="95"/>
      <c r="I1" s="95"/>
      <c r="J1" s="95"/>
      <c r="K1" s="96"/>
      <c r="L1" s="96"/>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row>
    <row r="2" spans="1:99" ht="21.75" customHeight="1" x14ac:dyDescent="0.2">
      <c r="A2" s="95"/>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spans="1:99" ht="21.75" customHeight="1" x14ac:dyDescent="0.2">
      <c r="A3" s="95"/>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row>
    <row r="4" spans="1:99" ht="21.75" customHeight="1" x14ac:dyDescent="0.2">
      <c r="A4" s="95"/>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row>
    <row r="5" spans="1:99" ht="21.75" customHeight="1" x14ac:dyDescent="0.2">
      <c r="A5" s="95"/>
      <c r="B5" s="104" t="s">
        <v>71</v>
      </c>
      <c r="C5" s="105">
        <v>8</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row>
    <row r="6" spans="1:99" ht="21.75" customHeight="1" x14ac:dyDescent="0.2">
      <c r="A6" s="95"/>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row>
    <row r="7" spans="1:99" ht="13.5" thickBot="1" x14ac:dyDescent="0.25">
      <c r="A7" s="9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row>
    <row r="8" spans="1:99" ht="43.5" customHeight="1" x14ac:dyDescent="0.2">
      <c r="A8" s="95"/>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row>
    <row r="9" spans="1:99" ht="48" customHeight="1" x14ac:dyDescent="0.2">
      <c r="A9" s="95"/>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row>
    <row r="10" spans="1:99" ht="85.5" customHeight="1" thickBot="1" x14ac:dyDescent="0.25">
      <c r="A10" s="9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row>
    <row r="11" spans="1:99" s="12" customFormat="1" ht="45.75" customHeight="1" thickBot="1" x14ac:dyDescent="0.25">
      <c r="A11" s="121"/>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row>
    <row r="12" spans="1:99" ht="14.25" customHeight="1" thickTop="1" x14ac:dyDescent="0.2">
      <c r="A12" s="95"/>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c r="CU12"/>
    </row>
    <row r="13" spans="1:99" ht="27.75" customHeight="1" thickBot="1" x14ac:dyDescent="0.25">
      <c r="A13" s="9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c r="CU13"/>
    </row>
    <row r="14" spans="1:99" ht="45.75" customHeight="1" thickTop="1" thickBot="1" x14ac:dyDescent="0.25">
      <c r="A14" s="9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269</v>
      </c>
      <c r="BP14" s="131" t="s">
        <v>271</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c r="CU14"/>
    </row>
    <row r="15" spans="1:99" ht="38.25" customHeight="1" thickBot="1" x14ac:dyDescent="0.25">
      <c r="A15" s="9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c r="CU15"/>
    </row>
    <row r="16" spans="1:99" ht="38.25" customHeight="1" thickBot="1" x14ac:dyDescent="0.25">
      <c r="A16" s="95"/>
      <c r="B16" s="126" t="s">
        <v>147</v>
      </c>
      <c r="C16" s="95"/>
      <c r="D16" s="95"/>
      <c r="E16" s="95"/>
      <c r="F16" s="95"/>
      <c r="G16" s="95"/>
      <c r="H16" s="95"/>
      <c r="I16" s="95"/>
      <c r="J16" s="95"/>
      <c r="K16" s="96"/>
      <c r="L16" s="96"/>
      <c r="M16" s="95"/>
      <c r="N16" s="95"/>
      <c r="O16" s="95"/>
      <c r="P16" s="95"/>
      <c r="Q16" s="310" t="s">
        <v>294</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21</v>
      </c>
      <c r="CL16" s="154" t="s">
        <v>21</v>
      </c>
      <c r="CM16" s="154" t="s">
        <v>21</v>
      </c>
      <c r="CN16" s="154" t="s">
        <v>22</v>
      </c>
      <c r="CO16" s="154" t="s">
        <v>23</v>
      </c>
      <c r="CP16" s="155" t="s">
        <v>24</v>
      </c>
      <c r="CQ16" s="158"/>
      <c r="CR16" s="158"/>
      <c r="CS16" s="158"/>
      <c r="CT16"/>
      <c r="CU16"/>
    </row>
    <row r="17" spans="1:99" ht="38.25" customHeight="1" thickBot="1" x14ac:dyDescent="0.25">
      <c r="A17" s="9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22</v>
      </c>
      <c r="CL17" s="154" t="s">
        <v>22</v>
      </c>
      <c r="CM17" s="154" t="s">
        <v>23</v>
      </c>
      <c r="CN17" s="166" t="s">
        <v>24</v>
      </c>
      <c r="CO17" s="154" t="s">
        <v>25</v>
      </c>
      <c r="CP17" s="155" t="s">
        <v>25</v>
      </c>
      <c r="CQ17" s="158"/>
      <c r="CR17" s="158"/>
      <c r="CS17" s="158"/>
      <c r="CT17"/>
      <c r="CU17"/>
    </row>
    <row r="18" spans="1:99" ht="38.25" customHeight="1" thickBot="1" x14ac:dyDescent="0.25">
      <c r="A18" s="9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23</v>
      </c>
      <c r="CL18" s="158" t="s">
        <v>23</v>
      </c>
      <c r="CM18" s="57" t="s">
        <v>24</v>
      </c>
      <c r="CN18" s="158" t="s">
        <v>25</v>
      </c>
      <c r="CO18" s="158" t="s">
        <v>25</v>
      </c>
      <c r="CP18" s="163" t="s">
        <v>25</v>
      </c>
      <c r="CQ18" s="158"/>
      <c r="CR18" s="158"/>
      <c r="CS18" s="158"/>
      <c r="CT18"/>
      <c r="CU18"/>
    </row>
    <row r="19" spans="1:99" ht="38.25" customHeight="1" thickBot="1" x14ac:dyDescent="0.25">
      <c r="A19" s="9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200</v>
      </c>
      <c r="CE19" s="226" t="str">
        <f>IF(F11=3,Z11,"")</f>
        <v/>
      </c>
      <c r="CF19" s="48"/>
      <c r="CG19" s="319"/>
      <c r="CH19" s="317"/>
      <c r="CI19" s="168" t="s">
        <v>262</v>
      </c>
      <c r="CJ19" s="232" t="str">
        <f>IF(F11=3,IF(CE20&gt;=0,"",IF(AND(-CE20/P11&gt;=1/2,-CE20/P11&lt;3/4),"○","")),"")</f>
        <v/>
      </c>
      <c r="CK19" s="163" t="s">
        <v>24</v>
      </c>
      <c r="CL19" s="57" t="s">
        <v>24</v>
      </c>
      <c r="CM19" s="158" t="s">
        <v>25</v>
      </c>
      <c r="CN19" s="158" t="s">
        <v>25</v>
      </c>
      <c r="CO19" s="158" t="s">
        <v>25</v>
      </c>
      <c r="CP19" s="163" t="s">
        <v>25</v>
      </c>
      <c r="CQ19" s="158"/>
      <c r="CR19" s="158"/>
      <c r="CS19" s="158"/>
      <c r="CT19"/>
      <c r="CU19"/>
    </row>
    <row r="20" spans="1:99" ht="38.25" customHeight="1" thickBot="1" x14ac:dyDescent="0.25">
      <c r="A20" s="9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25</v>
      </c>
      <c r="CL20" s="158" t="s">
        <v>25</v>
      </c>
      <c r="CM20" s="158" t="s">
        <v>25</v>
      </c>
      <c r="CN20" s="158" t="s">
        <v>25</v>
      </c>
      <c r="CO20" s="158" t="s">
        <v>25</v>
      </c>
      <c r="CP20" s="163" t="s">
        <v>25</v>
      </c>
      <c r="CQ20" s="158"/>
      <c r="CR20" s="158"/>
      <c r="CS20" s="158"/>
      <c r="CT20"/>
      <c r="CU20"/>
    </row>
    <row r="21" spans="1:99" ht="38.25" customHeight="1" thickBot="1" x14ac:dyDescent="0.25">
      <c r="A21" s="9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200</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200</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25</v>
      </c>
      <c r="CL21" s="177" t="s">
        <v>25</v>
      </c>
      <c r="CM21" s="177" t="s">
        <v>25</v>
      </c>
      <c r="CN21" s="177" t="s">
        <v>25</v>
      </c>
      <c r="CO21" s="177" t="s">
        <v>25</v>
      </c>
      <c r="CP21" s="178" t="s">
        <v>25</v>
      </c>
      <c r="CQ21" s="158"/>
      <c r="CR21" s="158"/>
      <c r="CS21" s="158"/>
      <c r="CT21"/>
      <c r="CU21"/>
    </row>
    <row r="22" spans="1:99" ht="38.25" customHeight="1" thickBot="1" x14ac:dyDescent="0.25">
      <c r="A22" s="9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c r="CU22"/>
    </row>
    <row r="23" spans="1:99" ht="38.25" customHeight="1" thickBot="1" x14ac:dyDescent="0.25">
      <c r="A23" s="95"/>
      <c r="B23" s="126" t="s">
        <v>150</v>
      </c>
      <c r="C23" s="95"/>
      <c r="D23" s="95"/>
      <c r="E23" s="95"/>
      <c r="F23" s="95"/>
      <c r="G23" s="95"/>
      <c r="H23" s="95"/>
      <c r="I23" s="95"/>
      <c r="J23" s="95"/>
      <c r="K23" s="96"/>
      <c r="L23" s="96"/>
      <c r="M23" s="95"/>
      <c r="N23" s="95"/>
      <c r="O23" s="95"/>
      <c r="P23" s="95"/>
      <c r="Q23" s="310" t="s">
        <v>295</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c r="CU23"/>
    </row>
    <row r="24" spans="1:99" ht="38.25" customHeight="1" x14ac:dyDescent="0.2">
      <c r="A24" s="95"/>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c r="CU24"/>
    </row>
    <row r="25" spans="1:99" ht="38.25" customHeight="1" thickBot="1" x14ac:dyDescent="0.25">
      <c r="A25" s="9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c r="CU25"/>
    </row>
    <row r="26" spans="1:99" ht="38.25" customHeight="1" thickBot="1" x14ac:dyDescent="0.25">
      <c r="A26" s="9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c r="CU26"/>
    </row>
    <row r="27" spans="1:99" ht="38.25" customHeight="1" thickBot="1" x14ac:dyDescent="0.25">
      <c r="A27" s="9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205</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c r="CU27"/>
    </row>
    <row r="28" spans="1:99" ht="38.25" customHeight="1" thickBot="1" x14ac:dyDescent="0.25">
      <c r="A28" s="9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c r="CU28"/>
    </row>
    <row r="29" spans="1:99" ht="38.25" customHeight="1" x14ac:dyDescent="0.2">
      <c r="A29" s="95"/>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c r="CU29"/>
    </row>
    <row r="30" spans="1:99" ht="38.25" customHeight="1" x14ac:dyDescent="0.2">
      <c r="A30" s="95"/>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c r="CU30"/>
    </row>
    <row r="31" spans="1:99" ht="38.25" customHeight="1" thickBot="1" x14ac:dyDescent="0.25">
      <c r="A31" s="9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c r="CU31"/>
    </row>
    <row r="32" spans="1:99" ht="38.25" customHeight="1" thickTop="1" thickBot="1" x14ac:dyDescent="0.25">
      <c r="A32" s="9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c r="CU32"/>
    </row>
    <row r="33" spans="1:99" ht="38.25" customHeight="1" thickTop="1" thickBot="1" x14ac:dyDescent="0.25">
      <c r="A33" s="9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c r="CU33"/>
    </row>
    <row r="34" spans="1:99" ht="38.25" customHeight="1" thickTop="1" thickBot="1" x14ac:dyDescent="0.25">
      <c r="A34" s="9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c r="CU34"/>
    </row>
    <row r="35" spans="1:99" ht="24.75" customHeight="1" x14ac:dyDescent="0.2">
      <c r="A35" s="95"/>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c r="CU35"/>
    </row>
    <row r="36" spans="1:99" x14ac:dyDescent="0.2">
      <c r="A36" s="95"/>
      <c r="B36" s="95"/>
      <c r="C36" s="95"/>
      <c r="D36" s="95"/>
      <c r="E36" s="95"/>
      <c r="F36" s="95"/>
      <c r="G36" s="95"/>
      <c r="H36" s="95"/>
      <c r="I36" s="95"/>
      <c r="J36" s="95"/>
      <c r="K36" s="96"/>
      <c r="L36" s="96"/>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48"/>
      <c r="AM36" s="216"/>
      <c r="AN36" s="48"/>
      <c r="AO36" s="243"/>
      <c r="AP36" s="48"/>
      <c r="AQ36" s="215"/>
      <c r="AR36" s="67"/>
      <c r="AS36" s="244"/>
      <c r="AT36" s="145"/>
      <c r="AU36" s="243"/>
      <c r="AV36" s="48"/>
      <c r="AW36" s="48"/>
      <c r="AX36" s="48"/>
      <c r="AY36" s="158"/>
      <c r="AZ36" s="158"/>
      <c r="BA36" s="198"/>
      <c r="BB36" s="48"/>
      <c r="BC36" s="48"/>
      <c r="BD36" s="48"/>
      <c r="BE36" s="48"/>
      <c r="BF36" s="48"/>
      <c r="BG36" s="48"/>
      <c r="BH36" s="48"/>
      <c r="BI36" s="48"/>
      <c r="BJ36" s="48"/>
      <c r="BK36" s="48"/>
      <c r="BL36" s="215"/>
      <c r="BM36" s="67"/>
      <c r="BN36" s="244"/>
      <c r="BO36" s="145"/>
      <c r="BP36" s="48"/>
      <c r="BQ36" s="48"/>
      <c r="BR36" s="48"/>
      <c r="BS36" s="48"/>
      <c r="BT36" s="48"/>
      <c r="BU36" s="48"/>
      <c r="BV36" s="48"/>
      <c r="BW36" s="48"/>
      <c r="BX36" s="48"/>
      <c r="BY36" s="48"/>
      <c r="BZ36" s="48"/>
      <c r="CA36" s="48"/>
      <c r="CB36" s="48"/>
      <c r="CC36" s="48"/>
      <c r="CD36" s="48"/>
      <c r="CE36" s="48"/>
      <c r="CF36" s="48"/>
      <c r="CG36" s="48"/>
      <c r="CH36" s="48"/>
      <c r="CI36" s="66"/>
      <c r="CJ36" s="67"/>
      <c r="CK36" s="244"/>
      <c r="CL36" s="48"/>
      <c r="CM36" s="48"/>
      <c r="CN36" s="48"/>
      <c r="CO36" s="48"/>
      <c r="CP36" s="48"/>
      <c r="CQ36" s="48"/>
      <c r="CR36" s="48"/>
      <c r="CS36" s="48"/>
      <c r="CT36"/>
      <c r="CU36"/>
    </row>
    <row r="37" spans="1: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1:99" x14ac:dyDescent="0.2">
      <c r="J39" s="2"/>
      <c r="L39" s="1"/>
    </row>
  </sheetData>
  <sheetProtection password="D032" sheet="1" objects="1" scenarios="1"/>
  <mergeCells count="90">
    <mergeCell ref="B27:O27"/>
    <mergeCell ref="B29:O34"/>
    <mergeCell ref="AN32:AP32"/>
    <mergeCell ref="BI32:BK32"/>
    <mergeCell ref="CF32:CH32"/>
    <mergeCell ref="AN33:AP33"/>
    <mergeCell ref="BI33:BK33"/>
    <mergeCell ref="AO31:AP31"/>
    <mergeCell ref="CG16:CI16"/>
    <mergeCell ref="B17:O17"/>
    <mergeCell ref="Q17:S17"/>
    <mergeCell ref="BK17:BK21"/>
    <mergeCell ref="CG17:CG21"/>
    <mergeCell ref="CH17:CH21"/>
    <mergeCell ref="AP18:AP22"/>
    <mergeCell ref="B19:O19"/>
    <mergeCell ref="BJ22:BJ26"/>
    <mergeCell ref="BK22:BK26"/>
    <mergeCell ref="Q23:S23"/>
    <mergeCell ref="AO23:AO27"/>
    <mergeCell ref="AP23:AP27"/>
    <mergeCell ref="B24:O25"/>
    <mergeCell ref="Q24:S24"/>
    <mergeCell ref="Q25:T25"/>
    <mergeCell ref="B15:O15"/>
    <mergeCell ref="Q15:S15"/>
    <mergeCell ref="Q16:S16"/>
    <mergeCell ref="AO16:AO22"/>
    <mergeCell ref="BJ16:BJ21"/>
    <mergeCell ref="B21:O22"/>
    <mergeCell ref="Q22:S22"/>
    <mergeCell ref="CK12:CK14"/>
    <mergeCell ref="CL12:CP12"/>
    <mergeCell ref="AS13:AV13"/>
    <mergeCell ref="AW13:BA13"/>
    <mergeCell ref="BN13:BQ13"/>
    <mergeCell ref="BR13:BR14"/>
    <mergeCell ref="BS13:BW13"/>
    <mergeCell ref="CL13:CP13"/>
    <mergeCell ref="AW12:BA12"/>
    <mergeCell ref="BG12:BG13"/>
    <mergeCell ref="BN12:BQ12"/>
    <mergeCell ref="BR12:BW12"/>
    <mergeCell ref="CD12:CD13"/>
    <mergeCell ref="Q9:Q10"/>
    <mergeCell ref="T9:X9"/>
    <mergeCell ref="Y9:AB9"/>
    <mergeCell ref="AL12:AL13"/>
    <mergeCell ref="AS12:AV12"/>
    <mergeCell ref="Q26:AH34"/>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AE2:AH2"/>
    <mergeCell ref="AE3:AH3"/>
    <mergeCell ref="AC9:AC10"/>
    <mergeCell ref="AG9:AH9"/>
    <mergeCell ref="R3:Z3"/>
    <mergeCell ref="R4:Z5"/>
    <mergeCell ref="R8:R10"/>
    <mergeCell ref="S8:S10"/>
    <mergeCell ref="T8:AB8"/>
    <mergeCell ref="AC2:AD2"/>
    <mergeCell ref="AC3:AD3"/>
    <mergeCell ref="AC4:AD4"/>
    <mergeCell ref="AC5:AD5"/>
    <mergeCell ref="AC6:AD6"/>
    <mergeCell ref="AE4:AH4"/>
    <mergeCell ref="AE5:AH5"/>
    <mergeCell ref="AE6:AH6"/>
    <mergeCell ref="V20:AH20"/>
    <mergeCell ref="V19:AH19"/>
    <mergeCell ref="V18:AH18"/>
    <mergeCell ref="V17:AH17"/>
    <mergeCell ref="V16:AH16"/>
    <mergeCell ref="AD9:AD10"/>
    <mergeCell ref="AC8:AH8"/>
    <mergeCell ref="AE9:AF9"/>
  </mergeCells>
  <phoneticPr fontId="18"/>
  <conditionalFormatting sqref="AS16:BA27">
    <cfRule type="expression" dxfId="38" priority="3" stopIfTrue="1">
      <formula>AND($AR16="○",AS$15="○")</formula>
    </cfRule>
  </conditionalFormatting>
  <conditionalFormatting sqref="BN16:CA26">
    <cfRule type="expression" dxfId="37" priority="2" stopIfTrue="1">
      <formula>AND($BM16="○",BN$15="○")</formula>
    </cfRule>
  </conditionalFormatting>
  <conditionalFormatting sqref="CK16:CP21">
    <cfRule type="expression" dxfId="36" priority="1" stopIfTrue="1">
      <formula>AND($CJ16="○",CK$15="○")</formula>
    </cfRule>
  </conditionalFormatting>
  <dataValidations count="8">
    <dataValidation type="list" allowBlank="1" showInputMessage="1" showErrorMessage="1" sqref="AG11 N11 H11" xr:uid="{00000000-0002-0000-0A00-000000000000}">
      <formula1>"1,2,3,4"</formula1>
    </dataValidation>
    <dataValidation type="list" allowBlank="1" showInputMessage="1" showErrorMessage="1" sqref="M11 O11 AC11:AD11" xr:uid="{00000000-0002-0000-0A00-000001000000}">
      <formula1>"1,2"</formula1>
    </dataValidation>
    <dataValidation type="list" allowBlank="1" showInputMessage="1" showErrorMessage="1" sqref="L11" xr:uid="{00000000-0002-0000-0A00-000002000000}">
      <formula1>"1,2,3,4,5,6,7,8,9,10,11,12,13"</formula1>
    </dataValidation>
    <dataValidation type="list" allowBlank="1" showInputMessage="1" showErrorMessage="1" sqref="AE11 I11:J11" xr:uid="{00000000-0002-0000-0A00-000003000000}">
      <formula1>"1,2,3,4,5"</formula1>
    </dataValidation>
    <dataValidation type="list" allowBlank="1" showInputMessage="1" showErrorMessage="1" sqref="G11 K11" xr:uid="{00000000-0002-0000-0A00-000004000000}">
      <formula1>"1,2,3,4,5,6"</formula1>
    </dataValidation>
    <dataValidation type="list" allowBlank="1" showInputMessage="1" showErrorMessage="1" sqref="F11" xr:uid="{00000000-0002-0000-0A00-000005000000}">
      <formula1>"1,2,3"</formula1>
    </dataValidation>
    <dataValidation type="list" allowBlank="1" showInputMessage="1" showErrorMessage="1" sqref="E11" xr:uid="{00000000-0002-0000-0A00-000006000000}">
      <formula1>"1,2,3,4,5,6,7,8,9,10,11,12,13,14,15,16"</formula1>
    </dataValidation>
    <dataValidation type="list" imeMode="off" allowBlank="1" showInputMessage="1" showErrorMessage="1" sqref="AM31 BH31 CE31" xr:uid="{00000000-0002-0000-0A00-000007000000}">
      <formula1>"A,B,C,D,E"</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headerFooter>
    <oddFooter>&amp;R&amp;20&amp;A</oddFooter>
  </headerFooter>
  <colBreaks count="3" manualBreakCount="3">
    <brk id="35" max="36" man="1"/>
    <brk id="57" max="40" man="1"/>
    <brk id="80" max="4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sheetPr>
  <dimension ref="B1: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1" spans="2:99" x14ac:dyDescent="0.2">
      <c r="B1" s="95"/>
      <c r="C1" s="95"/>
      <c r="D1" s="95"/>
      <c r="E1" s="95"/>
      <c r="F1" s="95"/>
      <c r="G1" s="95"/>
      <c r="H1" s="95"/>
      <c r="I1" s="95"/>
      <c r="J1" s="95"/>
      <c r="K1" s="96"/>
      <c r="L1" s="96"/>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row>
    <row r="2" spans="2:99" ht="21.75" customHeight="1" x14ac:dyDescent="0.2">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spans="2:99" ht="21.75" customHeight="1" x14ac:dyDescent="0.2">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row>
    <row r="4" spans="2:99" ht="21.75" customHeight="1" x14ac:dyDescent="0.2">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row>
    <row r="5" spans="2:99" ht="21.75" customHeight="1" x14ac:dyDescent="0.2">
      <c r="B5" s="104" t="s">
        <v>71</v>
      </c>
      <c r="C5" s="105">
        <v>9</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row>
    <row r="6" spans="2:99" ht="21.75" customHeight="1" x14ac:dyDescent="0.2">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row>
    <row r="7" spans="2:99" ht="13.5" thickBot="1" x14ac:dyDescent="0.2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row>
    <row r="8" spans="2:99" ht="43.5" customHeight="1" x14ac:dyDescent="0.2">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row>
    <row r="9" spans="2:99" ht="48" customHeight="1" x14ac:dyDescent="0.2">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row>
    <row r="10" spans="2:99" ht="85.5" customHeight="1" thickBot="1" x14ac:dyDescent="0.2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row>
    <row r="11" spans="2:99" s="12" customFormat="1" ht="45.75" customHeight="1" thickBot="1" x14ac:dyDescent="0.25">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row>
    <row r="12" spans="2:99" ht="14.25" customHeight="1" thickTop="1" x14ac:dyDescent="0.2">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c r="CU12"/>
    </row>
    <row r="13" spans="2:99" ht="27.75" customHeight="1" thickBot="1" x14ac:dyDescent="0.2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c r="CU13"/>
    </row>
    <row r="14" spans="2:99" ht="45.75" customHeight="1" thickTop="1" thickBot="1" x14ac:dyDescent="0.2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269</v>
      </c>
      <c r="BP14" s="131" t="s">
        <v>271</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c r="CU14"/>
    </row>
    <row r="15" spans="2:99" ht="38.25" customHeight="1" thickBot="1" x14ac:dyDescent="0.2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c r="CU15"/>
    </row>
    <row r="16" spans="2:99" ht="38.25" customHeight="1" thickBot="1" x14ac:dyDescent="0.25">
      <c r="B16" s="126" t="s">
        <v>147</v>
      </c>
      <c r="C16" s="95"/>
      <c r="D16" s="95"/>
      <c r="E16" s="95"/>
      <c r="F16" s="95"/>
      <c r="G16" s="95"/>
      <c r="H16" s="95"/>
      <c r="I16" s="95"/>
      <c r="J16" s="95"/>
      <c r="K16" s="96"/>
      <c r="L16" s="96"/>
      <c r="M16" s="95"/>
      <c r="N16" s="95"/>
      <c r="O16" s="95"/>
      <c r="P16" s="95"/>
      <c r="Q16" s="310" t="s">
        <v>294</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21</v>
      </c>
      <c r="CL16" s="154" t="s">
        <v>21</v>
      </c>
      <c r="CM16" s="154" t="s">
        <v>21</v>
      </c>
      <c r="CN16" s="154" t="s">
        <v>22</v>
      </c>
      <c r="CO16" s="154" t="s">
        <v>23</v>
      </c>
      <c r="CP16" s="155" t="s">
        <v>24</v>
      </c>
      <c r="CQ16" s="158"/>
      <c r="CR16" s="158"/>
      <c r="CS16" s="158"/>
      <c r="CT16"/>
      <c r="CU16"/>
    </row>
    <row r="17" spans="2:99" ht="38.25" customHeight="1" thickBot="1" x14ac:dyDescent="0.2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22</v>
      </c>
      <c r="CL17" s="154" t="s">
        <v>22</v>
      </c>
      <c r="CM17" s="154" t="s">
        <v>23</v>
      </c>
      <c r="CN17" s="166" t="s">
        <v>24</v>
      </c>
      <c r="CO17" s="154" t="s">
        <v>25</v>
      </c>
      <c r="CP17" s="155" t="s">
        <v>25</v>
      </c>
      <c r="CQ17" s="158"/>
      <c r="CR17" s="158"/>
      <c r="CS17" s="158"/>
      <c r="CT17"/>
      <c r="CU17"/>
    </row>
    <row r="18" spans="2:99" ht="38.25" customHeight="1" thickBot="1" x14ac:dyDescent="0.2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23</v>
      </c>
      <c r="CL18" s="158" t="s">
        <v>23</v>
      </c>
      <c r="CM18" s="57" t="s">
        <v>24</v>
      </c>
      <c r="CN18" s="158" t="s">
        <v>25</v>
      </c>
      <c r="CO18" s="158" t="s">
        <v>25</v>
      </c>
      <c r="CP18" s="163" t="s">
        <v>25</v>
      </c>
      <c r="CQ18" s="158"/>
      <c r="CR18" s="158"/>
      <c r="CS18" s="158"/>
      <c r="CT18"/>
      <c r="CU18"/>
    </row>
    <row r="19" spans="2:99" ht="38.25" customHeight="1" thickBot="1" x14ac:dyDescent="0.2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200</v>
      </c>
      <c r="CE19" s="226" t="str">
        <f>IF(F11=3,Z11,"")</f>
        <v/>
      </c>
      <c r="CF19" s="48"/>
      <c r="CG19" s="319"/>
      <c r="CH19" s="317"/>
      <c r="CI19" s="168" t="s">
        <v>262</v>
      </c>
      <c r="CJ19" s="232" t="str">
        <f>IF(F11=3,IF(CE20&gt;=0,"",IF(AND(-CE20/P11&gt;=1/2,-CE20/P11&lt;3/4),"○","")),"")</f>
        <v/>
      </c>
      <c r="CK19" s="163" t="s">
        <v>24</v>
      </c>
      <c r="CL19" s="57" t="s">
        <v>24</v>
      </c>
      <c r="CM19" s="158" t="s">
        <v>25</v>
      </c>
      <c r="CN19" s="158" t="s">
        <v>25</v>
      </c>
      <c r="CO19" s="158" t="s">
        <v>25</v>
      </c>
      <c r="CP19" s="163" t="s">
        <v>25</v>
      </c>
      <c r="CQ19" s="158"/>
      <c r="CR19" s="158"/>
      <c r="CS19" s="158"/>
      <c r="CT19"/>
      <c r="CU19"/>
    </row>
    <row r="20" spans="2:99" ht="38.25" customHeight="1" thickBot="1" x14ac:dyDescent="0.2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25</v>
      </c>
      <c r="CL20" s="158" t="s">
        <v>25</v>
      </c>
      <c r="CM20" s="158" t="s">
        <v>25</v>
      </c>
      <c r="CN20" s="158" t="s">
        <v>25</v>
      </c>
      <c r="CO20" s="158" t="s">
        <v>25</v>
      </c>
      <c r="CP20" s="163" t="s">
        <v>25</v>
      </c>
      <c r="CQ20" s="158"/>
      <c r="CR20" s="158"/>
      <c r="CS20" s="158"/>
      <c r="CT20"/>
      <c r="CU20"/>
    </row>
    <row r="21" spans="2:99" ht="38.25" customHeight="1" thickBot="1" x14ac:dyDescent="0.2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200</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200</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25</v>
      </c>
      <c r="CL21" s="177" t="s">
        <v>25</v>
      </c>
      <c r="CM21" s="177" t="s">
        <v>25</v>
      </c>
      <c r="CN21" s="177" t="s">
        <v>25</v>
      </c>
      <c r="CO21" s="177" t="s">
        <v>25</v>
      </c>
      <c r="CP21" s="178" t="s">
        <v>25</v>
      </c>
      <c r="CQ21" s="158"/>
      <c r="CR21" s="158"/>
      <c r="CS21" s="158"/>
      <c r="CT21"/>
      <c r="CU21"/>
    </row>
    <row r="22" spans="2:99" ht="38.25" customHeight="1" thickBot="1" x14ac:dyDescent="0.2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c r="CU22"/>
    </row>
    <row r="23" spans="2:99" ht="38.25" customHeight="1" thickBot="1" x14ac:dyDescent="0.25">
      <c r="B23" s="126" t="s">
        <v>150</v>
      </c>
      <c r="C23" s="95"/>
      <c r="D23" s="95"/>
      <c r="E23" s="95"/>
      <c r="F23" s="95"/>
      <c r="G23" s="95"/>
      <c r="H23" s="95"/>
      <c r="I23" s="95"/>
      <c r="J23" s="95"/>
      <c r="K23" s="96"/>
      <c r="L23" s="96"/>
      <c r="M23" s="95"/>
      <c r="N23" s="95"/>
      <c r="O23" s="95"/>
      <c r="P23" s="95"/>
      <c r="Q23" s="310" t="s">
        <v>295</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c r="CU23"/>
    </row>
    <row r="24" spans="2:99" ht="38.25" customHeight="1" x14ac:dyDescent="0.2">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c r="CU24"/>
    </row>
    <row r="25" spans="2:99" ht="38.25" customHeight="1" thickBot="1" x14ac:dyDescent="0.2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c r="CU25"/>
    </row>
    <row r="26" spans="2:99" ht="38.25" customHeight="1" thickBot="1" x14ac:dyDescent="0.2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c r="CU26"/>
    </row>
    <row r="27" spans="2:99" ht="38.25" customHeight="1" thickBot="1" x14ac:dyDescent="0.2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205</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c r="CU27"/>
    </row>
    <row r="28" spans="2:99" ht="38.25" customHeight="1" thickBot="1" x14ac:dyDescent="0.2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c r="CU28"/>
    </row>
    <row r="29" spans="2:99" ht="38.25" customHeight="1" x14ac:dyDescent="0.2">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c r="CU29"/>
    </row>
    <row r="30" spans="2:99" ht="38.25" customHeight="1" x14ac:dyDescent="0.2">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c r="CU30"/>
    </row>
    <row r="31" spans="2:99" ht="38.25" customHeight="1" thickBot="1" x14ac:dyDescent="0.2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c r="CU31"/>
    </row>
    <row r="32" spans="2:99" ht="38.25" customHeight="1" thickTop="1" thickBot="1" x14ac:dyDescent="0.2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c r="CU32"/>
    </row>
    <row r="33" spans="2:99" ht="38.25" customHeight="1" thickTop="1" thickBot="1" x14ac:dyDescent="0.2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c r="CU33"/>
    </row>
    <row r="34" spans="2:99" ht="38.25" customHeight="1" thickTop="1" thickBot="1" x14ac:dyDescent="0.2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c r="CU34"/>
    </row>
    <row r="35" spans="2:99" ht="24.75" customHeight="1" x14ac:dyDescent="0.2">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c r="CU35"/>
    </row>
    <row r="36" spans="2:99" x14ac:dyDescent="0.2">
      <c r="AL36"/>
      <c r="AM36" s="4"/>
      <c r="AN36"/>
      <c r="AO36" s="5"/>
      <c r="AP36"/>
      <c r="AQ36" s="43"/>
      <c r="AR36" s="11"/>
      <c r="AS36" s="44"/>
      <c r="AT36" s="3"/>
      <c r="AU36" s="5"/>
      <c r="AV36"/>
      <c r="AW36"/>
      <c r="AX36"/>
      <c r="AY36" s="7"/>
      <c r="AZ36" s="7"/>
      <c r="BA36" s="8"/>
      <c r="BB36"/>
      <c r="BC36"/>
      <c r="BD36"/>
      <c r="BE36"/>
      <c r="BF36"/>
      <c r="BG36"/>
      <c r="BH36"/>
      <c r="BI36"/>
      <c r="BJ36"/>
      <c r="BK36"/>
      <c r="BL36" s="43"/>
      <c r="BM36" s="11"/>
      <c r="BN36" s="44"/>
      <c r="BO36" s="3"/>
      <c r="BP36"/>
      <c r="BQ36"/>
      <c r="BR36"/>
      <c r="BS36"/>
      <c r="BT36"/>
      <c r="BU36"/>
      <c r="BV36"/>
      <c r="BW36"/>
      <c r="BX36"/>
      <c r="BY36"/>
      <c r="BZ36"/>
      <c r="CA36"/>
      <c r="CB36"/>
      <c r="CC36"/>
      <c r="CD36"/>
      <c r="CE36"/>
      <c r="CF36"/>
      <c r="CG36"/>
      <c r="CH36"/>
      <c r="CI36" s="10"/>
      <c r="CJ36" s="11"/>
      <c r="CK36" s="44"/>
      <c r="CL36"/>
      <c r="CM36"/>
      <c r="CN36"/>
      <c r="CO36"/>
      <c r="CP36"/>
      <c r="CQ36"/>
      <c r="CR36"/>
      <c r="CS36"/>
      <c r="CT36"/>
      <c r="CU36"/>
    </row>
    <row r="37" spans="2: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2:99" x14ac:dyDescent="0.2">
      <c r="J39" s="2"/>
      <c r="L39" s="1"/>
    </row>
  </sheetData>
  <sheetProtection password="D032" sheet="1" objects="1" scenarios="1"/>
  <mergeCells count="90">
    <mergeCell ref="B27:O27"/>
    <mergeCell ref="B29:O34"/>
    <mergeCell ref="AN32:AP32"/>
    <mergeCell ref="BI32:BK32"/>
    <mergeCell ref="CF32:CH32"/>
    <mergeCell ref="AN33:AP33"/>
    <mergeCell ref="BI33:BK33"/>
    <mergeCell ref="AO31:AP31"/>
    <mergeCell ref="CG16:CI16"/>
    <mergeCell ref="B17:O17"/>
    <mergeCell ref="Q17:S17"/>
    <mergeCell ref="BK17:BK21"/>
    <mergeCell ref="CG17:CG21"/>
    <mergeCell ref="CH17:CH21"/>
    <mergeCell ref="AP18:AP22"/>
    <mergeCell ref="B19:O19"/>
    <mergeCell ref="BJ22:BJ26"/>
    <mergeCell ref="BK22:BK26"/>
    <mergeCell ref="Q23:S23"/>
    <mergeCell ref="AO23:AO27"/>
    <mergeCell ref="AP23:AP27"/>
    <mergeCell ref="B24:O25"/>
    <mergeCell ref="Q24:S24"/>
    <mergeCell ref="Q25:T25"/>
    <mergeCell ref="B15:O15"/>
    <mergeCell ref="Q15:S15"/>
    <mergeCell ref="Q16:S16"/>
    <mergeCell ref="AO16:AO22"/>
    <mergeCell ref="BJ16:BJ21"/>
    <mergeCell ref="B21:O22"/>
    <mergeCell ref="Q22:S22"/>
    <mergeCell ref="CK12:CK14"/>
    <mergeCell ref="CL12:CP12"/>
    <mergeCell ref="AS13:AV13"/>
    <mergeCell ref="AW13:BA13"/>
    <mergeCell ref="BN13:BQ13"/>
    <mergeCell ref="BR13:BR14"/>
    <mergeCell ref="BS13:BW13"/>
    <mergeCell ref="CL13:CP13"/>
    <mergeCell ref="AW12:BA12"/>
    <mergeCell ref="BG12:BG13"/>
    <mergeCell ref="BN12:BQ12"/>
    <mergeCell ref="BR12:BW12"/>
    <mergeCell ref="CD12:CD13"/>
    <mergeCell ref="Q9:Q10"/>
    <mergeCell ref="T9:X9"/>
    <mergeCell ref="Y9:AB9"/>
    <mergeCell ref="AL12:AL13"/>
    <mergeCell ref="AS12:AV12"/>
    <mergeCell ref="Q26:AH34"/>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AE2:AH2"/>
    <mergeCell ref="AE3:AH3"/>
    <mergeCell ref="AC9:AC10"/>
    <mergeCell ref="AG9:AH9"/>
    <mergeCell ref="R3:Z3"/>
    <mergeCell ref="R4:Z5"/>
    <mergeCell ref="R8:R10"/>
    <mergeCell ref="S8:S10"/>
    <mergeCell ref="T8:AB8"/>
    <mergeCell ref="AC2:AD2"/>
    <mergeCell ref="AC3:AD3"/>
    <mergeCell ref="AC4:AD4"/>
    <mergeCell ref="AC5:AD5"/>
    <mergeCell ref="AC6:AD6"/>
    <mergeCell ref="AE4:AH4"/>
    <mergeCell ref="AE5:AH5"/>
    <mergeCell ref="AE6:AH6"/>
    <mergeCell ref="V20:AH20"/>
    <mergeCell ref="V19:AH19"/>
    <mergeCell ref="V18:AH18"/>
    <mergeCell ref="V17:AH17"/>
    <mergeCell ref="V16:AH16"/>
    <mergeCell ref="AD9:AD10"/>
    <mergeCell ref="AC8:AH8"/>
    <mergeCell ref="AE9:AF9"/>
  </mergeCells>
  <phoneticPr fontId="18"/>
  <conditionalFormatting sqref="AS16:BA27">
    <cfRule type="expression" dxfId="35" priority="3" stopIfTrue="1">
      <formula>AND($AR16="○",AS$15="○")</formula>
    </cfRule>
  </conditionalFormatting>
  <conditionalFormatting sqref="BN16:CA26">
    <cfRule type="expression" dxfId="34" priority="2" stopIfTrue="1">
      <formula>AND($BM16="○",BN$15="○")</formula>
    </cfRule>
  </conditionalFormatting>
  <conditionalFormatting sqref="CK16:CP21">
    <cfRule type="expression" dxfId="33" priority="1" stopIfTrue="1">
      <formula>AND($CJ16="○",CK$15="○")</formula>
    </cfRule>
  </conditionalFormatting>
  <dataValidations count="8">
    <dataValidation type="list" imeMode="off" allowBlank="1" showInputMessage="1" showErrorMessage="1" sqref="AM31 BH31 CE31" xr:uid="{00000000-0002-0000-0B00-000000000000}">
      <formula1>"A,B,C,D,E"</formula1>
    </dataValidation>
    <dataValidation type="list" allowBlank="1" showInputMessage="1" showErrorMessage="1" sqref="E11" xr:uid="{00000000-0002-0000-0B00-000001000000}">
      <formula1>"1,2,3,4,5,6,7,8,9,10,11,12,13,14,15,16"</formula1>
    </dataValidation>
    <dataValidation type="list" allowBlank="1" showInputMessage="1" showErrorMessage="1" sqref="F11" xr:uid="{00000000-0002-0000-0B00-000002000000}">
      <formula1>"1,2,3"</formula1>
    </dataValidation>
    <dataValidation type="list" allowBlank="1" showInputMessage="1" showErrorMessage="1" sqref="G11 K11" xr:uid="{00000000-0002-0000-0B00-000003000000}">
      <formula1>"1,2,3,4,5,6"</formula1>
    </dataValidation>
    <dataValidation type="list" allowBlank="1" showInputMessage="1" showErrorMessage="1" sqref="AE11 I11:J11" xr:uid="{00000000-0002-0000-0B00-000004000000}">
      <formula1>"1,2,3,4,5"</formula1>
    </dataValidation>
    <dataValidation type="list" allowBlank="1" showInputMessage="1" showErrorMessage="1" sqref="L11" xr:uid="{00000000-0002-0000-0B00-000005000000}">
      <formula1>"1,2,3,4,5,6,7,8,9,10,11,12,13"</formula1>
    </dataValidation>
    <dataValidation type="list" allowBlank="1" showInputMessage="1" showErrorMessage="1" sqref="M11 O11 AC11:AD11" xr:uid="{00000000-0002-0000-0B00-000006000000}">
      <formula1>"1,2"</formula1>
    </dataValidation>
    <dataValidation type="list" allowBlank="1" showInputMessage="1" showErrorMessage="1" sqref="AG11 N11 H11" xr:uid="{00000000-0002-0000-0B00-000007000000}">
      <formula1>"1,2,3,4"</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headerFooter>
    <oddFooter>&amp;R&amp;20&amp;A</oddFooter>
  </headerFooter>
  <colBreaks count="3" manualBreakCount="3">
    <brk id="35" max="36" man="1"/>
    <brk id="57" max="40" man="1"/>
    <brk id="80" max="4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sheetPr>
  <dimension ref="A1: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1" spans="1:99" x14ac:dyDescent="0.2">
      <c r="A1" s="95"/>
      <c r="B1" s="95"/>
      <c r="C1" s="95"/>
      <c r="D1" s="95"/>
      <c r="E1" s="95"/>
      <c r="F1" s="95"/>
      <c r="G1" s="95"/>
      <c r="H1" s="95"/>
      <c r="I1" s="95"/>
      <c r="J1" s="95"/>
      <c r="K1" s="96"/>
      <c r="L1" s="96"/>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row>
    <row r="2" spans="1:99" ht="21.75" customHeight="1" x14ac:dyDescent="0.2">
      <c r="A2" s="95"/>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spans="1:99" ht="21.75" customHeight="1" x14ac:dyDescent="0.2">
      <c r="A3" s="95"/>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row>
    <row r="4" spans="1:99" ht="21.75" customHeight="1" x14ac:dyDescent="0.2">
      <c r="A4" s="95"/>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row>
    <row r="5" spans="1:99" ht="21.75" customHeight="1" x14ac:dyDescent="0.2">
      <c r="A5" s="95"/>
      <c r="B5" s="104" t="s">
        <v>71</v>
      </c>
      <c r="C5" s="105">
        <v>10</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row>
    <row r="6" spans="1:99" ht="21.75" customHeight="1" x14ac:dyDescent="0.2">
      <c r="A6" s="95"/>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row>
    <row r="7" spans="1:99" ht="13.5" thickBot="1" x14ac:dyDescent="0.25">
      <c r="A7" s="9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row>
    <row r="8" spans="1:99" ht="43.5" customHeight="1" x14ac:dyDescent="0.2">
      <c r="A8" s="95"/>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row>
    <row r="9" spans="1:99" ht="48" customHeight="1" x14ac:dyDescent="0.2">
      <c r="A9" s="95"/>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row>
    <row r="10" spans="1:99" ht="85.5" customHeight="1" thickBot="1" x14ac:dyDescent="0.25">
      <c r="A10" s="9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row>
    <row r="11" spans="1:99" s="12" customFormat="1" ht="45.75" customHeight="1" thickBot="1" x14ac:dyDescent="0.25">
      <c r="A11" s="121"/>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row>
    <row r="12" spans="1:99" ht="14.25" customHeight="1" thickTop="1" x14ac:dyDescent="0.2">
      <c r="A12" s="95"/>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c r="CU12"/>
    </row>
    <row r="13" spans="1:99" ht="27.75" customHeight="1" thickBot="1" x14ac:dyDescent="0.25">
      <c r="A13" s="9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c r="CU13"/>
    </row>
    <row r="14" spans="1:99" ht="45.75" customHeight="1" thickTop="1" thickBot="1" x14ac:dyDescent="0.25">
      <c r="A14" s="9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269</v>
      </c>
      <c r="BP14" s="131" t="s">
        <v>271</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c r="CU14"/>
    </row>
    <row r="15" spans="1:99" ht="38.25" customHeight="1" thickBot="1" x14ac:dyDescent="0.25">
      <c r="A15" s="9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c r="CU15"/>
    </row>
    <row r="16" spans="1:99" ht="38.25" customHeight="1" thickBot="1" x14ac:dyDescent="0.25">
      <c r="A16" s="95"/>
      <c r="B16" s="126" t="s">
        <v>147</v>
      </c>
      <c r="C16" s="95"/>
      <c r="D16" s="95"/>
      <c r="E16" s="95"/>
      <c r="F16" s="95"/>
      <c r="G16" s="95"/>
      <c r="H16" s="95"/>
      <c r="I16" s="95"/>
      <c r="J16" s="95"/>
      <c r="K16" s="96"/>
      <c r="L16" s="96"/>
      <c r="M16" s="95"/>
      <c r="N16" s="95"/>
      <c r="O16" s="95"/>
      <c r="P16" s="95"/>
      <c r="Q16" s="310" t="s">
        <v>294</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21</v>
      </c>
      <c r="CL16" s="154" t="s">
        <v>21</v>
      </c>
      <c r="CM16" s="154" t="s">
        <v>21</v>
      </c>
      <c r="CN16" s="154" t="s">
        <v>22</v>
      </c>
      <c r="CO16" s="154" t="s">
        <v>23</v>
      </c>
      <c r="CP16" s="155" t="s">
        <v>24</v>
      </c>
      <c r="CQ16" s="158"/>
      <c r="CR16" s="158"/>
      <c r="CS16" s="158"/>
      <c r="CT16"/>
      <c r="CU16"/>
    </row>
    <row r="17" spans="1:99" ht="38.25" customHeight="1" thickBot="1" x14ac:dyDescent="0.25">
      <c r="A17" s="9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22</v>
      </c>
      <c r="CL17" s="154" t="s">
        <v>22</v>
      </c>
      <c r="CM17" s="154" t="s">
        <v>23</v>
      </c>
      <c r="CN17" s="166" t="s">
        <v>24</v>
      </c>
      <c r="CO17" s="154" t="s">
        <v>25</v>
      </c>
      <c r="CP17" s="155" t="s">
        <v>25</v>
      </c>
      <c r="CQ17" s="158"/>
      <c r="CR17" s="158"/>
      <c r="CS17" s="158"/>
      <c r="CT17"/>
      <c r="CU17"/>
    </row>
    <row r="18" spans="1:99" ht="38.25" customHeight="1" thickBot="1" x14ac:dyDescent="0.25">
      <c r="A18" s="9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23</v>
      </c>
      <c r="CL18" s="158" t="s">
        <v>23</v>
      </c>
      <c r="CM18" s="57" t="s">
        <v>24</v>
      </c>
      <c r="CN18" s="158" t="s">
        <v>25</v>
      </c>
      <c r="CO18" s="158" t="s">
        <v>25</v>
      </c>
      <c r="CP18" s="163" t="s">
        <v>25</v>
      </c>
      <c r="CQ18" s="158"/>
      <c r="CR18" s="158"/>
      <c r="CS18" s="158"/>
      <c r="CT18"/>
      <c r="CU18"/>
    </row>
    <row r="19" spans="1:99" ht="38.25" customHeight="1" thickBot="1" x14ac:dyDescent="0.25">
      <c r="A19" s="9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200</v>
      </c>
      <c r="CE19" s="226" t="str">
        <f>IF(F11=3,Z11,"")</f>
        <v/>
      </c>
      <c r="CF19" s="48"/>
      <c r="CG19" s="319"/>
      <c r="CH19" s="317"/>
      <c r="CI19" s="168" t="s">
        <v>262</v>
      </c>
      <c r="CJ19" s="232" t="str">
        <f>IF(F11=3,IF(CE20&gt;=0,"",IF(AND(-CE20/P11&gt;=1/2,-CE20/P11&lt;3/4),"○","")),"")</f>
        <v/>
      </c>
      <c r="CK19" s="163" t="s">
        <v>24</v>
      </c>
      <c r="CL19" s="57" t="s">
        <v>24</v>
      </c>
      <c r="CM19" s="158" t="s">
        <v>25</v>
      </c>
      <c r="CN19" s="158" t="s">
        <v>25</v>
      </c>
      <c r="CO19" s="158" t="s">
        <v>25</v>
      </c>
      <c r="CP19" s="163" t="s">
        <v>25</v>
      </c>
      <c r="CQ19" s="158"/>
      <c r="CR19" s="158"/>
      <c r="CS19" s="158"/>
      <c r="CT19"/>
      <c r="CU19"/>
    </row>
    <row r="20" spans="1:99" ht="38.25" customHeight="1" thickBot="1" x14ac:dyDescent="0.25">
      <c r="A20" s="9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25</v>
      </c>
      <c r="CL20" s="158" t="s">
        <v>25</v>
      </c>
      <c r="CM20" s="158" t="s">
        <v>25</v>
      </c>
      <c r="CN20" s="158" t="s">
        <v>25</v>
      </c>
      <c r="CO20" s="158" t="s">
        <v>25</v>
      </c>
      <c r="CP20" s="163" t="s">
        <v>25</v>
      </c>
      <c r="CQ20" s="158"/>
      <c r="CR20" s="158"/>
      <c r="CS20" s="158"/>
      <c r="CT20"/>
      <c r="CU20"/>
    </row>
    <row r="21" spans="1:99" ht="38.25" customHeight="1" thickBot="1" x14ac:dyDescent="0.25">
      <c r="A21" s="9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200</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200</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25</v>
      </c>
      <c r="CL21" s="177" t="s">
        <v>25</v>
      </c>
      <c r="CM21" s="177" t="s">
        <v>25</v>
      </c>
      <c r="CN21" s="177" t="s">
        <v>25</v>
      </c>
      <c r="CO21" s="177" t="s">
        <v>25</v>
      </c>
      <c r="CP21" s="178" t="s">
        <v>25</v>
      </c>
      <c r="CQ21" s="158"/>
      <c r="CR21" s="158"/>
      <c r="CS21" s="158"/>
      <c r="CT21"/>
      <c r="CU21"/>
    </row>
    <row r="22" spans="1:99" ht="38.25" customHeight="1" thickBot="1" x14ac:dyDescent="0.25">
      <c r="A22" s="9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c r="CU22"/>
    </row>
    <row r="23" spans="1:99" ht="38.25" customHeight="1" thickBot="1" x14ac:dyDescent="0.25">
      <c r="A23" s="95"/>
      <c r="B23" s="126" t="s">
        <v>150</v>
      </c>
      <c r="C23" s="95"/>
      <c r="D23" s="95"/>
      <c r="E23" s="95"/>
      <c r="F23" s="95"/>
      <c r="G23" s="95"/>
      <c r="H23" s="95"/>
      <c r="I23" s="95"/>
      <c r="J23" s="95"/>
      <c r="K23" s="96"/>
      <c r="L23" s="96"/>
      <c r="M23" s="95"/>
      <c r="N23" s="95"/>
      <c r="O23" s="95"/>
      <c r="P23" s="95"/>
      <c r="Q23" s="310" t="s">
        <v>295</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c r="CU23"/>
    </row>
    <row r="24" spans="1:99" ht="38.25" customHeight="1" x14ac:dyDescent="0.2">
      <c r="A24" s="95"/>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c r="CU24"/>
    </row>
    <row r="25" spans="1:99" ht="38.25" customHeight="1" thickBot="1" x14ac:dyDescent="0.25">
      <c r="A25" s="9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c r="CU25"/>
    </row>
    <row r="26" spans="1:99" ht="38.25" customHeight="1" thickBot="1" x14ac:dyDescent="0.25">
      <c r="A26" s="9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c r="CU26"/>
    </row>
    <row r="27" spans="1:99" ht="38.25" customHeight="1" thickBot="1" x14ac:dyDescent="0.25">
      <c r="A27" s="9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205</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c r="CU27"/>
    </row>
    <row r="28" spans="1:99" ht="38.25" customHeight="1" thickBot="1" x14ac:dyDescent="0.25">
      <c r="A28" s="9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c r="CU28"/>
    </row>
    <row r="29" spans="1:99" ht="38.25" customHeight="1" x14ac:dyDescent="0.2">
      <c r="A29" s="95"/>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c r="CU29"/>
    </row>
    <row r="30" spans="1:99" ht="38.25" customHeight="1" x14ac:dyDescent="0.2">
      <c r="A30" s="95"/>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c r="CU30"/>
    </row>
    <row r="31" spans="1:99" ht="38.25" customHeight="1" thickBot="1" x14ac:dyDescent="0.25">
      <c r="A31" s="9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c r="CU31"/>
    </row>
    <row r="32" spans="1:99" ht="38.25" customHeight="1" thickTop="1" thickBot="1" x14ac:dyDescent="0.25">
      <c r="A32" s="9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c r="CU32"/>
    </row>
    <row r="33" spans="1:99" ht="38.25" customHeight="1" thickTop="1" thickBot="1" x14ac:dyDescent="0.25">
      <c r="A33" s="9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c r="CU33"/>
    </row>
    <row r="34" spans="1:99" ht="38.25" customHeight="1" thickTop="1" thickBot="1" x14ac:dyDescent="0.25">
      <c r="A34" s="9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c r="CU34"/>
    </row>
    <row r="35" spans="1:99" ht="24.75" customHeight="1" x14ac:dyDescent="0.2">
      <c r="A35" s="95"/>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c r="CU35"/>
    </row>
    <row r="36" spans="1:99" x14ac:dyDescent="0.2">
      <c r="A36" s="95"/>
      <c r="B36" s="95"/>
      <c r="C36" s="95"/>
      <c r="D36" s="95"/>
      <c r="E36" s="95"/>
      <c r="F36" s="95"/>
      <c r="G36" s="95"/>
      <c r="H36" s="95"/>
      <c r="I36" s="95"/>
      <c r="J36" s="95"/>
      <c r="K36" s="96"/>
      <c r="L36" s="96"/>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48"/>
      <c r="AM36" s="216"/>
      <c r="AN36" s="48"/>
      <c r="AO36" s="243"/>
      <c r="AP36" s="48"/>
      <c r="AQ36" s="215"/>
      <c r="AR36" s="67"/>
      <c r="AS36" s="244"/>
      <c r="AT36" s="145"/>
      <c r="AU36" s="243"/>
      <c r="AV36" s="48"/>
      <c r="AW36" s="48"/>
      <c r="AX36" s="48"/>
      <c r="AY36" s="158"/>
      <c r="AZ36" s="158"/>
      <c r="BA36" s="198"/>
      <c r="BB36" s="48"/>
      <c r="BC36" s="48"/>
      <c r="BD36" s="48"/>
      <c r="BE36" s="48"/>
      <c r="BF36" s="48"/>
      <c r="BG36" s="48"/>
      <c r="BH36" s="48"/>
      <c r="BI36" s="48"/>
      <c r="BJ36" s="48"/>
      <c r="BK36" s="48"/>
      <c r="BL36" s="215"/>
      <c r="BM36" s="67"/>
      <c r="BN36" s="244"/>
      <c r="BO36" s="145"/>
      <c r="BP36" s="48"/>
      <c r="BQ36" s="48"/>
      <c r="BR36" s="48"/>
      <c r="BS36" s="48"/>
      <c r="BT36" s="48"/>
      <c r="BU36" s="48"/>
      <c r="BV36" s="48"/>
      <c r="BW36" s="48"/>
      <c r="BX36" s="48"/>
      <c r="BY36" s="48"/>
      <c r="BZ36" s="48"/>
      <c r="CA36" s="48"/>
      <c r="CB36" s="48"/>
      <c r="CC36" s="48"/>
      <c r="CD36" s="48"/>
      <c r="CE36" s="48"/>
      <c r="CF36" s="48"/>
      <c r="CG36" s="48"/>
      <c r="CH36" s="48"/>
      <c r="CI36" s="66"/>
      <c r="CJ36" s="67"/>
      <c r="CK36" s="244"/>
      <c r="CL36" s="48"/>
      <c r="CM36" s="48"/>
      <c r="CN36" s="48"/>
      <c r="CO36" s="48"/>
      <c r="CP36" s="48"/>
      <c r="CQ36" s="48"/>
      <c r="CR36" s="48"/>
      <c r="CS36" s="48"/>
      <c r="CT36"/>
      <c r="CU36"/>
    </row>
    <row r="37" spans="1: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1:99" x14ac:dyDescent="0.2">
      <c r="J39" s="2"/>
      <c r="L39" s="1"/>
    </row>
  </sheetData>
  <sheetProtection password="D032" sheet="1" objects="1" scenarios="1"/>
  <mergeCells count="90">
    <mergeCell ref="B27:O27"/>
    <mergeCell ref="B29:O34"/>
    <mergeCell ref="AN32:AP32"/>
    <mergeCell ref="BI32:BK32"/>
    <mergeCell ref="CF32:CH32"/>
    <mergeCell ref="AN33:AP33"/>
    <mergeCell ref="BI33:BK33"/>
    <mergeCell ref="AO31:AP31"/>
    <mergeCell ref="CG16:CI16"/>
    <mergeCell ref="B17:O17"/>
    <mergeCell ref="Q17:S17"/>
    <mergeCell ref="BK17:BK21"/>
    <mergeCell ref="CG17:CG21"/>
    <mergeCell ref="CH17:CH21"/>
    <mergeCell ref="AP18:AP22"/>
    <mergeCell ref="B19:O19"/>
    <mergeCell ref="BJ22:BJ26"/>
    <mergeCell ref="BK22:BK26"/>
    <mergeCell ref="Q23:S23"/>
    <mergeCell ref="AO23:AO27"/>
    <mergeCell ref="AP23:AP27"/>
    <mergeCell ref="B24:O25"/>
    <mergeCell ref="Q24:S24"/>
    <mergeCell ref="Q25:T25"/>
    <mergeCell ref="B15:O15"/>
    <mergeCell ref="Q15:S15"/>
    <mergeCell ref="Q16:S16"/>
    <mergeCell ref="AO16:AO22"/>
    <mergeCell ref="BJ16:BJ21"/>
    <mergeCell ref="B21:O22"/>
    <mergeCell ref="Q22:S22"/>
    <mergeCell ref="CK12:CK14"/>
    <mergeCell ref="CL12:CP12"/>
    <mergeCell ref="AS13:AV13"/>
    <mergeCell ref="AW13:BA13"/>
    <mergeCell ref="BN13:BQ13"/>
    <mergeCell ref="BR13:BR14"/>
    <mergeCell ref="BS13:BW13"/>
    <mergeCell ref="CL13:CP13"/>
    <mergeCell ref="AW12:BA12"/>
    <mergeCell ref="BG12:BG13"/>
    <mergeCell ref="BN12:BQ12"/>
    <mergeCell ref="BR12:BW12"/>
    <mergeCell ref="CD12:CD13"/>
    <mergeCell ref="Q9:Q10"/>
    <mergeCell ref="T9:X9"/>
    <mergeCell ref="Y9:AB9"/>
    <mergeCell ref="AL12:AL13"/>
    <mergeCell ref="AS12:AV12"/>
    <mergeCell ref="Q26:AH34"/>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AE2:AH2"/>
    <mergeCell ref="AE3:AH3"/>
    <mergeCell ref="AC9:AC10"/>
    <mergeCell ref="AG9:AH9"/>
    <mergeCell ref="R3:Z3"/>
    <mergeCell ref="R4:Z5"/>
    <mergeCell ref="R8:R10"/>
    <mergeCell ref="S8:S10"/>
    <mergeCell ref="T8:AB8"/>
    <mergeCell ref="AC2:AD2"/>
    <mergeCell ref="AC3:AD3"/>
    <mergeCell ref="AC4:AD4"/>
    <mergeCell ref="AC5:AD5"/>
    <mergeCell ref="AC6:AD6"/>
    <mergeCell ref="AE4:AH4"/>
    <mergeCell ref="AE5:AH5"/>
    <mergeCell ref="AE6:AH6"/>
    <mergeCell ref="V20:AH20"/>
    <mergeCell ref="V19:AH19"/>
    <mergeCell ref="V18:AH18"/>
    <mergeCell ref="V17:AH17"/>
    <mergeCell ref="V16:AH16"/>
    <mergeCell ref="AD9:AD10"/>
    <mergeCell ref="AC8:AH8"/>
    <mergeCell ref="AE9:AF9"/>
  </mergeCells>
  <phoneticPr fontId="18"/>
  <conditionalFormatting sqref="AS16:BA27">
    <cfRule type="expression" dxfId="32" priority="3" stopIfTrue="1">
      <formula>AND($AR16="○",AS$15="○")</formula>
    </cfRule>
  </conditionalFormatting>
  <conditionalFormatting sqref="BN16:CA26">
    <cfRule type="expression" dxfId="31" priority="2" stopIfTrue="1">
      <formula>AND($BM16="○",BN$15="○")</formula>
    </cfRule>
  </conditionalFormatting>
  <conditionalFormatting sqref="CK16:CP21">
    <cfRule type="expression" dxfId="30" priority="1" stopIfTrue="1">
      <formula>AND($CJ16="○",CK$15="○")</formula>
    </cfRule>
  </conditionalFormatting>
  <dataValidations count="8">
    <dataValidation type="list" allowBlank="1" showInputMessage="1" showErrorMessage="1" sqref="AG11 N11 H11" xr:uid="{00000000-0002-0000-0C00-000000000000}">
      <formula1>"1,2,3,4"</formula1>
    </dataValidation>
    <dataValidation type="list" allowBlank="1" showInputMessage="1" showErrorMessage="1" sqref="M11 O11 AC11:AD11" xr:uid="{00000000-0002-0000-0C00-000001000000}">
      <formula1>"1,2"</formula1>
    </dataValidation>
    <dataValidation type="list" allowBlank="1" showInputMessage="1" showErrorMessage="1" sqref="L11" xr:uid="{00000000-0002-0000-0C00-000002000000}">
      <formula1>"1,2,3,4,5,6,7,8,9,10,11,12,13"</formula1>
    </dataValidation>
    <dataValidation type="list" allowBlank="1" showInputMessage="1" showErrorMessage="1" sqref="AE11 I11:J11" xr:uid="{00000000-0002-0000-0C00-000003000000}">
      <formula1>"1,2,3,4,5"</formula1>
    </dataValidation>
    <dataValidation type="list" allowBlank="1" showInputMessage="1" showErrorMessage="1" sqref="G11 K11" xr:uid="{00000000-0002-0000-0C00-000004000000}">
      <formula1>"1,2,3,4,5,6"</formula1>
    </dataValidation>
    <dataValidation type="list" allowBlank="1" showInputMessage="1" showErrorMessage="1" sqref="F11" xr:uid="{00000000-0002-0000-0C00-000005000000}">
      <formula1>"1,2,3"</formula1>
    </dataValidation>
    <dataValidation type="list" allowBlank="1" showInputMessage="1" showErrorMessage="1" sqref="E11" xr:uid="{00000000-0002-0000-0C00-000006000000}">
      <formula1>"1,2,3,4,5,6,7,8,9,10,11,12,13,14,15,16"</formula1>
    </dataValidation>
    <dataValidation type="list" imeMode="off" allowBlank="1" showInputMessage="1" showErrorMessage="1" sqref="AM31 BH31 CE31" xr:uid="{00000000-0002-0000-0C00-000007000000}">
      <formula1>"A,B,C,D,E"</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headerFooter>
    <oddFooter>&amp;R&amp;20&amp;A</oddFooter>
  </headerFooter>
  <colBreaks count="3" manualBreakCount="3">
    <brk id="35" max="36" man="1"/>
    <brk id="57" max="40" man="1"/>
    <brk id="80" max="40"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sheetPr>
  <dimension ref="A1: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1" spans="1:99" x14ac:dyDescent="0.2">
      <c r="A1" s="95"/>
      <c r="B1" s="95"/>
      <c r="C1" s="95"/>
      <c r="D1" s="95"/>
      <c r="E1" s="95"/>
      <c r="F1" s="95"/>
      <c r="G1" s="95"/>
      <c r="H1" s="95"/>
      <c r="I1" s="95"/>
      <c r="J1" s="95"/>
      <c r="K1" s="96"/>
      <c r="L1" s="96"/>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row>
    <row r="2" spans="1:99" ht="21.75" customHeight="1" x14ac:dyDescent="0.2">
      <c r="A2" s="95"/>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spans="1:99" ht="21.75" customHeight="1" x14ac:dyDescent="0.2">
      <c r="A3" s="95"/>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row>
    <row r="4" spans="1:99" ht="21.75" customHeight="1" x14ac:dyDescent="0.2">
      <c r="A4" s="95"/>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row>
    <row r="5" spans="1:99" ht="21.75" customHeight="1" x14ac:dyDescent="0.2">
      <c r="A5" s="95"/>
      <c r="B5" s="104" t="s">
        <v>71</v>
      </c>
      <c r="C5" s="105">
        <v>11</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row>
    <row r="6" spans="1:99" ht="21.75" customHeight="1" x14ac:dyDescent="0.2">
      <c r="A6" s="95"/>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row>
    <row r="7" spans="1:99" ht="13.5" thickBot="1" x14ac:dyDescent="0.25">
      <c r="A7" s="9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row>
    <row r="8" spans="1:99" ht="43.5" customHeight="1" x14ac:dyDescent="0.2">
      <c r="A8" s="95"/>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row>
    <row r="9" spans="1:99" ht="48" customHeight="1" x14ac:dyDescent="0.2">
      <c r="A9" s="95"/>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row>
    <row r="10" spans="1:99" ht="85.5" customHeight="1" thickBot="1" x14ac:dyDescent="0.25">
      <c r="A10" s="9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row>
    <row r="11" spans="1:99" s="12" customFormat="1" ht="45.75" customHeight="1" thickBot="1" x14ac:dyDescent="0.25">
      <c r="A11" s="121"/>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row>
    <row r="12" spans="1:99" ht="14.25" customHeight="1" thickTop="1" x14ac:dyDescent="0.2">
      <c r="A12" s="95"/>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c r="CU12"/>
    </row>
    <row r="13" spans="1:99" ht="27.75" customHeight="1" thickBot="1" x14ac:dyDescent="0.25">
      <c r="A13" s="9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c r="CU13"/>
    </row>
    <row r="14" spans="1:99" ht="45.75" customHeight="1" thickTop="1" thickBot="1" x14ac:dyDescent="0.25">
      <c r="A14" s="9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269</v>
      </c>
      <c r="BP14" s="131" t="s">
        <v>271</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c r="CU14"/>
    </row>
    <row r="15" spans="1:99" ht="38.25" customHeight="1" thickBot="1" x14ac:dyDescent="0.25">
      <c r="A15" s="9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c r="CU15"/>
    </row>
    <row r="16" spans="1:99" ht="38.25" customHeight="1" thickBot="1" x14ac:dyDescent="0.25">
      <c r="A16" s="95"/>
      <c r="B16" s="126" t="s">
        <v>147</v>
      </c>
      <c r="C16" s="95"/>
      <c r="D16" s="95"/>
      <c r="E16" s="95"/>
      <c r="F16" s="95"/>
      <c r="G16" s="95"/>
      <c r="H16" s="95"/>
      <c r="I16" s="95"/>
      <c r="J16" s="95"/>
      <c r="K16" s="96"/>
      <c r="L16" s="96"/>
      <c r="M16" s="95"/>
      <c r="N16" s="95"/>
      <c r="O16" s="95"/>
      <c r="P16" s="95"/>
      <c r="Q16" s="310" t="s">
        <v>294</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21</v>
      </c>
      <c r="CL16" s="154" t="s">
        <v>21</v>
      </c>
      <c r="CM16" s="154" t="s">
        <v>21</v>
      </c>
      <c r="CN16" s="154" t="s">
        <v>22</v>
      </c>
      <c r="CO16" s="154" t="s">
        <v>23</v>
      </c>
      <c r="CP16" s="155" t="s">
        <v>24</v>
      </c>
      <c r="CQ16" s="158"/>
      <c r="CR16" s="158"/>
      <c r="CS16" s="158"/>
      <c r="CT16"/>
      <c r="CU16"/>
    </row>
    <row r="17" spans="1:99" ht="38.25" customHeight="1" thickBot="1" x14ac:dyDescent="0.25">
      <c r="A17" s="9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22</v>
      </c>
      <c r="CL17" s="154" t="s">
        <v>22</v>
      </c>
      <c r="CM17" s="154" t="s">
        <v>23</v>
      </c>
      <c r="CN17" s="166" t="s">
        <v>24</v>
      </c>
      <c r="CO17" s="154" t="s">
        <v>25</v>
      </c>
      <c r="CP17" s="155" t="s">
        <v>25</v>
      </c>
      <c r="CQ17" s="158"/>
      <c r="CR17" s="158"/>
      <c r="CS17" s="158"/>
      <c r="CT17"/>
      <c r="CU17"/>
    </row>
    <row r="18" spans="1:99" ht="38.25" customHeight="1" thickBot="1" x14ac:dyDescent="0.25">
      <c r="A18" s="9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23</v>
      </c>
      <c r="CL18" s="158" t="s">
        <v>23</v>
      </c>
      <c r="CM18" s="57" t="s">
        <v>24</v>
      </c>
      <c r="CN18" s="158" t="s">
        <v>25</v>
      </c>
      <c r="CO18" s="158" t="s">
        <v>25</v>
      </c>
      <c r="CP18" s="163" t="s">
        <v>25</v>
      </c>
      <c r="CQ18" s="158"/>
      <c r="CR18" s="158"/>
      <c r="CS18" s="158"/>
      <c r="CT18"/>
      <c r="CU18"/>
    </row>
    <row r="19" spans="1:99" ht="38.25" customHeight="1" thickBot="1" x14ac:dyDescent="0.25">
      <c r="A19" s="9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200</v>
      </c>
      <c r="CE19" s="226" t="str">
        <f>IF(F11=3,Z11,"")</f>
        <v/>
      </c>
      <c r="CF19" s="48"/>
      <c r="CG19" s="319"/>
      <c r="CH19" s="317"/>
      <c r="CI19" s="168" t="s">
        <v>262</v>
      </c>
      <c r="CJ19" s="232" t="str">
        <f>IF(F11=3,IF(CE20&gt;=0,"",IF(AND(-CE20/P11&gt;=1/2,-CE20/P11&lt;3/4),"○","")),"")</f>
        <v/>
      </c>
      <c r="CK19" s="163" t="s">
        <v>24</v>
      </c>
      <c r="CL19" s="57" t="s">
        <v>24</v>
      </c>
      <c r="CM19" s="158" t="s">
        <v>25</v>
      </c>
      <c r="CN19" s="158" t="s">
        <v>25</v>
      </c>
      <c r="CO19" s="158" t="s">
        <v>25</v>
      </c>
      <c r="CP19" s="163" t="s">
        <v>25</v>
      </c>
      <c r="CQ19" s="158"/>
      <c r="CR19" s="158"/>
      <c r="CS19" s="158"/>
      <c r="CT19"/>
      <c r="CU19"/>
    </row>
    <row r="20" spans="1:99" ht="38.25" customHeight="1" thickBot="1" x14ac:dyDescent="0.25">
      <c r="A20" s="9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25</v>
      </c>
      <c r="CL20" s="158" t="s">
        <v>25</v>
      </c>
      <c r="CM20" s="158" t="s">
        <v>25</v>
      </c>
      <c r="CN20" s="158" t="s">
        <v>25</v>
      </c>
      <c r="CO20" s="158" t="s">
        <v>25</v>
      </c>
      <c r="CP20" s="163" t="s">
        <v>25</v>
      </c>
      <c r="CQ20" s="158"/>
      <c r="CR20" s="158"/>
      <c r="CS20" s="158"/>
      <c r="CT20"/>
      <c r="CU20"/>
    </row>
    <row r="21" spans="1:99" ht="38.25" customHeight="1" thickBot="1" x14ac:dyDescent="0.25">
      <c r="A21" s="9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200</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200</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25</v>
      </c>
      <c r="CL21" s="177" t="s">
        <v>25</v>
      </c>
      <c r="CM21" s="177" t="s">
        <v>25</v>
      </c>
      <c r="CN21" s="177" t="s">
        <v>25</v>
      </c>
      <c r="CO21" s="177" t="s">
        <v>25</v>
      </c>
      <c r="CP21" s="178" t="s">
        <v>25</v>
      </c>
      <c r="CQ21" s="158"/>
      <c r="CR21" s="158"/>
      <c r="CS21" s="158"/>
      <c r="CT21"/>
      <c r="CU21"/>
    </row>
    <row r="22" spans="1:99" ht="38.25" customHeight="1" thickBot="1" x14ac:dyDescent="0.25">
      <c r="A22" s="9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c r="CU22"/>
    </row>
    <row r="23" spans="1:99" ht="38.25" customHeight="1" thickBot="1" x14ac:dyDescent="0.25">
      <c r="A23" s="95"/>
      <c r="B23" s="126" t="s">
        <v>150</v>
      </c>
      <c r="C23" s="95"/>
      <c r="D23" s="95"/>
      <c r="E23" s="95"/>
      <c r="F23" s="95"/>
      <c r="G23" s="95"/>
      <c r="H23" s="95"/>
      <c r="I23" s="95"/>
      <c r="J23" s="95"/>
      <c r="K23" s="96"/>
      <c r="L23" s="96"/>
      <c r="M23" s="95"/>
      <c r="N23" s="95"/>
      <c r="O23" s="95"/>
      <c r="P23" s="95"/>
      <c r="Q23" s="310" t="s">
        <v>295</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c r="CU23"/>
    </row>
    <row r="24" spans="1:99" ht="38.25" customHeight="1" x14ac:dyDescent="0.2">
      <c r="A24" s="95"/>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c r="CU24"/>
    </row>
    <row r="25" spans="1:99" ht="38.25" customHeight="1" thickBot="1" x14ac:dyDescent="0.25">
      <c r="A25" s="9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c r="CU25"/>
    </row>
    <row r="26" spans="1:99" ht="38.25" customHeight="1" thickBot="1" x14ac:dyDescent="0.25">
      <c r="A26" s="9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c r="CU26"/>
    </row>
    <row r="27" spans="1:99" ht="38.25" customHeight="1" thickBot="1" x14ac:dyDescent="0.25">
      <c r="A27" s="9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205</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c r="CU27"/>
    </row>
    <row r="28" spans="1:99" ht="38.25" customHeight="1" thickBot="1" x14ac:dyDescent="0.25">
      <c r="A28" s="9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c r="CU28"/>
    </row>
    <row r="29" spans="1:99" ht="38.25" customHeight="1" x14ac:dyDescent="0.2">
      <c r="A29" s="95"/>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c r="CU29"/>
    </row>
    <row r="30" spans="1:99" ht="38.25" customHeight="1" x14ac:dyDescent="0.2">
      <c r="A30" s="95"/>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c r="CU30"/>
    </row>
    <row r="31" spans="1:99" ht="38.25" customHeight="1" thickBot="1" x14ac:dyDescent="0.25">
      <c r="A31" s="9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c r="CU31"/>
    </row>
    <row r="32" spans="1:99" ht="38.25" customHeight="1" thickTop="1" thickBot="1" x14ac:dyDescent="0.25">
      <c r="A32" s="9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c r="CU32"/>
    </row>
    <row r="33" spans="1:99" ht="38.25" customHeight="1" thickTop="1" thickBot="1" x14ac:dyDescent="0.25">
      <c r="A33" s="9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c r="CU33"/>
    </row>
    <row r="34" spans="1:99" ht="38.25" customHeight="1" thickTop="1" thickBot="1" x14ac:dyDescent="0.25">
      <c r="A34" s="9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c r="CU34"/>
    </row>
    <row r="35" spans="1:99" ht="24.75" customHeight="1" x14ac:dyDescent="0.2">
      <c r="A35" s="95"/>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c r="CU35"/>
    </row>
    <row r="36" spans="1:99" x14ac:dyDescent="0.2">
      <c r="A36" s="95"/>
      <c r="B36" s="95"/>
      <c r="C36" s="95"/>
      <c r="D36" s="95"/>
      <c r="E36" s="95"/>
      <c r="F36" s="95"/>
      <c r="G36" s="95"/>
      <c r="H36" s="95"/>
      <c r="I36" s="95"/>
      <c r="J36" s="95"/>
      <c r="K36" s="96"/>
      <c r="L36" s="96"/>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48"/>
      <c r="AM36" s="216"/>
      <c r="AN36" s="48"/>
      <c r="AO36" s="243"/>
      <c r="AP36" s="48"/>
      <c r="AQ36" s="215"/>
      <c r="AR36" s="67"/>
      <c r="AS36" s="244"/>
      <c r="AT36" s="145"/>
      <c r="AU36" s="243"/>
      <c r="AV36" s="48"/>
      <c r="AW36" s="48"/>
      <c r="AX36" s="48"/>
      <c r="AY36" s="158"/>
      <c r="AZ36" s="158"/>
      <c r="BA36" s="198"/>
      <c r="BB36" s="48"/>
      <c r="BC36" s="48"/>
      <c r="BD36" s="48"/>
      <c r="BE36" s="48"/>
      <c r="BF36" s="48"/>
      <c r="BG36" s="48"/>
      <c r="BH36" s="48"/>
      <c r="BI36" s="48"/>
      <c r="BJ36" s="48"/>
      <c r="BK36" s="48"/>
      <c r="BL36" s="215"/>
      <c r="BM36" s="67"/>
      <c r="BN36" s="244"/>
      <c r="BO36" s="145"/>
      <c r="BP36" s="48"/>
      <c r="BQ36" s="48"/>
      <c r="BR36" s="48"/>
      <c r="BS36" s="48"/>
      <c r="BT36" s="48"/>
      <c r="BU36" s="48"/>
      <c r="BV36" s="48"/>
      <c r="BW36" s="48"/>
      <c r="BX36" s="48"/>
      <c r="BY36" s="48"/>
      <c r="BZ36" s="48"/>
      <c r="CA36" s="48"/>
      <c r="CB36" s="48"/>
      <c r="CC36" s="48"/>
      <c r="CD36" s="48"/>
      <c r="CE36" s="48"/>
      <c r="CF36" s="48"/>
      <c r="CG36" s="48"/>
      <c r="CH36" s="48"/>
      <c r="CI36" s="66"/>
      <c r="CJ36" s="67"/>
      <c r="CK36" s="244"/>
      <c r="CL36" s="48"/>
      <c r="CM36" s="48"/>
      <c r="CN36" s="48"/>
      <c r="CO36" s="48"/>
      <c r="CP36" s="48"/>
      <c r="CQ36" s="48"/>
      <c r="CR36" s="48"/>
      <c r="CS36" s="48"/>
      <c r="CT36"/>
      <c r="CU36"/>
    </row>
    <row r="37" spans="1: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1:99" x14ac:dyDescent="0.2">
      <c r="J39" s="2"/>
      <c r="L39" s="1"/>
    </row>
  </sheetData>
  <sheetProtection password="D032" sheet="1" objects="1" scenarios="1"/>
  <mergeCells count="90">
    <mergeCell ref="B27:O27"/>
    <mergeCell ref="B29:O34"/>
    <mergeCell ref="AN32:AP32"/>
    <mergeCell ref="BI32:BK32"/>
    <mergeCell ref="CF32:CH32"/>
    <mergeCell ref="AN33:AP33"/>
    <mergeCell ref="BI33:BK33"/>
    <mergeCell ref="AO31:AP31"/>
    <mergeCell ref="CG16:CI16"/>
    <mergeCell ref="B17:O17"/>
    <mergeCell ref="Q17:S17"/>
    <mergeCell ref="BK17:BK21"/>
    <mergeCell ref="CG17:CG21"/>
    <mergeCell ref="CH17:CH21"/>
    <mergeCell ref="AP18:AP22"/>
    <mergeCell ref="B19:O19"/>
    <mergeCell ref="BJ22:BJ26"/>
    <mergeCell ref="BK22:BK26"/>
    <mergeCell ref="Q23:S23"/>
    <mergeCell ref="AO23:AO27"/>
    <mergeCell ref="AP23:AP27"/>
    <mergeCell ref="B24:O25"/>
    <mergeCell ref="Q24:S24"/>
    <mergeCell ref="Q25:T25"/>
    <mergeCell ref="B15:O15"/>
    <mergeCell ref="Q15:S15"/>
    <mergeCell ref="Q16:S16"/>
    <mergeCell ref="AO16:AO22"/>
    <mergeCell ref="BJ16:BJ21"/>
    <mergeCell ref="B21:O22"/>
    <mergeCell ref="Q22:S22"/>
    <mergeCell ref="CK12:CK14"/>
    <mergeCell ref="CL12:CP12"/>
    <mergeCell ref="AS13:AV13"/>
    <mergeCell ref="AW13:BA13"/>
    <mergeCell ref="BN13:BQ13"/>
    <mergeCell ref="BR13:BR14"/>
    <mergeCell ref="BS13:BW13"/>
    <mergeCell ref="CL13:CP13"/>
    <mergeCell ref="AW12:BA12"/>
    <mergeCell ref="BG12:BG13"/>
    <mergeCell ref="BN12:BQ12"/>
    <mergeCell ref="BR12:BW12"/>
    <mergeCell ref="CD12:CD13"/>
    <mergeCell ref="Q9:Q10"/>
    <mergeCell ref="T9:X9"/>
    <mergeCell ref="Y9:AB9"/>
    <mergeCell ref="AL12:AL13"/>
    <mergeCell ref="AS12:AV12"/>
    <mergeCell ref="Q26:AH34"/>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AE2:AH2"/>
    <mergeCell ref="AE3:AH3"/>
    <mergeCell ref="AC9:AC10"/>
    <mergeCell ref="AG9:AH9"/>
    <mergeCell ref="R3:Z3"/>
    <mergeCell ref="R4:Z5"/>
    <mergeCell ref="R8:R10"/>
    <mergeCell ref="S8:S10"/>
    <mergeCell ref="T8:AB8"/>
    <mergeCell ref="AC2:AD2"/>
    <mergeCell ref="AC3:AD3"/>
    <mergeCell ref="AC4:AD4"/>
    <mergeCell ref="AC5:AD5"/>
    <mergeCell ref="AC6:AD6"/>
    <mergeCell ref="AE4:AH4"/>
    <mergeCell ref="AE5:AH5"/>
    <mergeCell ref="AE6:AH6"/>
    <mergeCell ref="V20:AH20"/>
    <mergeCell ref="V19:AH19"/>
    <mergeCell ref="V18:AH18"/>
    <mergeCell ref="V17:AH17"/>
    <mergeCell ref="V16:AH16"/>
    <mergeCell ref="AD9:AD10"/>
    <mergeCell ref="AC8:AH8"/>
    <mergeCell ref="AE9:AF9"/>
  </mergeCells>
  <phoneticPr fontId="18"/>
  <conditionalFormatting sqref="AS16:BA27">
    <cfRule type="expression" dxfId="29" priority="3" stopIfTrue="1">
      <formula>AND($AR16="○",AS$15="○")</formula>
    </cfRule>
  </conditionalFormatting>
  <conditionalFormatting sqref="BN16:CA26">
    <cfRule type="expression" dxfId="28" priority="2" stopIfTrue="1">
      <formula>AND($BM16="○",BN$15="○")</formula>
    </cfRule>
  </conditionalFormatting>
  <conditionalFormatting sqref="CK16:CP21">
    <cfRule type="expression" dxfId="27" priority="1" stopIfTrue="1">
      <formula>AND($CJ16="○",CK$15="○")</formula>
    </cfRule>
  </conditionalFormatting>
  <dataValidations count="8">
    <dataValidation type="list" imeMode="off" allowBlank="1" showInputMessage="1" showErrorMessage="1" sqref="AM31 BH31 CE31" xr:uid="{00000000-0002-0000-0D00-000000000000}">
      <formula1>"A,B,C,D,E"</formula1>
    </dataValidation>
    <dataValidation type="list" allowBlank="1" showInputMessage="1" showErrorMessage="1" sqref="E11" xr:uid="{00000000-0002-0000-0D00-000001000000}">
      <formula1>"1,2,3,4,5,6,7,8,9,10,11,12,13,14,15,16"</formula1>
    </dataValidation>
    <dataValidation type="list" allowBlank="1" showInputMessage="1" showErrorMessage="1" sqref="F11" xr:uid="{00000000-0002-0000-0D00-000002000000}">
      <formula1>"1,2,3"</formula1>
    </dataValidation>
    <dataValidation type="list" allowBlank="1" showInputMessage="1" showErrorMessage="1" sqref="G11 K11" xr:uid="{00000000-0002-0000-0D00-000003000000}">
      <formula1>"1,2,3,4,5,6"</formula1>
    </dataValidation>
    <dataValidation type="list" allowBlank="1" showInputMessage="1" showErrorMessage="1" sqref="AE11 I11:J11" xr:uid="{00000000-0002-0000-0D00-000004000000}">
      <formula1>"1,2,3,4,5"</formula1>
    </dataValidation>
    <dataValidation type="list" allowBlank="1" showInputMessage="1" showErrorMessage="1" sqref="L11" xr:uid="{00000000-0002-0000-0D00-000005000000}">
      <formula1>"1,2,3,4,5,6,7,8,9,10,11,12,13"</formula1>
    </dataValidation>
    <dataValidation type="list" allowBlank="1" showInputMessage="1" showErrorMessage="1" sqref="M11 O11 AC11:AD11" xr:uid="{00000000-0002-0000-0D00-000006000000}">
      <formula1>"1,2"</formula1>
    </dataValidation>
    <dataValidation type="list" allowBlank="1" showInputMessage="1" showErrorMessage="1" sqref="AG11 N11 H11" xr:uid="{00000000-0002-0000-0D00-000007000000}">
      <formula1>"1,2,3,4"</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headerFooter>
    <oddFooter>&amp;R&amp;20&amp;A</oddFooter>
  </headerFooter>
  <colBreaks count="3" manualBreakCount="3">
    <brk id="35" max="36" man="1"/>
    <brk id="57" max="36" man="1"/>
    <brk id="80" max="3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50"/>
  </sheetPr>
  <dimension ref="A1: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1" spans="1:99" x14ac:dyDescent="0.2">
      <c r="A1" s="95"/>
      <c r="B1" s="95"/>
      <c r="C1" s="95"/>
      <c r="D1" s="95"/>
      <c r="E1" s="95"/>
      <c r="F1" s="95"/>
      <c r="G1" s="95"/>
      <c r="H1" s="95"/>
      <c r="I1" s="95"/>
      <c r="J1" s="95"/>
      <c r="K1" s="96"/>
      <c r="L1" s="96"/>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row>
    <row r="2" spans="1:99" ht="21.75" customHeight="1" x14ac:dyDescent="0.2">
      <c r="A2" s="95"/>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spans="1:99" ht="21.75" customHeight="1" x14ac:dyDescent="0.2">
      <c r="A3" s="95"/>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row>
    <row r="4" spans="1:99" ht="21.75" customHeight="1" x14ac:dyDescent="0.2">
      <c r="A4" s="95"/>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row>
    <row r="5" spans="1:99" ht="21.75" customHeight="1" x14ac:dyDescent="0.2">
      <c r="A5" s="95"/>
      <c r="B5" s="104" t="s">
        <v>71</v>
      </c>
      <c r="C5" s="105">
        <v>12</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row>
    <row r="6" spans="1:99" ht="21.75" customHeight="1" x14ac:dyDescent="0.2">
      <c r="A6" s="95"/>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row>
    <row r="7" spans="1:99" ht="13.5" thickBot="1" x14ac:dyDescent="0.25">
      <c r="A7" s="9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row>
    <row r="8" spans="1:99" ht="43.5" customHeight="1" x14ac:dyDescent="0.2">
      <c r="A8" s="95"/>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row>
    <row r="9" spans="1:99" ht="48" customHeight="1" x14ac:dyDescent="0.2">
      <c r="A9" s="95"/>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row>
    <row r="10" spans="1:99" ht="85.5" customHeight="1" thickBot="1" x14ac:dyDescent="0.25">
      <c r="A10" s="9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row>
    <row r="11" spans="1:99" s="12" customFormat="1" ht="45.75" customHeight="1" thickBot="1" x14ac:dyDescent="0.25">
      <c r="A11" s="121"/>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row>
    <row r="12" spans="1:99" ht="14.25" customHeight="1" thickTop="1" x14ac:dyDescent="0.2">
      <c r="A12" s="95"/>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c r="CU12"/>
    </row>
    <row r="13" spans="1:99" ht="27.75" customHeight="1" thickBot="1" x14ac:dyDescent="0.25">
      <c r="A13" s="9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c r="CU13"/>
    </row>
    <row r="14" spans="1:99" ht="45.75" customHeight="1" thickTop="1" thickBot="1" x14ac:dyDescent="0.25">
      <c r="A14" s="9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269</v>
      </c>
      <c r="BP14" s="131" t="s">
        <v>271</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c r="CU14"/>
    </row>
    <row r="15" spans="1:99" ht="38.25" customHeight="1" thickBot="1" x14ac:dyDescent="0.25">
      <c r="A15" s="9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c r="CU15"/>
    </row>
    <row r="16" spans="1:99" ht="38.25" customHeight="1" thickBot="1" x14ac:dyDescent="0.25">
      <c r="A16" s="95"/>
      <c r="B16" s="126" t="s">
        <v>147</v>
      </c>
      <c r="C16" s="95"/>
      <c r="D16" s="95"/>
      <c r="E16" s="95"/>
      <c r="F16" s="95"/>
      <c r="G16" s="95"/>
      <c r="H16" s="95"/>
      <c r="I16" s="95"/>
      <c r="J16" s="95"/>
      <c r="K16" s="96"/>
      <c r="L16" s="96"/>
      <c r="M16" s="95"/>
      <c r="N16" s="95"/>
      <c r="O16" s="95"/>
      <c r="P16" s="95"/>
      <c r="Q16" s="310" t="s">
        <v>294</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21</v>
      </c>
      <c r="CL16" s="154" t="s">
        <v>21</v>
      </c>
      <c r="CM16" s="154" t="s">
        <v>21</v>
      </c>
      <c r="CN16" s="154" t="s">
        <v>22</v>
      </c>
      <c r="CO16" s="154" t="s">
        <v>23</v>
      </c>
      <c r="CP16" s="155" t="s">
        <v>24</v>
      </c>
      <c r="CQ16" s="158"/>
      <c r="CR16" s="158"/>
      <c r="CS16" s="158"/>
      <c r="CT16"/>
      <c r="CU16"/>
    </row>
    <row r="17" spans="1:99" ht="38.25" customHeight="1" thickBot="1" x14ac:dyDescent="0.25">
      <c r="A17" s="9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22</v>
      </c>
      <c r="CL17" s="154" t="s">
        <v>22</v>
      </c>
      <c r="CM17" s="154" t="s">
        <v>23</v>
      </c>
      <c r="CN17" s="166" t="s">
        <v>24</v>
      </c>
      <c r="CO17" s="154" t="s">
        <v>25</v>
      </c>
      <c r="CP17" s="155" t="s">
        <v>25</v>
      </c>
      <c r="CQ17" s="158"/>
      <c r="CR17" s="158"/>
      <c r="CS17" s="158"/>
      <c r="CT17"/>
      <c r="CU17"/>
    </row>
    <row r="18" spans="1:99" ht="38.25" customHeight="1" thickBot="1" x14ac:dyDescent="0.25">
      <c r="A18" s="9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23</v>
      </c>
      <c r="CL18" s="158" t="s">
        <v>23</v>
      </c>
      <c r="CM18" s="57" t="s">
        <v>24</v>
      </c>
      <c r="CN18" s="158" t="s">
        <v>25</v>
      </c>
      <c r="CO18" s="158" t="s">
        <v>25</v>
      </c>
      <c r="CP18" s="163" t="s">
        <v>25</v>
      </c>
      <c r="CQ18" s="158"/>
      <c r="CR18" s="158"/>
      <c r="CS18" s="158"/>
      <c r="CT18"/>
      <c r="CU18"/>
    </row>
    <row r="19" spans="1:99" ht="38.25" customHeight="1" thickBot="1" x14ac:dyDescent="0.25">
      <c r="A19" s="9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200</v>
      </c>
      <c r="CE19" s="226" t="str">
        <f>IF(F11=3,Z11,"")</f>
        <v/>
      </c>
      <c r="CF19" s="48"/>
      <c r="CG19" s="319"/>
      <c r="CH19" s="317"/>
      <c r="CI19" s="168" t="s">
        <v>262</v>
      </c>
      <c r="CJ19" s="232" t="str">
        <f>IF(F11=3,IF(CE20&gt;=0,"",IF(AND(-CE20/P11&gt;=1/2,-CE20/P11&lt;3/4),"○","")),"")</f>
        <v/>
      </c>
      <c r="CK19" s="163" t="s">
        <v>24</v>
      </c>
      <c r="CL19" s="57" t="s">
        <v>24</v>
      </c>
      <c r="CM19" s="158" t="s">
        <v>25</v>
      </c>
      <c r="CN19" s="158" t="s">
        <v>25</v>
      </c>
      <c r="CO19" s="158" t="s">
        <v>25</v>
      </c>
      <c r="CP19" s="163" t="s">
        <v>25</v>
      </c>
      <c r="CQ19" s="158"/>
      <c r="CR19" s="158"/>
      <c r="CS19" s="158"/>
      <c r="CT19"/>
      <c r="CU19"/>
    </row>
    <row r="20" spans="1:99" ht="38.25" customHeight="1" thickBot="1" x14ac:dyDescent="0.25">
      <c r="A20" s="9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25</v>
      </c>
      <c r="CL20" s="158" t="s">
        <v>25</v>
      </c>
      <c r="CM20" s="158" t="s">
        <v>25</v>
      </c>
      <c r="CN20" s="158" t="s">
        <v>25</v>
      </c>
      <c r="CO20" s="158" t="s">
        <v>25</v>
      </c>
      <c r="CP20" s="163" t="s">
        <v>25</v>
      </c>
      <c r="CQ20" s="158"/>
      <c r="CR20" s="158"/>
      <c r="CS20" s="158"/>
      <c r="CT20"/>
      <c r="CU20"/>
    </row>
    <row r="21" spans="1:99" ht="38.25" customHeight="1" thickBot="1" x14ac:dyDescent="0.25">
      <c r="A21" s="9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200</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200</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25</v>
      </c>
      <c r="CL21" s="177" t="s">
        <v>25</v>
      </c>
      <c r="CM21" s="177" t="s">
        <v>25</v>
      </c>
      <c r="CN21" s="177" t="s">
        <v>25</v>
      </c>
      <c r="CO21" s="177" t="s">
        <v>25</v>
      </c>
      <c r="CP21" s="178" t="s">
        <v>25</v>
      </c>
      <c r="CQ21" s="158"/>
      <c r="CR21" s="158"/>
      <c r="CS21" s="158"/>
      <c r="CT21"/>
      <c r="CU21"/>
    </row>
    <row r="22" spans="1:99" ht="38.25" customHeight="1" thickBot="1" x14ac:dyDescent="0.25">
      <c r="A22" s="9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c r="CU22"/>
    </row>
    <row r="23" spans="1:99" ht="38.25" customHeight="1" thickBot="1" x14ac:dyDescent="0.25">
      <c r="A23" s="95"/>
      <c r="B23" s="126" t="s">
        <v>150</v>
      </c>
      <c r="C23" s="95"/>
      <c r="D23" s="95"/>
      <c r="E23" s="95"/>
      <c r="F23" s="95"/>
      <c r="G23" s="95"/>
      <c r="H23" s="95"/>
      <c r="I23" s="95"/>
      <c r="J23" s="95"/>
      <c r="K23" s="96"/>
      <c r="L23" s="96"/>
      <c r="M23" s="95"/>
      <c r="N23" s="95"/>
      <c r="O23" s="95"/>
      <c r="P23" s="95"/>
      <c r="Q23" s="310" t="s">
        <v>295</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c r="CU23"/>
    </row>
    <row r="24" spans="1:99" ht="38.25" customHeight="1" x14ac:dyDescent="0.2">
      <c r="A24" s="95"/>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c r="CU24"/>
    </row>
    <row r="25" spans="1:99" ht="38.25" customHeight="1" thickBot="1" x14ac:dyDescent="0.25">
      <c r="A25" s="9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c r="CU25"/>
    </row>
    <row r="26" spans="1:99" ht="38.25" customHeight="1" thickBot="1" x14ac:dyDescent="0.25">
      <c r="A26" s="9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c r="CU26"/>
    </row>
    <row r="27" spans="1:99" ht="38.25" customHeight="1" thickBot="1" x14ac:dyDescent="0.25">
      <c r="A27" s="9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205</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c r="CU27"/>
    </row>
    <row r="28" spans="1:99" ht="38.25" customHeight="1" thickBot="1" x14ac:dyDescent="0.25">
      <c r="A28" s="9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c r="CU28"/>
    </row>
    <row r="29" spans="1:99" ht="38.25" customHeight="1" x14ac:dyDescent="0.2">
      <c r="A29" s="95"/>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c r="CU29"/>
    </row>
    <row r="30" spans="1:99" ht="38.25" customHeight="1" x14ac:dyDescent="0.2">
      <c r="A30" s="95"/>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c r="CU30"/>
    </row>
    <row r="31" spans="1:99" ht="38.25" customHeight="1" thickBot="1" x14ac:dyDescent="0.25">
      <c r="A31" s="9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c r="CU31"/>
    </row>
    <row r="32" spans="1:99" ht="38.25" customHeight="1" thickTop="1" thickBot="1" x14ac:dyDescent="0.25">
      <c r="A32" s="9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c r="CU32"/>
    </row>
    <row r="33" spans="1:99" ht="38.25" customHeight="1" thickTop="1" thickBot="1" x14ac:dyDescent="0.25">
      <c r="A33" s="9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c r="CU33"/>
    </row>
    <row r="34" spans="1:99" ht="38.25" customHeight="1" thickTop="1" thickBot="1" x14ac:dyDescent="0.25">
      <c r="A34" s="9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c r="CU34"/>
    </row>
    <row r="35" spans="1:99" ht="24.75" customHeight="1" x14ac:dyDescent="0.2">
      <c r="A35" s="95"/>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c r="CU35"/>
    </row>
    <row r="36" spans="1:99" x14ac:dyDescent="0.2">
      <c r="A36" s="95"/>
      <c r="B36" s="95"/>
      <c r="C36" s="95"/>
      <c r="D36" s="95"/>
      <c r="E36" s="95"/>
      <c r="F36" s="95"/>
      <c r="G36" s="95"/>
      <c r="H36" s="95"/>
      <c r="I36" s="95"/>
      <c r="J36" s="95"/>
      <c r="K36" s="96"/>
      <c r="L36" s="96"/>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48"/>
      <c r="AM36" s="216"/>
      <c r="AN36" s="48"/>
      <c r="AO36" s="243"/>
      <c r="AP36" s="48"/>
      <c r="AQ36" s="215"/>
      <c r="AR36" s="67"/>
      <c r="AS36" s="244"/>
      <c r="AT36" s="145"/>
      <c r="AU36" s="243"/>
      <c r="AV36" s="48"/>
      <c r="AW36" s="48"/>
      <c r="AX36" s="48"/>
      <c r="AY36" s="158"/>
      <c r="AZ36" s="158"/>
      <c r="BA36" s="198"/>
      <c r="BB36" s="48"/>
      <c r="BC36" s="48"/>
      <c r="BD36" s="48"/>
      <c r="BE36" s="48"/>
      <c r="BF36" s="48"/>
      <c r="BG36" s="48"/>
      <c r="BH36" s="48"/>
      <c r="BI36" s="48"/>
      <c r="BJ36" s="48"/>
      <c r="BK36" s="48"/>
      <c r="BL36" s="215"/>
      <c r="BM36" s="67"/>
      <c r="BN36" s="244"/>
      <c r="BO36" s="145"/>
      <c r="BP36" s="48"/>
      <c r="BQ36" s="48"/>
      <c r="BR36" s="48"/>
      <c r="BS36" s="48"/>
      <c r="BT36" s="48"/>
      <c r="BU36" s="48"/>
      <c r="BV36" s="48"/>
      <c r="BW36" s="48"/>
      <c r="BX36" s="48"/>
      <c r="BY36" s="48"/>
      <c r="BZ36" s="48"/>
      <c r="CA36" s="48"/>
      <c r="CB36" s="48"/>
      <c r="CC36" s="48"/>
      <c r="CD36" s="48"/>
      <c r="CE36" s="48"/>
      <c r="CF36" s="48"/>
      <c r="CG36" s="48"/>
      <c r="CH36" s="48"/>
      <c r="CI36" s="66"/>
      <c r="CJ36" s="67"/>
      <c r="CK36" s="244"/>
      <c r="CL36" s="48"/>
      <c r="CM36" s="48"/>
      <c r="CN36" s="48"/>
      <c r="CO36" s="48"/>
      <c r="CP36" s="48"/>
      <c r="CQ36" s="48"/>
      <c r="CR36" s="48"/>
      <c r="CS36" s="48"/>
      <c r="CT36"/>
      <c r="CU36"/>
    </row>
    <row r="37" spans="1: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1:99" x14ac:dyDescent="0.2">
      <c r="J39" s="2"/>
      <c r="L39" s="1"/>
    </row>
  </sheetData>
  <sheetProtection password="D032" sheet="1" objects="1" scenarios="1"/>
  <mergeCells count="90">
    <mergeCell ref="B27:O27"/>
    <mergeCell ref="B29:O34"/>
    <mergeCell ref="AN32:AP32"/>
    <mergeCell ref="BI32:BK32"/>
    <mergeCell ref="CF32:CH32"/>
    <mergeCell ref="AN33:AP33"/>
    <mergeCell ref="BI33:BK33"/>
    <mergeCell ref="AO31:AP31"/>
    <mergeCell ref="CG16:CI16"/>
    <mergeCell ref="B17:O17"/>
    <mergeCell ref="Q17:S17"/>
    <mergeCell ref="BK17:BK21"/>
    <mergeCell ref="CG17:CG21"/>
    <mergeCell ref="CH17:CH21"/>
    <mergeCell ref="AP18:AP22"/>
    <mergeCell ref="B19:O19"/>
    <mergeCell ref="BJ22:BJ26"/>
    <mergeCell ref="BK22:BK26"/>
    <mergeCell ref="Q23:S23"/>
    <mergeCell ref="AO23:AO27"/>
    <mergeCell ref="AP23:AP27"/>
    <mergeCell ref="B24:O25"/>
    <mergeCell ref="Q24:S24"/>
    <mergeCell ref="Q25:T25"/>
    <mergeCell ref="B15:O15"/>
    <mergeCell ref="Q15:S15"/>
    <mergeCell ref="Q16:S16"/>
    <mergeCell ref="AO16:AO22"/>
    <mergeCell ref="BJ16:BJ21"/>
    <mergeCell ref="B21:O22"/>
    <mergeCell ref="Q22:S22"/>
    <mergeCell ref="CK12:CK14"/>
    <mergeCell ref="CL12:CP12"/>
    <mergeCell ref="AS13:AV13"/>
    <mergeCell ref="AW13:BA13"/>
    <mergeCell ref="BN13:BQ13"/>
    <mergeCell ref="BR13:BR14"/>
    <mergeCell ref="BS13:BW13"/>
    <mergeCell ref="CL13:CP13"/>
    <mergeCell ref="AW12:BA12"/>
    <mergeCell ref="BG12:BG13"/>
    <mergeCell ref="BN12:BQ12"/>
    <mergeCell ref="BR12:BW12"/>
    <mergeCell ref="CD12:CD13"/>
    <mergeCell ref="Q9:Q10"/>
    <mergeCell ref="T9:X9"/>
    <mergeCell ref="Y9:AB9"/>
    <mergeCell ref="AL12:AL13"/>
    <mergeCell ref="AS12:AV12"/>
    <mergeCell ref="Q26:AH34"/>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AE2:AH2"/>
    <mergeCell ref="AE3:AH3"/>
    <mergeCell ref="AC9:AC10"/>
    <mergeCell ref="AG9:AH9"/>
    <mergeCell ref="R3:Z3"/>
    <mergeCell ref="R4:Z5"/>
    <mergeCell ref="R8:R10"/>
    <mergeCell ref="S8:S10"/>
    <mergeCell ref="T8:AB8"/>
    <mergeCell ref="AC2:AD2"/>
    <mergeCell ref="AC3:AD3"/>
    <mergeCell ref="AC4:AD4"/>
    <mergeCell ref="AC5:AD5"/>
    <mergeCell ref="AC6:AD6"/>
    <mergeCell ref="AE4:AH4"/>
    <mergeCell ref="AE5:AH5"/>
    <mergeCell ref="AE6:AH6"/>
    <mergeCell ref="V20:AH20"/>
    <mergeCell ref="V19:AH19"/>
    <mergeCell ref="V18:AH18"/>
    <mergeCell ref="V17:AH17"/>
    <mergeCell ref="V16:AH16"/>
    <mergeCell ref="AD9:AD10"/>
    <mergeCell ref="AC8:AH8"/>
    <mergeCell ref="AE9:AF9"/>
  </mergeCells>
  <phoneticPr fontId="18"/>
  <conditionalFormatting sqref="AS16:BA27">
    <cfRule type="expression" dxfId="26" priority="3" stopIfTrue="1">
      <formula>AND($AR16="○",AS$15="○")</formula>
    </cfRule>
  </conditionalFormatting>
  <conditionalFormatting sqref="BN16:CA26">
    <cfRule type="expression" dxfId="25" priority="2" stopIfTrue="1">
      <formula>AND($BM16="○",BN$15="○")</formula>
    </cfRule>
  </conditionalFormatting>
  <conditionalFormatting sqref="CK16:CP21">
    <cfRule type="expression" dxfId="24" priority="1" stopIfTrue="1">
      <formula>AND($CJ16="○",CK$15="○")</formula>
    </cfRule>
  </conditionalFormatting>
  <dataValidations count="8">
    <dataValidation type="list" allowBlank="1" showInputMessage="1" showErrorMessage="1" sqref="AG11 N11 H11" xr:uid="{00000000-0002-0000-0E00-000000000000}">
      <formula1>"1,2,3,4"</formula1>
    </dataValidation>
    <dataValidation type="list" allowBlank="1" showInputMessage="1" showErrorMessage="1" sqref="M11 O11 AC11:AD11" xr:uid="{00000000-0002-0000-0E00-000001000000}">
      <formula1>"1,2"</formula1>
    </dataValidation>
    <dataValidation type="list" allowBlank="1" showInputMessage="1" showErrorMessage="1" sqref="L11" xr:uid="{00000000-0002-0000-0E00-000002000000}">
      <formula1>"1,2,3,4,5,6,7,8,9,10,11,12,13"</formula1>
    </dataValidation>
    <dataValidation type="list" allowBlank="1" showInputMessage="1" showErrorMessage="1" sqref="AE11 I11:J11" xr:uid="{00000000-0002-0000-0E00-000003000000}">
      <formula1>"1,2,3,4,5"</formula1>
    </dataValidation>
    <dataValidation type="list" allowBlank="1" showInputMessage="1" showErrorMessage="1" sqref="G11 K11" xr:uid="{00000000-0002-0000-0E00-000004000000}">
      <formula1>"1,2,3,4,5,6"</formula1>
    </dataValidation>
    <dataValidation type="list" allowBlank="1" showInputMessage="1" showErrorMessage="1" sqref="F11" xr:uid="{00000000-0002-0000-0E00-000005000000}">
      <formula1>"1,2,3"</formula1>
    </dataValidation>
    <dataValidation type="list" allowBlank="1" showInputMessage="1" showErrorMessage="1" sqref="E11" xr:uid="{00000000-0002-0000-0E00-000006000000}">
      <formula1>"1,2,3,4,5,6,7,8,9,10,11,12,13,14,15,16"</formula1>
    </dataValidation>
    <dataValidation type="list" imeMode="off" allowBlank="1" showInputMessage="1" showErrorMessage="1" sqref="AM31 BH31 CE31" xr:uid="{00000000-0002-0000-0E00-000007000000}">
      <formula1>"A,B,C,D,E"</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headerFooter>
    <oddFooter>&amp;R&amp;20&amp;A</oddFooter>
  </headerFooter>
  <colBreaks count="3" manualBreakCount="3">
    <brk id="35" max="36" man="1"/>
    <brk id="57" max="40" man="1"/>
    <brk id="80" max="40"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sheetPr>
  <dimension ref="A1: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1" spans="1:99" x14ac:dyDescent="0.2">
      <c r="A1" s="95"/>
      <c r="B1" s="95"/>
      <c r="C1" s="95"/>
      <c r="D1" s="95"/>
      <c r="E1" s="95"/>
      <c r="F1" s="95"/>
      <c r="G1" s="95"/>
      <c r="H1" s="95"/>
      <c r="I1" s="95"/>
      <c r="J1" s="95"/>
      <c r="K1" s="96"/>
      <c r="L1" s="96"/>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row>
    <row r="2" spans="1:99" ht="21.75" customHeight="1" x14ac:dyDescent="0.2">
      <c r="A2" s="95"/>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spans="1:99" ht="21.75" customHeight="1" x14ac:dyDescent="0.2">
      <c r="A3" s="95"/>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row>
    <row r="4" spans="1:99" ht="21.75" customHeight="1" x14ac:dyDescent="0.2">
      <c r="A4" s="95"/>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row>
    <row r="5" spans="1:99" ht="21.75" customHeight="1" x14ac:dyDescent="0.2">
      <c r="A5" s="95"/>
      <c r="B5" s="104" t="s">
        <v>71</v>
      </c>
      <c r="C5" s="105">
        <v>13</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row>
    <row r="6" spans="1:99" ht="21.75" customHeight="1" x14ac:dyDescent="0.2">
      <c r="A6" s="95"/>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row>
    <row r="7" spans="1:99" ht="13.5" thickBot="1" x14ac:dyDescent="0.25">
      <c r="A7" s="9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row>
    <row r="8" spans="1:99" ht="43.5" customHeight="1" x14ac:dyDescent="0.2">
      <c r="A8" s="95"/>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row>
    <row r="9" spans="1:99" ht="48" customHeight="1" x14ac:dyDescent="0.2">
      <c r="A9" s="95"/>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row>
    <row r="10" spans="1:99" ht="85.5" customHeight="1" thickBot="1" x14ac:dyDescent="0.25">
      <c r="A10" s="9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row>
    <row r="11" spans="1:99" s="12" customFormat="1" ht="45.75" customHeight="1" thickBot="1" x14ac:dyDescent="0.25">
      <c r="A11" s="121"/>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row>
    <row r="12" spans="1:99" ht="14.25" customHeight="1" thickTop="1" x14ac:dyDescent="0.2">
      <c r="A12" s="95"/>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c r="CU12"/>
    </row>
    <row r="13" spans="1:99" ht="27.75" customHeight="1" thickBot="1" x14ac:dyDescent="0.25">
      <c r="A13" s="9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c r="CU13"/>
    </row>
    <row r="14" spans="1:99" ht="45.75" customHeight="1" thickTop="1" thickBot="1" x14ac:dyDescent="0.25">
      <c r="A14" s="9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269</v>
      </c>
      <c r="BP14" s="131" t="s">
        <v>271</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c r="CU14"/>
    </row>
    <row r="15" spans="1:99" ht="38.25" customHeight="1" thickBot="1" x14ac:dyDescent="0.25">
      <c r="A15" s="9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c r="CU15"/>
    </row>
    <row r="16" spans="1:99" ht="38.25" customHeight="1" thickBot="1" x14ac:dyDescent="0.25">
      <c r="A16" s="95"/>
      <c r="B16" s="126" t="s">
        <v>147</v>
      </c>
      <c r="C16" s="95"/>
      <c r="D16" s="95"/>
      <c r="E16" s="95"/>
      <c r="F16" s="95"/>
      <c r="G16" s="95"/>
      <c r="H16" s="95"/>
      <c r="I16" s="95"/>
      <c r="J16" s="95"/>
      <c r="K16" s="96"/>
      <c r="L16" s="96"/>
      <c r="M16" s="95"/>
      <c r="N16" s="95"/>
      <c r="O16" s="95"/>
      <c r="P16" s="95"/>
      <c r="Q16" s="310" t="s">
        <v>294</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21</v>
      </c>
      <c r="CL16" s="154" t="s">
        <v>21</v>
      </c>
      <c r="CM16" s="154" t="s">
        <v>21</v>
      </c>
      <c r="CN16" s="154" t="s">
        <v>22</v>
      </c>
      <c r="CO16" s="154" t="s">
        <v>23</v>
      </c>
      <c r="CP16" s="155" t="s">
        <v>24</v>
      </c>
      <c r="CQ16" s="158"/>
      <c r="CR16" s="158"/>
      <c r="CS16" s="158"/>
      <c r="CT16"/>
      <c r="CU16"/>
    </row>
    <row r="17" spans="1:99" ht="38.25" customHeight="1" thickBot="1" x14ac:dyDescent="0.25">
      <c r="A17" s="9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22</v>
      </c>
      <c r="CL17" s="154" t="s">
        <v>22</v>
      </c>
      <c r="CM17" s="154" t="s">
        <v>23</v>
      </c>
      <c r="CN17" s="166" t="s">
        <v>24</v>
      </c>
      <c r="CO17" s="154" t="s">
        <v>25</v>
      </c>
      <c r="CP17" s="155" t="s">
        <v>25</v>
      </c>
      <c r="CQ17" s="158"/>
      <c r="CR17" s="158"/>
      <c r="CS17" s="158"/>
      <c r="CT17"/>
      <c r="CU17"/>
    </row>
    <row r="18" spans="1:99" ht="38.25" customHeight="1" thickBot="1" x14ac:dyDescent="0.25">
      <c r="A18" s="9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23</v>
      </c>
      <c r="CL18" s="158" t="s">
        <v>23</v>
      </c>
      <c r="CM18" s="57" t="s">
        <v>24</v>
      </c>
      <c r="CN18" s="158" t="s">
        <v>25</v>
      </c>
      <c r="CO18" s="158" t="s">
        <v>25</v>
      </c>
      <c r="CP18" s="163" t="s">
        <v>25</v>
      </c>
      <c r="CQ18" s="158"/>
      <c r="CR18" s="158"/>
      <c r="CS18" s="158"/>
      <c r="CT18"/>
      <c r="CU18"/>
    </row>
    <row r="19" spans="1:99" ht="38.25" customHeight="1" thickBot="1" x14ac:dyDescent="0.25">
      <c r="A19" s="9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200</v>
      </c>
      <c r="CE19" s="226" t="str">
        <f>IF(F11=3,Z11,"")</f>
        <v/>
      </c>
      <c r="CF19" s="48"/>
      <c r="CG19" s="319"/>
      <c r="CH19" s="317"/>
      <c r="CI19" s="168" t="s">
        <v>262</v>
      </c>
      <c r="CJ19" s="232" t="str">
        <f>IF(F11=3,IF(CE20&gt;=0,"",IF(AND(-CE20/P11&gt;=1/2,-CE20/P11&lt;3/4),"○","")),"")</f>
        <v/>
      </c>
      <c r="CK19" s="163" t="s">
        <v>24</v>
      </c>
      <c r="CL19" s="57" t="s">
        <v>24</v>
      </c>
      <c r="CM19" s="158" t="s">
        <v>25</v>
      </c>
      <c r="CN19" s="158" t="s">
        <v>25</v>
      </c>
      <c r="CO19" s="158" t="s">
        <v>25</v>
      </c>
      <c r="CP19" s="163" t="s">
        <v>25</v>
      </c>
      <c r="CQ19" s="158"/>
      <c r="CR19" s="158"/>
      <c r="CS19" s="158"/>
      <c r="CT19"/>
      <c r="CU19"/>
    </row>
    <row r="20" spans="1:99" ht="38.25" customHeight="1" thickBot="1" x14ac:dyDescent="0.25">
      <c r="A20" s="9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25</v>
      </c>
      <c r="CL20" s="158" t="s">
        <v>25</v>
      </c>
      <c r="CM20" s="158" t="s">
        <v>25</v>
      </c>
      <c r="CN20" s="158" t="s">
        <v>25</v>
      </c>
      <c r="CO20" s="158" t="s">
        <v>25</v>
      </c>
      <c r="CP20" s="163" t="s">
        <v>25</v>
      </c>
      <c r="CQ20" s="158"/>
      <c r="CR20" s="158"/>
      <c r="CS20" s="158"/>
      <c r="CT20"/>
      <c r="CU20"/>
    </row>
    <row r="21" spans="1:99" ht="38.25" customHeight="1" thickBot="1" x14ac:dyDescent="0.25">
      <c r="A21" s="9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200</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200</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25</v>
      </c>
      <c r="CL21" s="177" t="s">
        <v>25</v>
      </c>
      <c r="CM21" s="177" t="s">
        <v>25</v>
      </c>
      <c r="CN21" s="177" t="s">
        <v>25</v>
      </c>
      <c r="CO21" s="177" t="s">
        <v>25</v>
      </c>
      <c r="CP21" s="178" t="s">
        <v>25</v>
      </c>
      <c r="CQ21" s="158"/>
      <c r="CR21" s="158"/>
      <c r="CS21" s="158"/>
      <c r="CT21"/>
      <c r="CU21"/>
    </row>
    <row r="22" spans="1:99" ht="38.25" customHeight="1" thickBot="1" x14ac:dyDescent="0.25">
      <c r="A22" s="9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c r="CU22"/>
    </row>
    <row r="23" spans="1:99" ht="38.25" customHeight="1" thickBot="1" x14ac:dyDescent="0.25">
      <c r="A23" s="95"/>
      <c r="B23" s="126" t="s">
        <v>150</v>
      </c>
      <c r="C23" s="95"/>
      <c r="D23" s="95"/>
      <c r="E23" s="95"/>
      <c r="F23" s="95"/>
      <c r="G23" s="95"/>
      <c r="H23" s="95"/>
      <c r="I23" s="95"/>
      <c r="J23" s="95"/>
      <c r="K23" s="96"/>
      <c r="L23" s="96"/>
      <c r="M23" s="95"/>
      <c r="N23" s="95"/>
      <c r="O23" s="95"/>
      <c r="P23" s="95"/>
      <c r="Q23" s="310" t="s">
        <v>295</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c r="CU23"/>
    </row>
    <row r="24" spans="1:99" ht="38.25" customHeight="1" x14ac:dyDescent="0.2">
      <c r="A24" s="95"/>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c r="CU24"/>
    </row>
    <row r="25" spans="1:99" ht="38.25" customHeight="1" thickBot="1" x14ac:dyDescent="0.25">
      <c r="A25" s="9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c r="CU25"/>
    </row>
    <row r="26" spans="1:99" ht="38.25" customHeight="1" thickBot="1" x14ac:dyDescent="0.25">
      <c r="A26" s="9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c r="CU26"/>
    </row>
    <row r="27" spans="1:99" ht="38.25" customHeight="1" thickBot="1" x14ac:dyDescent="0.25">
      <c r="A27" s="9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205</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c r="CU27"/>
    </row>
    <row r="28" spans="1:99" ht="38.25" customHeight="1" thickBot="1" x14ac:dyDescent="0.25">
      <c r="A28" s="9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c r="CU28"/>
    </row>
    <row r="29" spans="1:99" ht="38.25" customHeight="1" x14ac:dyDescent="0.2">
      <c r="A29" s="95"/>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c r="CU29"/>
    </row>
    <row r="30" spans="1:99" ht="38.25" customHeight="1" x14ac:dyDescent="0.2">
      <c r="A30" s="95"/>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c r="CU30"/>
    </row>
    <row r="31" spans="1:99" ht="38.25" customHeight="1" thickBot="1" x14ac:dyDescent="0.25">
      <c r="A31" s="9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c r="CU31"/>
    </row>
    <row r="32" spans="1:99" ht="38.25" customHeight="1" thickTop="1" thickBot="1" x14ac:dyDescent="0.25">
      <c r="A32" s="9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c r="CU32"/>
    </row>
    <row r="33" spans="1:99" ht="38.25" customHeight="1" thickTop="1" thickBot="1" x14ac:dyDescent="0.25">
      <c r="A33" s="9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c r="CU33"/>
    </row>
    <row r="34" spans="1:99" ht="38.25" customHeight="1" thickTop="1" thickBot="1" x14ac:dyDescent="0.25">
      <c r="A34" s="9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c r="CU34"/>
    </row>
    <row r="35" spans="1:99" ht="24.75" customHeight="1" x14ac:dyDescent="0.2">
      <c r="A35" s="95"/>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c r="CU35"/>
    </row>
    <row r="36" spans="1:99" x14ac:dyDescent="0.2">
      <c r="A36" s="95"/>
      <c r="B36" s="95"/>
      <c r="C36" s="95"/>
      <c r="D36" s="95"/>
      <c r="E36" s="95"/>
      <c r="F36" s="95"/>
      <c r="G36" s="95"/>
      <c r="H36" s="95"/>
      <c r="I36" s="95"/>
      <c r="J36" s="95"/>
      <c r="K36" s="96"/>
      <c r="L36" s="96"/>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48"/>
      <c r="AM36" s="216"/>
      <c r="AN36" s="48"/>
      <c r="AO36" s="243"/>
      <c r="AP36" s="48"/>
      <c r="AQ36" s="215"/>
      <c r="AR36" s="67"/>
      <c r="AS36" s="244"/>
      <c r="AT36" s="145"/>
      <c r="AU36" s="243"/>
      <c r="AV36" s="48"/>
      <c r="AW36" s="48"/>
      <c r="AX36" s="48"/>
      <c r="AY36" s="158"/>
      <c r="AZ36" s="158"/>
      <c r="BA36" s="198"/>
      <c r="BB36" s="48"/>
      <c r="BC36" s="48"/>
      <c r="BD36" s="48"/>
      <c r="BE36" s="48"/>
      <c r="BF36" s="48"/>
      <c r="BG36" s="48"/>
      <c r="BH36" s="48"/>
      <c r="BI36" s="48"/>
      <c r="BJ36" s="48"/>
      <c r="BK36" s="48"/>
      <c r="BL36" s="215"/>
      <c r="BM36" s="67"/>
      <c r="BN36" s="244"/>
      <c r="BO36" s="145"/>
      <c r="BP36" s="48"/>
      <c r="BQ36" s="48"/>
      <c r="BR36" s="48"/>
      <c r="BS36" s="48"/>
      <c r="BT36" s="48"/>
      <c r="BU36" s="48"/>
      <c r="BV36" s="48"/>
      <c r="BW36" s="48"/>
      <c r="BX36" s="48"/>
      <c r="BY36" s="48"/>
      <c r="BZ36" s="48"/>
      <c r="CA36" s="48"/>
      <c r="CB36" s="48"/>
      <c r="CC36" s="48"/>
      <c r="CD36" s="48"/>
      <c r="CE36" s="48"/>
      <c r="CF36" s="48"/>
      <c r="CG36" s="48"/>
      <c r="CH36" s="48"/>
      <c r="CI36" s="66"/>
      <c r="CJ36" s="67"/>
      <c r="CK36" s="244"/>
      <c r="CL36" s="48"/>
      <c r="CM36" s="48"/>
      <c r="CN36" s="48"/>
      <c r="CO36" s="48"/>
      <c r="CP36" s="48"/>
      <c r="CQ36" s="48"/>
      <c r="CR36" s="48"/>
      <c r="CS36" s="48"/>
      <c r="CT36"/>
      <c r="CU36"/>
    </row>
    <row r="37" spans="1: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1:99" x14ac:dyDescent="0.2">
      <c r="J39" s="2"/>
      <c r="L39" s="1"/>
    </row>
  </sheetData>
  <sheetProtection password="D032" sheet="1" objects="1" scenarios="1"/>
  <mergeCells count="90">
    <mergeCell ref="B27:O27"/>
    <mergeCell ref="B29:O34"/>
    <mergeCell ref="AN32:AP32"/>
    <mergeCell ref="BI32:BK32"/>
    <mergeCell ref="CF32:CH32"/>
    <mergeCell ref="AN33:AP33"/>
    <mergeCell ref="BI33:BK33"/>
    <mergeCell ref="AO31:AP31"/>
    <mergeCell ref="CG16:CI16"/>
    <mergeCell ref="B17:O17"/>
    <mergeCell ref="Q17:S17"/>
    <mergeCell ref="BK17:BK21"/>
    <mergeCell ref="CG17:CG21"/>
    <mergeCell ref="CH17:CH21"/>
    <mergeCell ref="AP18:AP22"/>
    <mergeCell ref="B19:O19"/>
    <mergeCell ref="BJ22:BJ26"/>
    <mergeCell ref="BK22:BK26"/>
    <mergeCell ref="Q23:S23"/>
    <mergeCell ref="AO23:AO27"/>
    <mergeCell ref="AP23:AP27"/>
    <mergeCell ref="B24:O25"/>
    <mergeCell ref="Q24:S24"/>
    <mergeCell ref="Q25:T25"/>
    <mergeCell ref="B15:O15"/>
    <mergeCell ref="Q15:S15"/>
    <mergeCell ref="Q16:S16"/>
    <mergeCell ref="AO16:AO22"/>
    <mergeCell ref="BJ16:BJ21"/>
    <mergeCell ref="B21:O22"/>
    <mergeCell ref="Q22:S22"/>
    <mergeCell ref="CK12:CK14"/>
    <mergeCell ref="CL12:CP12"/>
    <mergeCell ref="AS13:AV13"/>
    <mergeCell ref="AW13:BA13"/>
    <mergeCell ref="BN13:BQ13"/>
    <mergeCell ref="BR13:BR14"/>
    <mergeCell ref="BS13:BW13"/>
    <mergeCell ref="CL13:CP13"/>
    <mergeCell ref="AW12:BA12"/>
    <mergeCell ref="BG12:BG13"/>
    <mergeCell ref="BN12:BQ12"/>
    <mergeCell ref="BR12:BW12"/>
    <mergeCell ref="CD12:CD13"/>
    <mergeCell ref="Q9:Q10"/>
    <mergeCell ref="T9:X9"/>
    <mergeCell ref="Y9:AB9"/>
    <mergeCell ref="AL12:AL13"/>
    <mergeCell ref="AS12:AV12"/>
    <mergeCell ref="Q26:AH34"/>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AE2:AH2"/>
    <mergeCell ref="AE3:AH3"/>
    <mergeCell ref="AC9:AC10"/>
    <mergeCell ref="AG9:AH9"/>
    <mergeCell ref="R3:Z3"/>
    <mergeCell ref="R4:Z5"/>
    <mergeCell ref="R8:R10"/>
    <mergeCell ref="S8:S10"/>
    <mergeCell ref="T8:AB8"/>
    <mergeCell ref="AC2:AD2"/>
    <mergeCell ref="AC3:AD3"/>
    <mergeCell ref="AC4:AD4"/>
    <mergeCell ref="AC5:AD5"/>
    <mergeCell ref="AC6:AD6"/>
    <mergeCell ref="AE4:AH4"/>
    <mergeCell ref="AE5:AH5"/>
    <mergeCell ref="AE6:AH6"/>
    <mergeCell ref="V20:AH20"/>
    <mergeCell ref="V19:AH19"/>
    <mergeCell ref="V18:AH18"/>
    <mergeCell ref="V17:AH17"/>
    <mergeCell ref="V16:AH16"/>
    <mergeCell ref="AD9:AD10"/>
    <mergeCell ref="AC8:AH8"/>
    <mergeCell ref="AE9:AF9"/>
  </mergeCells>
  <phoneticPr fontId="18"/>
  <conditionalFormatting sqref="AS16:BA27">
    <cfRule type="expression" dxfId="23" priority="3" stopIfTrue="1">
      <formula>AND($AR16="○",AS$15="○")</formula>
    </cfRule>
  </conditionalFormatting>
  <conditionalFormatting sqref="BN16:CA26">
    <cfRule type="expression" dxfId="22" priority="2" stopIfTrue="1">
      <formula>AND($BM16="○",BN$15="○")</formula>
    </cfRule>
  </conditionalFormatting>
  <conditionalFormatting sqref="CK16:CP21">
    <cfRule type="expression" dxfId="21" priority="1" stopIfTrue="1">
      <formula>AND($CJ16="○",CK$15="○")</formula>
    </cfRule>
  </conditionalFormatting>
  <dataValidations count="8">
    <dataValidation type="list" imeMode="off" allowBlank="1" showInputMessage="1" showErrorMessage="1" sqref="AM31 BH31 CE31" xr:uid="{00000000-0002-0000-0F00-000000000000}">
      <formula1>"A,B,C,D,E"</formula1>
    </dataValidation>
    <dataValidation type="list" allowBlank="1" showInputMessage="1" showErrorMessage="1" sqref="E11" xr:uid="{00000000-0002-0000-0F00-000001000000}">
      <formula1>"1,2,3,4,5,6,7,8,9,10,11,12,13,14,15,16"</formula1>
    </dataValidation>
    <dataValidation type="list" allowBlank="1" showInputMessage="1" showErrorMessage="1" sqref="F11" xr:uid="{00000000-0002-0000-0F00-000002000000}">
      <formula1>"1,2,3"</formula1>
    </dataValidation>
    <dataValidation type="list" allowBlank="1" showInputMessage="1" showErrorMessage="1" sqref="G11 K11" xr:uid="{00000000-0002-0000-0F00-000003000000}">
      <formula1>"1,2,3,4,5,6"</formula1>
    </dataValidation>
    <dataValidation type="list" allowBlank="1" showInputMessage="1" showErrorMessage="1" sqref="AE11 I11:J11" xr:uid="{00000000-0002-0000-0F00-000004000000}">
      <formula1>"1,2,3,4,5"</formula1>
    </dataValidation>
    <dataValidation type="list" allowBlank="1" showInputMessage="1" showErrorMessage="1" sqref="L11" xr:uid="{00000000-0002-0000-0F00-000005000000}">
      <formula1>"1,2,3,4,5,6,7,8,9,10,11,12,13"</formula1>
    </dataValidation>
    <dataValidation type="list" allowBlank="1" showInputMessage="1" showErrorMessage="1" sqref="M11 O11 AC11:AD11" xr:uid="{00000000-0002-0000-0F00-000006000000}">
      <formula1>"1,2"</formula1>
    </dataValidation>
    <dataValidation type="list" allowBlank="1" showInputMessage="1" showErrorMessage="1" sqref="AG11 N11 H11" xr:uid="{00000000-0002-0000-0F00-000007000000}">
      <formula1>"1,2,3,4"</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headerFooter>
    <oddFooter>&amp;R&amp;20&amp;A</oddFooter>
  </headerFooter>
  <colBreaks count="3" manualBreakCount="3">
    <brk id="35" max="36" man="1"/>
    <brk id="57" max="40" man="1"/>
    <brk id="80" max="40"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A1: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1" spans="1:99" x14ac:dyDescent="0.2">
      <c r="A1" s="95"/>
      <c r="B1" s="95"/>
      <c r="C1" s="95"/>
      <c r="D1" s="95"/>
      <c r="E1" s="95"/>
      <c r="F1" s="95"/>
      <c r="G1" s="95"/>
      <c r="H1" s="95"/>
      <c r="I1" s="95"/>
      <c r="J1" s="95"/>
      <c r="K1" s="96"/>
      <c r="L1" s="96"/>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row>
    <row r="2" spans="1:99" ht="21.75" customHeight="1" x14ac:dyDescent="0.2">
      <c r="A2" s="95"/>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row>
    <row r="3" spans="1:99" ht="21.75" customHeight="1" x14ac:dyDescent="0.2">
      <c r="A3" s="95"/>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row>
    <row r="4" spans="1:99" ht="21.75" customHeight="1" x14ac:dyDescent="0.2">
      <c r="A4" s="95"/>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row>
    <row r="5" spans="1:99" ht="21.75" customHeight="1" x14ac:dyDescent="0.2">
      <c r="A5" s="95"/>
      <c r="B5" s="104" t="s">
        <v>71</v>
      </c>
      <c r="C5" s="105">
        <v>14</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row>
    <row r="6" spans="1:99" ht="21.75" customHeight="1" x14ac:dyDescent="0.2">
      <c r="A6" s="95"/>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row>
    <row r="7" spans="1:99" ht="13.5" thickBot="1" x14ac:dyDescent="0.25">
      <c r="A7" s="9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row>
    <row r="8" spans="1:99" ht="43.5" customHeight="1" x14ac:dyDescent="0.2">
      <c r="A8" s="95"/>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row>
    <row r="9" spans="1:99" ht="48" customHeight="1" x14ac:dyDescent="0.2">
      <c r="A9" s="95"/>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row>
    <row r="10" spans="1:99" ht="85.5" customHeight="1" thickBot="1" x14ac:dyDescent="0.25">
      <c r="A10" s="9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row>
    <row r="11" spans="1:99" s="12" customFormat="1" ht="45.75" customHeight="1" thickBot="1" x14ac:dyDescent="0.25">
      <c r="A11" s="121"/>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row>
    <row r="12" spans="1:99" ht="14.25" customHeight="1" thickTop="1" x14ac:dyDescent="0.2">
      <c r="A12" s="95"/>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s="48"/>
      <c r="CU12"/>
    </row>
    <row r="13" spans="1:99" ht="27.75" customHeight="1" thickBot="1" x14ac:dyDescent="0.25">
      <c r="A13" s="9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s="48"/>
      <c r="CU13"/>
    </row>
    <row r="14" spans="1:99" ht="45.75" customHeight="1" thickTop="1" thickBot="1" x14ac:dyDescent="0.25">
      <c r="A14" s="9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269</v>
      </c>
      <c r="BP14" s="131" t="s">
        <v>271</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s="48"/>
      <c r="CU14"/>
    </row>
    <row r="15" spans="1:99" ht="38.25" customHeight="1" thickBot="1" x14ac:dyDescent="0.25">
      <c r="A15" s="9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s="48"/>
      <c r="CU15"/>
    </row>
    <row r="16" spans="1:99" ht="38.25" customHeight="1" thickBot="1" x14ac:dyDescent="0.25">
      <c r="A16" s="95"/>
      <c r="B16" s="126" t="s">
        <v>147</v>
      </c>
      <c r="C16" s="95"/>
      <c r="D16" s="95"/>
      <c r="E16" s="95"/>
      <c r="F16" s="95"/>
      <c r="G16" s="95"/>
      <c r="H16" s="95"/>
      <c r="I16" s="95"/>
      <c r="J16" s="95"/>
      <c r="K16" s="96"/>
      <c r="L16" s="96"/>
      <c r="M16" s="95"/>
      <c r="N16" s="95"/>
      <c r="O16" s="95"/>
      <c r="P16" s="95"/>
      <c r="Q16" s="310" t="s">
        <v>294</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21</v>
      </c>
      <c r="CL16" s="154" t="s">
        <v>21</v>
      </c>
      <c r="CM16" s="154" t="s">
        <v>21</v>
      </c>
      <c r="CN16" s="154" t="s">
        <v>22</v>
      </c>
      <c r="CO16" s="154" t="s">
        <v>23</v>
      </c>
      <c r="CP16" s="155" t="s">
        <v>24</v>
      </c>
      <c r="CQ16" s="158"/>
      <c r="CR16" s="158"/>
      <c r="CS16" s="158"/>
      <c r="CT16" s="48"/>
      <c r="CU16"/>
    </row>
    <row r="17" spans="1:99" ht="38.25" customHeight="1" thickBot="1" x14ac:dyDescent="0.25">
      <c r="A17" s="9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22</v>
      </c>
      <c r="CL17" s="154" t="s">
        <v>22</v>
      </c>
      <c r="CM17" s="154" t="s">
        <v>23</v>
      </c>
      <c r="CN17" s="166" t="s">
        <v>24</v>
      </c>
      <c r="CO17" s="154" t="s">
        <v>25</v>
      </c>
      <c r="CP17" s="155" t="s">
        <v>25</v>
      </c>
      <c r="CQ17" s="158"/>
      <c r="CR17" s="158"/>
      <c r="CS17" s="158"/>
      <c r="CT17" s="48"/>
      <c r="CU17"/>
    </row>
    <row r="18" spans="1:99" ht="38.25" customHeight="1" thickBot="1" x14ac:dyDescent="0.25">
      <c r="A18" s="9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23</v>
      </c>
      <c r="CL18" s="158" t="s">
        <v>23</v>
      </c>
      <c r="CM18" s="57" t="s">
        <v>24</v>
      </c>
      <c r="CN18" s="158" t="s">
        <v>25</v>
      </c>
      <c r="CO18" s="158" t="s">
        <v>25</v>
      </c>
      <c r="CP18" s="163" t="s">
        <v>25</v>
      </c>
      <c r="CQ18" s="158"/>
      <c r="CR18" s="158"/>
      <c r="CS18" s="158"/>
      <c r="CT18" s="48"/>
      <c r="CU18"/>
    </row>
    <row r="19" spans="1:99" ht="38.25" customHeight="1" thickBot="1" x14ac:dyDescent="0.25">
      <c r="A19" s="9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200</v>
      </c>
      <c r="CE19" s="226" t="str">
        <f>IF(F11=3,Z11,"")</f>
        <v/>
      </c>
      <c r="CF19" s="48"/>
      <c r="CG19" s="319"/>
      <c r="CH19" s="317"/>
      <c r="CI19" s="168" t="s">
        <v>262</v>
      </c>
      <c r="CJ19" s="232" t="str">
        <f>IF(F11=3,IF(CE20&gt;=0,"",IF(AND(-CE20/P11&gt;=1/2,-CE20/P11&lt;3/4),"○","")),"")</f>
        <v/>
      </c>
      <c r="CK19" s="163" t="s">
        <v>24</v>
      </c>
      <c r="CL19" s="57" t="s">
        <v>24</v>
      </c>
      <c r="CM19" s="158" t="s">
        <v>25</v>
      </c>
      <c r="CN19" s="158" t="s">
        <v>25</v>
      </c>
      <c r="CO19" s="158" t="s">
        <v>25</v>
      </c>
      <c r="CP19" s="163" t="s">
        <v>25</v>
      </c>
      <c r="CQ19" s="158"/>
      <c r="CR19" s="158"/>
      <c r="CS19" s="158"/>
      <c r="CT19" s="48"/>
      <c r="CU19"/>
    </row>
    <row r="20" spans="1:99" ht="38.25" customHeight="1" thickBot="1" x14ac:dyDescent="0.25">
      <c r="A20" s="9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25</v>
      </c>
      <c r="CL20" s="158" t="s">
        <v>25</v>
      </c>
      <c r="CM20" s="158" t="s">
        <v>25</v>
      </c>
      <c r="CN20" s="158" t="s">
        <v>25</v>
      </c>
      <c r="CO20" s="158" t="s">
        <v>25</v>
      </c>
      <c r="CP20" s="163" t="s">
        <v>25</v>
      </c>
      <c r="CQ20" s="158"/>
      <c r="CR20" s="158"/>
      <c r="CS20" s="158"/>
      <c r="CT20" s="48"/>
      <c r="CU20"/>
    </row>
    <row r="21" spans="1:99" ht="38.25" customHeight="1" thickBot="1" x14ac:dyDescent="0.25">
      <c r="A21" s="9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200</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200</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25</v>
      </c>
      <c r="CL21" s="177" t="s">
        <v>25</v>
      </c>
      <c r="CM21" s="177" t="s">
        <v>25</v>
      </c>
      <c r="CN21" s="177" t="s">
        <v>25</v>
      </c>
      <c r="CO21" s="177" t="s">
        <v>25</v>
      </c>
      <c r="CP21" s="178" t="s">
        <v>25</v>
      </c>
      <c r="CQ21" s="158"/>
      <c r="CR21" s="158"/>
      <c r="CS21" s="158"/>
      <c r="CT21" s="48"/>
      <c r="CU21"/>
    </row>
    <row r="22" spans="1:99" ht="38.25" customHeight="1" thickBot="1" x14ac:dyDescent="0.25">
      <c r="A22" s="9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s="48"/>
      <c r="CU22"/>
    </row>
    <row r="23" spans="1:99" ht="38.25" customHeight="1" thickBot="1" x14ac:dyDescent="0.25">
      <c r="A23" s="95"/>
      <c r="B23" s="126" t="s">
        <v>150</v>
      </c>
      <c r="C23" s="95"/>
      <c r="D23" s="95"/>
      <c r="E23" s="95"/>
      <c r="F23" s="95"/>
      <c r="G23" s="95"/>
      <c r="H23" s="95"/>
      <c r="I23" s="95"/>
      <c r="J23" s="95"/>
      <c r="K23" s="96"/>
      <c r="L23" s="96"/>
      <c r="M23" s="95"/>
      <c r="N23" s="95"/>
      <c r="O23" s="95"/>
      <c r="P23" s="95"/>
      <c r="Q23" s="310" t="s">
        <v>295</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s="48"/>
      <c r="CU23"/>
    </row>
    <row r="24" spans="1:99" ht="38.25" customHeight="1" x14ac:dyDescent="0.2">
      <c r="A24" s="95"/>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s="48"/>
      <c r="CU24"/>
    </row>
    <row r="25" spans="1:99" ht="38.25" customHeight="1" thickBot="1" x14ac:dyDescent="0.25">
      <c r="A25" s="9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s="48"/>
      <c r="CU25"/>
    </row>
    <row r="26" spans="1:99" ht="38.25" customHeight="1" thickBot="1" x14ac:dyDescent="0.25">
      <c r="A26" s="9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s="48"/>
      <c r="CU26"/>
    </row>
    <row r="27" spans="1:99" ht="38.25" customHeight="1" thickBot="1" x14ac:dyDescent="0.25">
      <c r="A27" s="9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205</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s="48"/>
      <c r="CU27"/>
    </row>
    <row r="28" spans="1:99" ht="38.25" customHeight="1" thickBot="1" x14ac:dyDescent="0.25">
      <c r="A28" s="9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row>
    <row r="29" spans="1:99" ht="38.25" customHeight="1" x14ac:dyDescent="0.2">
      <c r="A29" s="95"/>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s="48"/>
      <c r="CU29"/>
    </row>
    <row r="30" spans="1:99" ht="38.25" customHeight="1" x14ac:dyDescent="0.2">
      <c r="A30" s="95"/>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s="48"/>
      <c r="CU30"/>
    </row>
    <row r="31" spans="1:99" ht="38.25" customHeight="1" thickBot="1" x14ac:dyDescent="0.25">
      <c r="A31" s="9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s="48"/>
      <c r="CU31"/>
    </row>
    <row r="32" spans="1:99" ht="38.25" customHeight="1" thickTop="1" thickBot="1" x14ac:dyDescent="0.25">
      <c r="A32" s="9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s="48"/>
      <c r="CU32"/>
    </row>
    <row r="33" spans="1:99" ht="38.25" customHeight="1" thickTop="1" thickBot="1" x14ac:dyDescent="0.25">
      <c r="A33" s="9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s="48"/>
      <c r="CU33"/>
    </row>
    <row r="34" spans="1:99" ht="38.25" customHeight="1" thickTop="1" thickBot="1" x14ac:dyDescent="0.25">
      <c r="A34" s="9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s="48"/>
      <c r="CU34"/>
    </row>
    <row r="35" spans="1:99" ht="24.75" customHeight="1" x14ac:dyDescent="0.2">
      <c r="A35" s="95"/>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s="48"/>
      <c r="CU35"/>
    </row>
    <row r="36" spans="1:99" x14ac:dyDescent="0.2">
      <c r="AL36"/>
      <c r="AM36" s="4"/>
      <c r="AN36"/>
      <c r="AO36" s="5"/>
      <c r="AP36"/>
      <c r="AQ36" s="43"/>
      <c r="AR36" s="11"/>
      <c r="AS36" s="44"/>
      <c r="AT36" s="3"/>
      <c r="AU36" s="5"/>
      <c r="AV36"/>
      <c r="AW36"/>
      <c r="AX36"/>
      <c r="AY36" s="7"/>
      <c r="AZ36" s="7"/>
      <c r="BA36" s="8"/>
      <c r="BB36"/>
      <c r="BC36"/>
      <c r="BD36"/>
      <c r="BE36"/>
      <c r="BF36"/>
      <c r="BG36"/>
      <c r="BH36"/>
      <c r="BI36"/>
      <c r="BJ36"/>
      <c r="BK36"/>
      <c r="BL36" s="43"/>
      <c r="BM36" s="11"/>
      <c r="BN36" s="44"/>
      <c r="BO36" s="3"/>
      <c r="BP36"/>
      <c r="BQ36"/>
      <c r="BR36"/>
      <c r="BS36"/>
      <c r="BT36"/>
      <c r="BU36"/>
      <c r="BV36"/>
      <c r="BW36"/>
      <c r="BX36"/>
      <c r="BY36"/>
      <c r="BZ36"/>
      <c r="CA36"/>
      <c r="CB36"/>
      <c r="CC36"/>
      <c r="CD36"/>
      <c r="CE36"/>
      <c r="CF36"/>
      <c r="CG36"/>
      <c r="CH36"/>
      <c r="CI36" s="10"/>
      <c r="CJ36" s="11"/>
      <c r="CK36" s="44"/>
      <c r="CL36"/>
      <c r="CM36"/>
      <c r="CN36"/>
      <c r="CO36"/>
      <c r="CP36"/>
      <c r="CQ36"/>
      <c r="CR36"/>
      <c r="CS36"/>
      <c r="CT36"/>
      <c r="CU36"/>
    </row>
    <row r="37" spans="1: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1:99" x14ac:dyDescent="0.2">
      <c r="J39" s="2"/>
      <c r="L39" s="1"/>
    </row>
  </sheetData>
  <sheetProtection password="D032" sheet="1" objects="1" scenarios="1"/>
  <mergeCells count="90">
    <mergeCell ref="B27:O27"/>
    <mergeCell ref="B29:O34"/>
    <mergeCell ref="AN32:AP32"/>
    <mergeCell ref="BI32:BK32"/>
    <mergeCell ref="CF32:CH32"/>
    <mergeCell ref="AN33:AP33"/>
    <mergeCell ref="BI33:BK33"/>
    <mergeCell ref="AO31:AP31"/>
    <mergeCell ref="CG16:CI16"/>
    <mergeCell ref="B17:O17"/>
    <mergeCell ref="Q17:S17"/>
    <mergeCell ref="BK17:BK21"/>
    <mergeCell ref="CG17:CG21"/>
    <mergeCell ref="CH17:CH21"/>
    <mergeCell ref="AP18:AP22"/>
    <mergeCell ref="B19:O19"/>
    <mergeCell ref="BJ22:BJ26"/>
    <mergeCell ref="BK22:BK26"/>
    <mergeCell ref="Q23:S23"/>
    <mergeCell ref="AO23:AO27"/>
    <mergeCell ref="AP23:AP27"/>
    <mergeCell ref="B24:O25"/>
    <mergeCell ref="Q24:S24"/>
    <mergeCell ref="Q25:T25"/>
    <mergeCell ref="B15:O15"/>
    <mergeCell ref="Q15:S15"/>
    <mergeCell ref="Q16:S16"/>
    <mergeCell ref="AO16:AO22"/>
    <mergeCell ref="BJ16:BJ21"/>
    <mergeCell ref="B21:O22"/>
    <mergeCell ref="Q22:S22"/>
    <mergeCell ref="CK12:CK14"/>
    <mergeCell ref="CL12:CP12"/>
    <mergeCell ref="AS13:AV13"/>
    <mergeCell ref="AW13:BA13"/>
    <mergeCell ref="BN13:BQ13"/>
    <mergeCell ref="BR13:BR14"/>
    <mergeCell ref="BS13:BW13"/>
    <mergeCell ref="CL13:CP13"/>
    <mergeCell ref="AW12:BA12"/>
    <mergeCell ref="BG12:BG13"/>
    <mergeCell ref="BN12:BQ12"/>
    <mergeCell ref="BR12:BW12"/>
    <mergeCell ref="CD12:CD13"/>
    <mergeCell ref="Q9:Q10"/>
    <mergeCell ref="T9:X9"/>
    <mergeCell ref="Y9:AB9"/>
    <mergeCell ref="AL12:AL13"/>
    <mergeCell ref="AS12:AV12"/>
    <mergeCell ref="Q26:AH34"/>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AE2:AH2"/>
    <mergeCell ref="AE3:AH3"/>
    <mergeCell ref="AC9:AC10"/>
    <mergeCell ref="AG9:AH9"/>
    <mergeCell ref="R3:Z3"/>
    <mergeCell ref="R4:Z5"/>
    <mergeCell ref="R8:R10"/>
    <mergeCell ref="S8:S10"/>
    <mergeCell ref="T8:AB8"/>
    <mergeCell ref="AC2:AD2"/>
    <mergeCell ref="AC3:AD3"/>
    <mergeCell ref="AC4:AD4"/>
    <mergeCell ref="AC5:AD5"/>
    <mergeCell ref="AC6:AD6"/>
    <mergeCell ref="AE4:AH4"/>
    <mergeCell ref="AE5:AH5"/>
    <mergeCell ref="AE6:AH6"/>
    <mergeCell ref="V20:AH20"/>
    <mergeCell ref="V19:AH19"/>
    <mergeCell ref="V18:AH18"/>
    <mergeCell ref="V17:AH17"/>
    <mergeCell ref="V16:AH16"/>
    <mergeCell ref="AD9:AD10"/>
    <mergeCell ref="AC8:AH8"/>
    <mergeCell ref="AE9:AF9"/>
  </mergeCells>
  <phoneticPr fontId="18"/>
  <conditionalFormatting sqref="AS16:BA27">
    <cfRule type="expression" dxfId="20" priority="3" stopIfTrue="1">
      <formula>AND($AR16="○",AS$15="○")</formula>
    </cfRule>
  </conditionalFormatting>
  <conditionalFormatting sqref="BN16:CA26">
    <cfRule type="expression" dxfId="19" priority="2" stopIfTrue="1">
      <formula>AND($BM16="○",BN$15="○")</formula>
    </cfRule>
  </conditionalFormatting>
  <conditionalFormatting sqref="CK16:CP21">
    <cfRule type="expression" dxfId="18" priority="1" stopIfTrue="1">
      <formula>AND($CJ16="○",CK$15="○")</formula>
    </cfRule>
  </conditionalFormatting>
  <dataValidations count="8">
    <dataValidation type="list" allowBlank="1" showInputMessage="1" showErrorMessage="1" sqref="AG11 N11 H11" xr:uid="{00000000-0002-0000-1000-000000000000}">
      <formula1>"1,2,3,4"</formula1>
    </dataValidation>
    <dataValidation type="list" allowBlank="1" showInputMessage="1" showErrorMessage="1" sqref="M11 O11 AC11:AD11" xr:uid="{00000000-0002-0000-1000-000001000000}">
      <formula1>"1,2"</formula1>
    </dataValidation>
    <dataValidation type="list" allowBlank="1" showInputMessage="1" showErrorMessage="1" sqref="L11" xr:uid="{00000000-0002-0000-1000-000002000000}">
      <formula1>"1,2,3,4,5,6,7,8,9,10,11,12,13"</formula1>
    </dataValidation>
    <dataValidation type="list" allowBlank="1" showInputMessage="1" showErrorMessage="1" sqref="AE11 I11:J11" xr:uid="{00000000-0002-0000-1000-000003000000}">
      <formula1>"1,2,3,4,5"</formula1>
    </dataValidation>
    <dataValidation type="list" allowBlank="1" showInputMessage="1" showErrorMessage="1" sqref="G11 K11" xr:uid="{00000000-0002-0000-1000-000004000000}">
      <formula1>"1,2,3,4,5,6"</formula1>
    </dataValidation>
    <dataValidation type="list" allowBlank="1" showInputMessage="1" showErrorMessage="1" sqref="F11" xr:uid="{00000000-0002-0000-1000-000005000000}">
      <formula1>"1,2,3"</formula1>
    </dataValidation>
    <dataValidation type="list" allowBlank="1" showInputMessage="1" showErrorMessage="1" sqref="E11" xr:uid="{00000000-0002-0000-1000-000006000000}">
      <formula1>"1,2,3,4,5,6,7,8,9,10,11,12,13,14,15,16"</formula1>
    </dataValidation>
    <dataValidation type="list" imeMode="off" allowBlank="1" showInputMessage="1" showErrorMessage="1" sqref="AM31 BH31 CE31" xr:uid="{00000000-0002-0000-1000-000007000000}">
      <formula1>"A,B,C,D,E"</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headerFooter>
    <oddFooter>&amp;R&amp;20&amp;A</oddFooter>
  </headerFooter>
  <colBreaks count="3" manualBreakCount="3">
    <brk id="35" max="36" man="1"/>
    <brk id="57" max="40" man="1"/>
    <brk id="80" max="40"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B1: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1" spans="2:99" x14ac:dyDescent="0.2">
      <c r="B1" s="95"/>
      <c r="C1" s="95"/>
      <c r="D1" s="95"/>
      <c r="E1" s="95"/>
      <c r="F1" s="95"/>
      <c r="G1" s="95"/>
      <c r="H1" s="95"/>
      <c r="I1" s="95"/>
      <c r="J1" s="95"/>
      <c r="K1" s="96"/>
      <c r="L1" s="96"/>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row>
    <row r="2" spans="2:99" ht="21.75" customHeight="1" x14ac:dyDescent="0.2">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spans="2:99" ht="21.75" customHeight="1" x14ac:dyDescent="0.2">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row>
    <row r="4" spans="2:99" ht="21.75" customHeight="1" x14ac:dyDescent="0.2">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row>
    <row r="5" spans="2:99" ht="21.75" customHeight="1" x14ac:dyDescent="0.2">
      <c r="B5" s="104" t="s">
        <v>71</v>
      </c>
      <c r="C5" s="105">
        <v>15</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row>
    <row r="6" spans="2:99" ht="21.75" customHeight="1" x14ac:dyDescent="0.2">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row>
    <row r="7" spans="2:99" ht="13.5" thickBot="1" x14ac:dyDescent="0.2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row>
    <row r="8" spans="2:99" ht="43.5" customHeight="1" x14ac:dyDescent="0.2">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row>
    <row r="9" spans="2:99" ht="48" customHeight="1" x14ac:dyDescent="0.2">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row>
    <row r="10" spans="2:99" ht="85.5" customHeight="1" thickBot="1" x14ac:dyDescent="0.2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row>
    <row r="11" spans="2:99" s="12" customFormat="1" ht="45.75" customHeight="1" thickBot="1" x14ac:dyDescent="0.25">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row>
    <row r="12" spans="2:99" ht="14.25" customHeight="1" thickTop="1" x14ac:dyDescent="0.2">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c r="CU12"/>
    </row>
    <row r="13" spans="2:99" ht="27.75" customHeight="1" thickBot="1" x14ac:dyDescent="0.2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c r="CU13"/>
    </row>
    <row r="14" spans="2:99" ht="45.75" customHeight="1" thickTop="1" thickBot="1" x14ac:dyDescent="0.2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269</v>
      </c>
      <c r="BP14" s="131" t="s">
        <v>271</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c r="CU14"/>
    </row>
    <row r="15" spans="2:99" ht="38.25" customHeight="1" thickBot="1" x14ac:dyDescent="0.2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c r="CU15"/>
    </row>
    <row r="16" spans="2:99" ht="38.25" customHeight="1" thickBot="1" x14ac:dyDescent="0.25">
      <c r="B16" s="126" t="s">
        <v>147</v>
      </c>
      <c r="C16" s="95"/>
      <c r="D16" s="95"/>
      <c r="E16" s="95"/>
      <c r="F16" s="95"/>
      <c r="G16" s="95"/>
      <c r="H16" s="95"/>
      <c r="I16" s="95"/>
      <c r="J16" s="95"/>
      <c r="K16" s="96"/>
      <c r="L16" s="96"/>
      <c r="M16" s="95"/>
      <c r="N16" s="95"/>
      <c r="O16" s="95"/>
      <c r="P16" s="95"/>
      <c r="Q16" s="310" t="s">
        <v>294</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21</v>
      </c>
      <c r="CL16" s="154" t="s">
        <v>21</v>
      </c>
      <c r="CM16" s="154" t="s">
        <v>21</v>
      </c>
      <c r="CN16" s="154" t="s">
        <v>22</v>
      </c>
      <c r="CO16" s="154" t="s">
        <v>23</v>
      </c>
      <c r="CP16" s="155" t="s">
        <v>24</v>
      </c>
      <c r="CQ16" s="158"/>
      <c r="CR16" s="158"/>
      <c r="CS16" s="158"/>
      <c r="CT16"/>
      <c r="CU16"/>
    </row>
    <row r="17" spans="2:99" ht="38.25" customHeight="1" thickBot="1" x14ac:dyDescent="0.2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22</v>
      </c>
      <c r="CL17" s="154" t="s">
        <v>22</v>
      </c>
      <c r="CM17" s="154" t="s">
        <v>23</v>
      </c>
      <c r="CN17" s="166" t="s">
        <v>24</v>
      </c>
      <c r="CO17" s="154" t="s">
        <v>25</v>
      </c>
      <c r="CP17" s="155" t="s">
        <v>25</v>
      </c>
      <c r="CQ17" s="158"/>
      <c r="CR17" s="158"/>
      <c r="CS17" s="158"/>
      <c r="CT17"/>
      <c r="CU17"/>
    </row>
    <row r="18" spans="2:99" ht="38.25" customHeight="1" thickBot="1" x14ac:dyDescent="0.2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23</v>
      </c>
      <c r="CL18" s="158" t="s">
        <v>23</v>
      </c>
      <c r="CM18" s="57" t="s">
        <v>24</v>
      </c>
      <c r="CN18" s="158" t="s">
        <v>25</v>
      </c>
      <c r="CO18" s="158" t="s">
        <v>25</v>
      </c>
      <c r="CP18" s="163" t="s">
        <v>25</v>
      </c>
      <c r="CQ18" s="158"/>
      <c r="CR18" s="158"/>
      <c r="CS18" s="158"/>
      <c r="CT18"/>
      <c r="CU18"/>
    </row>
    <row r="19" spans="2:99" ht="38.25" customHeight="1" thickBot="1" x14ac:dyDescent="0.2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200</v>
      </c>
      <c r="CE19" s="226" t="str">
        <f>IF(F11=3,Z11,"")</f>
        <v/>
      </c>
      <c r="CF19" s="48"/>
      <c r="CG19" s="319"/>
      <c r="CH19" s="317"/>
      <c r="CI19" s="168" t="s">
        <v>262</v>
      </c>
      <c r="CJ19" s="232" t="str">
        <f>IF(F11=3,IF(CE20&gt;=0,"",IF(AND(-CE20/P11&gt;=1/2,-CE20/P11&lt;3/4),"○","")),"")</f>
        <v/>
      </c>
      <c r="CK19" s="163" t="s">
        <v>24</v>
      </c>
      <c r="CL19" s="57" t="s">
        <v>24</v>
      </c>
      <c r="CM19" s="158" t="s">
        <v>25</v>
      </c>
      <c r="CN19" s="158" t="s">
        <v>25</v>
      </c>
      <c r="CO19" s="158" t="s">
        <v>25</v>
      </c>
      <c r="CP19" s="163" t="s">
        <v>25</v>
      </c>
      <c r="CQ19" s="158"/>
      <c r="CR19" s="158"/>
      <c r="CS19" s="158"/>
      <c r="CT19"/>
      <c r="CU19"/>
    </row>
    <row r="20" spans="2:99" ht="38.25" customHeight="1" thickBot="1" x14ac:dyDescent="0.2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25</v>
      </c>
      <c r="CL20" s="158" t="s">
        <v>25</v>
      </c>
      <c r="CM20" s="158" t="s">
        <v>25</v>
      </c>
      <c r="CN20" s="158" t="s">
        <v>25</v>
      </c>
      <c r="CO20" s="158" t="s">
        <v>25</v>
      </c>
      <c r="CP20" s="163" t="s">
        <v>25</v>
      </c>
      <c r="CQ20" s="158"/>
      <c r="CR20" s="158"/>
      <c r="CS20" s="158"/>
      <c r="CT20"/>
      <c r="CU20"/>
    </row>
    <row r="21" spans="2:99" ht="38.25" customHeight="1" thickBot="1" x14ac:dyDescent="0.2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200</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200</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25</v>
      </c>
      <c r="CL21" s="177" t="s">
        <v>25</v>
      </c>
      <c r="CM21" s="177" t="s">
        <v>25</v>
      </c>
      <c r="CN21" s="177" t="s">
        <v>25</v>
      </c>
      <c r="CO21" s="177" t="s">
        <v>25</v>
      </c>
      <c r="CP21" s="178" t="s">
        <v>25</v>
      </c>
      <c r="CQ21" s="158"/>
      <c r="CR21" s="158"/>
      <c r="CS21" s="158"/>
      <c r="CT21"/>
      <c r="CU21"/>
    </row>
    <row r="22" spans="2:99" ht="38.25" customHeight="1" thickBot="1" x14ac:dyDescent="0.2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c r="CU22"/>
    </row>
    <row r="23" spans="2:99" ht="38.25" customHeight="1" thickBot="1" x14ac:dyDescent="0.25">
      <c r="B23" s="126" t="s">
        <v>150</v>
      </c>
      <c r="C23" s="95"/>
      <c r="D23" s="95"/>
      <c r="E23" s="95"/>
      <c r="F23" s="95"/>
      <c r="G23" s="95"/>
      <c r="H23" s="95"/>
      <c r="I23" s="95"/>
      <c r="J23" s="95"/>
      <c r="K23" s="96"/>
      <c r="L23" s="96"/>
      <c r="M23" s="95"/>
      <c r="N23" s="95"/>
      <c r="O23" s="95"/>
      <c r="P23" s="95"/>
      <c r="Q23" s="310" t="s">
        <v>295</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c r="CU23"/>
    </row>
    <row r="24" spans="2:99" ht="38.25" customHeight="1" x14ac:dyDescent="0.2">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c r="CU24"/>
    </row>
    <row r="25" spans="2:99" ht="38.25" customHeight="1" thickBot="1" x14ac:dyDescent="0.2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c r="CU25"/>
    </row>
    <row r="26" spans="2:99" ht="38.25" customHeight="1" thickBot="1" x14ac:dyDescent="0.2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c r="CU26"/>
    </row>
    <row r="27" spans="2:99" ht="38.25" customHeight="1" thickBot="1" x14ac:dyDescent="0.2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205</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c r="CU27"/>
    </row>
    <row r="28" spans="2:99" ht="38.25" customHeight="1" thickBot="1" x14ac:dyDescent="0.2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c r="CU28"/>
    </row>
    <row r="29" spans="2:99" ht="38.25" customHeight="1" x14ac:dyDescent="0.2">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c r="CU29"/>
    </row>
    <row r="30" spans="2:99" ht="38.25" customHeight="1" x14ac:dyDescent="0.2">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c r="CU30"/>
    </row>
    <row r="31" spans="2:99" ht="38.25" customHeight="1" thickBot="1" x14ac:dyDescent="0.2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c r="CU31"/>
    </row>
    <row r="32" spans="2:99" ht="38.25" customHeight="1" thickTop="1" thickBot="1" x14ac:dyDescent="0.2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c r="CU32"/>
    </row>
    <row r="33" spans="2:99" ht="38.25" customHeight="1" thickTop="1" thickBot="1" x14ac:dyDescent="0.2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c r="CU33"/>
    </row>
    <row r="34" spans="2:99" ht="38.25" customHeight="1" thickTop="1" thickBot="1" x14ac:dyDescent="0.2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c r="CU34"/>
    </row>
    <row r="35" spans="2:99" ht="24.75" customHeight="1" x14ac:dyDescent="0.2">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c r="CU35"/>
    </row>
    <row r="36" spans="2:99" x14ac:dyDescent="0.2">
      <c r="AL36"/>
      <c r="AM36" s="4"/>
      <c r="AN36"/>
      <c r="AO36" s="5"/>
      <c r="AP36"/>
      <c r="AQ36" s="43"/>
      <c r="AR36" s="11"/>
      <c r="AS36" s="44"/>
      <c r="AT36" s="3"/>
      <c r="AU36" s="5"/>
      <c r="AV36"/>
      <c r="AW36"/>
      <c r="AX36"/>
      <c r="AY36" s="7"/>
      <c r="AZ36" s="7"/>
      <c r="BA36" s="8"/>
      <c r="BB36"/>
      <c r="BC36"/>
      <c r="BD36"/>
      <c r="BE36"/>
      <c r="BF36"/>
      <c r="BG36"/>
      <c r="BH36"/>
      <c r="BI36"/>
      <c r="BJ36"/>
      <c r="BK36"/>
      <c r="BL36" s="43"/>
      <c r="BM36" s="11"/>
      <c r="BN36" s="44"/>
      <c r="BO36" s="3"/>
      <c r="BP36"/>
      <c r="BQ36"/>
      <c r="BR36"/>
      <c r="BS36"/>
      <c r="BT36"/>
      <c r="BU36"/>
      <c r="BV36"/>
      <c r="BW36"/>
      <c r="BX36"/>
      <c r="BY36"/>
      <c r="BZ36"/>
      <c r="CA36"/>
      <c r="CB36"/>
      <c r="CC36"/>
      <c r="CD36"/>
      <c r="CE36"/>
      <c r="CF36"/>
      <c r="CG36"/>
      <c r="CH36"/>
      <c r="CI36" s="10"/>
      <c r="CJ36" s="11"/>
      <c r="CK36" s="44"/>
      <c r="CL36"/>
      <c r="CM36"/>
      <c r="CN36"/>
      <c r="CO36"/>
      <c r="CP36"/>
      <c r="CQ36"/>
      <c r="CR36"/>
      <c r="CS36"/>
      <c r="CT36"/>
      <c r="CU36"/>
    </row>
    <row r="37" spans="2: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2:99" x14ac:dyDescent="0.2">
      <c r="J39" s="2"/>
      <c r="L39" s="1"/>
    </row>
  </sheetData>
  <sheetProtection password="D032" sheet="1" objects="1" scenarios="1"/>
  <mergeCells count="90">
    <mergeCell ref="B27:O27"/>
    <mergeCell ref="B29:O34"/>
    <mergeCell ref="AN32:AP32"/>
    <mergeCell ref="BI32:BK32"/>
    <mergeCell ref="CF32:CH32"/>
    <mergeCell ref="AN33:AP33"/>
    <mergeCell ref="BI33:BK33"/>
    <mergeCell ref="AO31:AP31"/>
    <mergeCell ref="CG16:CI16"/>
    <mergeCell ref="B17:O17"/>
    <mergeCell ref="Q17:S17"/>
    <mergeCell ref="BK17:BK21"/>
    <mergeCell ref="CG17:CG21"/>
    <mergeCell ref="CH17:CH21"/>
    <mergeCell ref="AP18:AP22"/>
    <mergeCell ref="B19:O19"/>
    <mergeCell ref="BJ22:BJ26"/>
    <mergeCell ref="BK22:BK26"/>
    <mergeCell ref="Q23:S23"/>
    <mergeCell ref="AO23:AO27"/>
    <mergeCell ref="AP23:AP27"/>
    <mergeCell ref="B24:O25"/>
    <mergeCell ref="Q24:S24"/>
    <mergeCell ref="Q25:T25"/>
    <mergeCell ref="B15:O15"/>
    <mergeCell ref="Q15:S15"/>
    <mergeCell ref="Q16:S16"/>
    <mergeCell ref="AO16:AO22"/>
    <mergeCell ref="BJ16:BJ21"/>
    <mergeCell ref="B21:O22"/>
    <mergeCell ref="Q22:S22"/>
    <mergeCell ref="CK12:CK14"/>
    <mergeCell ref="CL12:CP12"/>
    <mergeCell ref="AS13:AV13"/>
    <mergeCell ref="AW13:BA13"/>
    <mergeCell ref="BN13:BQ13"/>
    <mergeCell ref="BR13:BR14"/>
    <mergeCell ref="BS13:BW13"/>
    <mergeCell ref="CL13:CP13"/>
    <mergeCell ref="AW12:BA12"/>
    <mergeCell ref="BG12:BG13"/>
    <mergeCell ref="BN12:BQ12"/>
    <mergeCell ref="BR12:BW12"/>
    <mergeCell ref="CD12:CD13"/>
    <mergeCell ref="Q9:Q10"/>
    <mergeCell ref="T9:X9"/>
    <mergeCell ref="Y9:AB9"/>
    <mergeCell ref="AL12:AL13"/>
    <mergeCell ref="AS12:AV12"/>
    <mergeCell ref="Q26:AH34"/>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AE2:AH2"/>
    <mergeCell ref="AE3:AH3"/>
    <mergeCell ref="AC9:AC10"/>
    <mergeCell ref="AG9:AH9"/>
    <mergeCell ref="R3:Z3"/>
    <mergeCell ref="R4:Z5"/>
    <mergeCell ref="R8:R10"/>
    <mergeCell ref="S8:S10"/>
    <mergeCell ref="T8:AB8"/>
    <mergeCell ref="AC2:AD2"/>
    <mergeCell ref="AC3:AD3"/>
    <mergeCell ref="AC4:AD4"/>
    <mergeCell ref="AC5:AD5"/>
    <mergeCell ref="AC6:AD6"/>
    <mergeCell ref="AE4:AH4"/>
    <mergeCell ref="AE5:AH5"/>
    <mergeCell ref="AE6:AH6"/>
    <mergeCell ref="V20:AH20"/>
    <mergeCell ref="V19:AH19"/>
    <mergeCell ref="V18:AH18"/>
    <mergeCell ref="V17:AH17"/>
    <mergeCell ref="V16:AH16"/>
    <mergeCell ref="AD9:AD10"/>
    <mergeCell ref="AC8:AH8"/>
    <mergeCell ref="AE9:AF9"/>
  </mergeCells>
  <phoneticPr fontId="18"/>
  <conditionalFormatting sqref="AS16:BA27">
    <cfRule type="expression" dxfId="17" priority="3" stopIfTrue="1">
      <formula>AND($AR16="○",AS$15="○")</formula>
    </cfRule>
  </conditionalFormatting>
  <conditionalFormatting sqref="BN16:CA26">
    <cfRule type="expression" dxfId="16" priority="2" stopIfTrue="1">
      <formula>AND($BM16="○",BN$15="○")</formula>
    </cfRule>
  </conditionalFormatting>
  <conditionalFormatting sqref="CK16:CP21">
    <cfRule type="expression" dxfId="15" priority="1" stopIfTrue="1">
      <formula>AND($CJ16="○",CK$15="○")</formula>
    </cfRule>
  </conditionalFormatting>
  <dataValidations count="8">
    <dataValidation type="list" imeMode="off" allowBlank="1" showInputMessage="1" showErrorMessage="1" sqref="AM31 BH31 CE31" xr:uid="{00000000-0002-0000-1100-000000000000}">
      <formula1>"A,B,C,D,E"</formula1>
    </dataValidation>
    <dataValidation type="list" allowBlank="1" showInputMessage="1" showErrorMessage="1" sqref="E11" xr:uid="{00000000-0002-0000-1100-000001000000}">
      <formula1>"1,2,3,4,5,6,7,8,9,10,11,12,13,14,15,16"</formula1>
    </dataValidation>
    <dataValidation type="list" allowBlank="1" showInputMessage="1" showErrorMessage="1" sqref="F11" xr:uid="{00000000-0002-0000-1100-000002000000}">
      <formula1>"1,2,3"</formula1>
    </dataValidation>
    <dataValidation type="list" allowBlank="1" showInputMessage="1" showErrorMessage="1" sqref="G11 K11" xr:uid="{00000000-0002-0000-1100-000003000000}">
      <formula1>"1,2,3,4,5,6"</formula1>
    </dataValidation>
    <dataValidation type="list" allowBlank="1" showInputMessage="1" showErrorMessage="1" sqref="AE11 I11:J11" xr:uid="{00000000-0002-0000-1100-000004000000}">
      <formula1>"1,2,3,4,5"</formula1>
    </dataValidation>
    <dataValidation type="list" allowBlank="1" showInputMessage="1" showErrorMessage="1" sqref="L11" xr:uid="{00000000-0002-0000-1100-000005000000}">
      <formula1>"1,2,3,4,5,6,7,8,9,10,11,12,13"</formula1>
    </dataValidation>
    <dataValidation type="list" allowBlank="1" showInputMessage="1" showErrorMessage="1" sqref="M11 O11 AC11:AD11" xr:uid="{00000000-0002-0000-1100-000006000000}">
      <formula1>"1,2"</formula1>
    </dataValidation>
    <dataValidation type="list" allowBlank="1" showInputMessage="1" showErrorMessage="1" sqref="AG11 N11 H11" xr:uid="{00000000-0002-0000-1100-000007000000}">
      <formula1>"1,2,3,4"</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headerFooter>
    <oddFooter>&amp;R&amp;20&amp;A</oddFooter>
  </headerFooter>
  <colBreaks count="3" manualBreakCount="3">
    <brk id="35" max="36" man="1"/>
    <brk id="57" max="40" man="1"/>
    <brk id="80" max="40"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50"/>
  </sheetPr>
  <dimension ref="B1: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1" spans="2:99" x14ac:dyDescent="0.2">
      <c r="B1" s="95"/>
      <c r="C1" s="95"/>
      <c r="D1" s="95"/>
      <c r="E1" s="95"/>
      <c r="F1" s="95"/>
      <c r="G1" s="95"/>
      <c r="H1" s="95"/>
      <c r="I1" s="95"/>
      <c r="J1" s="95"/>
      <c r="K1" s="96"/>
      <c r="L1" s="96"/>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row>
    <row r="2" spans="2:99" ht="21.75" customHeight="1" x14ac:dyDescent="0.2">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spans="2:99" ht="21.75" customHeight="1" x14ac:dyDescent="0.2">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row>
    <row r="4" spans="2:99" ht="21.75" customHeight="1" x14ac:dyDescent="0.2">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row>
    <row r="5" spans="2:99" ht="21.75" customHeight="1" x14ac:dyDescent="0.2">
      <c r="B5" s="104" t="s">
        <v>71</v>
      </c>
      <c r="C5" s="105">
        <v>16</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row>
    <row r="6" spans="2:99" ht="21.75" customHeight="1" x14ac:dyDescent="0.2">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row>
    <row r="7" spans="2:99" ht="13.5" thickBot="1" x14ac:dyDescent="0.2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row>
    <row r="8" spans="2:99" ht="43.5" customHeight="1" x14ac:dyDescent="0.2">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row>
    <row r="9" spans="2:99" ht="48" customHeight="1" x14ac:dyDescent="0.2">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row>
    <row r="10" spans="2:99" ht="85.5" customHeight="1" thickBot="1" x14ac:dyDescent="0.2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row>
    <row r="11" spans="2:99" s="12" customFormat="1" ht="45.75" customHeight="1" thickBot="1" x14ac:dyDescent="0.25">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row>
    <row r="12" spans="2:99" ht="14.25" customHeight="1" thickTop="1" x14ac:dyDescent="0.2">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c r="CU12"/>
    </row>
    <row r="13" spans="2:99" ht="27.75" customHeight="1" thickBot="1" x14ac:dyDescent="0.2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c r="CU13"/>
    </row>
    <row r="14" spans="2:99" ht="45.75" customHeight="1" thickTop="1" thickBot="1" x14ac:dyDescent="0.2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269</v>
      </c>
      <c r="BP14" s="131" t="s">
        <v>271</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c r="CU14"/>
    </row>
    <row r="15" spans="2:99" ht="38.25" customHeight="1" thickBot="1" x14ac:dyDescent="0.2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c r="CU15"/>
    </row>
    <row r="16" spans="2:99" ht="38.25" customHeight="1" thickBot="1" x14ac:dyDescent="0.25">
      <c r="B16" s="126" t="s">
        <v>147</v>
      </c>
      <c r="C16" s="95"/>
      <c r="D16" s="95"/>
      <c r="E16" s="95"/>
      <c r="F16" s="95"/>
      <c r="G16" s="95"/>
      <c r="H16" s="95"/>
      <c r="I16" s="95"/>
      <c r="J16" s="95"/>
      <c r="K16" s="96"/>
      <c r="L16" s="96"/>
      <c r="M16" s="95"/>
      <c r="N16" s="95"/>
      <c r="O16" s="95"/>
      <c r="P16" s="95"/>
      <c r="Q16" s="310" t="s">
        <v>294</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21</v>
      </c>
      <c r="CL16" s="154" t="s">
        <v>21</v>
      </c>
      <c r="CM16" s="154" t="s">
        <v>21</v>
      </c>
      <c r="CN16" s="154" t="s">
        <v>22</v>
      </c>
      <c r="CO16" s="154" t="s">
        <v>23</v>
      </c>
      <c r="CP16" s="155" t="s">
        <v>24</v>
      </c>
      <c r="CQ16" s="158"/>
      <c r="CR16" s="158"/>
      <c r="CS16" s="158"/>
      <c r="CT16"/>
      <c r="CU16"/>
    </row>
    <row r="17" spans="2:99" ht="38.25" customHeight="1" thickBot="1" x14ac:dyDescent="0.2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22</v>
      </c>
      <c r="CL17" s="154" t="s">
        <v>22</v>
      </c>
      <c r="CM17" s="154" t="s">
        <v>23</v>
      </c>
      <c r="CN17" s="166" t="s">
        <v>24</v>
      </c>
      <c r="CO17" s="154" t="s">
        <v>25</v>
      </c>
      <c r="CP17" s="155" t="s">
        <v>25</v>
      </c>
      <c r="CQ17" s="158"/>
      <c r="CR17" s="158"/>
      <c r="CS17" s="158"/>
      <c r="CT17"/>
      <c r="CU17"/>
    </row>
    <row r="18" spans="2:99" ht="38.25" customHeight="1" thickBot="1" x14ac:dyDescent="0.2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23</v>
      </c>
      <c r="CL18" s="158" t="s">
        <v>23</v>
      </c>
      <c r="CM18" s="57" t="s">
        <v>24</v>
      </c>
      <c r="CN18" s="158" t="s">
        <v>25</v>
      </c>
      <c r="CO18" s="158" t="s">
        <v>25</v>
      </c>
      <c r="CP18" s="163" t="s">
        <v>25</v>
      </c>
      <c r="CQ18" s="158"/>
      <c r="CR18" s="158"/>
      <c r="CS18" s="158"/>
      <c r="CT18"/>
      <c r="CU18"/>
    </row>
    <row r="19" spans="2:99" ht="38.25" customHeight="1" thickBot="1" x14ac:dyDescent="0.2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200</v>
      </c>
      <c r="CE19" s="226" t="str">
        <f>IF(F11=3,Z11,"")</f>
        <v/>
      </c>
      <c r="CF19" s="48"/>
      <c r="CG19" s="319"/>
      <c r="CH19" s="317"/>
      <c r="CI19" s="168" t="s">
        <v>262</v>
      </c>
      <c r="CJ19" s="232" t="str">
        <f>IF(F11=3,IF(CE20&gt;=0,"",IF(AND(-CE20/P11&gt;=1/2,-CE20/P11&lt;3/4),"○","")),"")</f>
        <v/>
      </c>
      <c r="CK19" s="163" t="s">
        <v>24</v>
      </c>
      <c r="CL19" s="57" t="s">
        <v>24</v>
      </c>
      <c r="CM19" s="158" t="s">
        <v>25</v>
      </c>
      <c r="CN19" s="158" t="s">
        <v>25</v>
      </c>
      <c r="CO19" s="158" t="s">
        <v>25</v>
      </c>
      <c r="CP19" s="163" t="s">
        <v>25</v>
      </c>
      <c r="CQ19" s="158"/>
      <c r="CR19" s="158"/>
      <c r="CS19" s="158"/>
      <c r="CT19"/>
      <c r="CU19"/>
    </row>
    <row r="20" spans="2:99" ht="38.25" customHeight="1" thickBot="1" x14ac:dyDescent="0.2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25</v>
      </c>
      <c r="CL20" s="158" t="s">
        <v>25</v>
      </c>
      <c r="CM20" s="158" t="s">
        <v>25</v>
      </c>
      <c r="CN20" s="158" t="s">
        <v>25</v>
      </c>
      <c r="CO20" s="158" t="s">
        <v>25</v>
      </c>
      <c r="CP20" s="163" t="s">
        <v>25</v>
      </c>
      <c r="CQ20" s="158"/>
      <c r="CR20" s="158"/>
      <c r="CS20" s="158"/>
      <c r="CT20"/>
      <c r="CU20"/>
    </row>
    <row r="21" spans="2:99" ht="38.25" customHeight="1" thickBot="1" x14ac:dyDescent="0.2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200</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200</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25</v>
      </c>
      <c r="CL21" s="177" t="s">
        <v>25</v>
      </c>
      <c r="CM21" s="177" t="s">
        <v>25</v>
      </c>
      <c r="CN21" s="177" t="s">
        <v>25</v>
      </c>
      <c r="CO21" s="177" t="s">
        <v>25</v>
      </c>
      <c r="CP21" s="178" t="s">
        <v>25</v>
      </c>
      <c r="CQ21" s="158"/>
      <c r="CR21" s="158"/>
      <c r="CS21" s="158"/>
      <c r="CT21"/>
      <c r="CU21"/>
    </row>
    <row r="22" spans="2:99" ht="38.25" customHeight="1" thickBot="1" x14ac:dyDescent="0.2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c r="CU22"/>
    </row>
    <row r="23" spans="2:99" ht="38.25" customHeight="1" thickBot="1" x14ac:dyDescent="0.25">
      <c r="B23" s="126" t="s">
        <v>150</v>
      </c>
      <c r="C23" s="95"/>
      <c r="D23" s="95"/>
      <c r="E23" s="95"/>
      <c r="F23" s="95"/>
      <c r="G23" s="95"/>
      <c r="H23" s="95"/>
      <c r="I23" s="95"/>
      <c r="J23" s="95"/>
      <c r="K23" s="96"/>
      <c r="L23" s="96"/>
      <c r="M23" s="95"/>
      <c r="N23" s="95"/>
      <c r="O23" s="95"/>
      <c r="P23" s="95"/>
      <c r="Q23" s="310" t="s">
        <v>295</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c r="CU23"/>
    </row>
    <row r="24" spans="2:99" ht="38.25" customHeight="1" x14ac:dyDescent="0.2">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c r="CU24"/>
    </row>
    <row r="25" spans="2:99" ht="38.25" customHeight="1" thickBot="1" x14ac:dyDescent="0.2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c r="CU25"/>
    </row>
    <row r="26" spans="2:99" ht="38.25" customHeight="1" thickBot="1" x14ac:dyDescent="0.2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c r="CU26"/>
    </row>
    <row r="27" spans="2:99" ht="38.25" customHeight="1" thickBot="1" x14ac:dyDescent="0.2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205</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c r="CU27"/>
    </row>
    <row r="28" spans="2:99" ht="38.25" customHeight="1" thickBot="1" x14ac:dyDescent="0.2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c r="CU28"/>
    </row>
    <row r="29" spans="2:99" ht="38.25" customHeight="1" x14ac:dyDescent="0.2">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c r="CU29"/>
    </row>
    <row r="30" spans="2:99" ht="38.25" customHeight="1" x14ac:dyDescent="0.2">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c r="CU30"/>
    </row>
    <row r="31" spans="2:99" ht="38.25" customHeight="1" thickBot="1" x14ac:dyDescent="0.2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c r="CU31"/>
    </row>
    <row r="32" spans="2:99" ht="38.25" customHeight="1" thickTop="1" thickBot="1" x14ac:dyDescent="0.2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c r="CU32"/>
    </row>
    <row r="33" spans="2:99" ht="38.25" customHeight="1" thickTop="1" thickBot="1" x14ac:dyDescent="0.2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c r="CU33"/>
    </row>
    <row r="34" spans="2:99" ht="38.25" customHeight="1" thickTop="1" thickBot="1" x14ac:dyDescent="0.2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c r="CU34"/>
    </row>
    <row r="35" spans="2:99" ht="24.75" customHeight="1" x14ac:dyDescent="0.2">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c r="CU35"/>
    </row>
    <row r="36" spans="2:99" x14ac:dyDescent="0.2">
      <c r="B36" s="95"/>
      <c r="C36" s="95"/>
      <c r="D36" s="95"/>
      <c r="E36" s="95"/>
      <c r="F36" s="95"/>
      <c r="G36" s="95"/>
      <c r="H36" s="95"/>
      <c r="I36" s="95"/>
      <c r="J36" s="95"/>
      <c r="K36" s="96"/>
      <c r="L36" s="96"/>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48"/>
      <c r="AM36" s="216"/>
      <c r="AN36" s="48"/>
      <c r="AO36" s="243"/>
      <c r="AP36" s="48"/>
      <c r="AQ36" s="215"/>
      <c r="AR36" s="67"/>
      <c r="AS36" s="244"/>
      <c r="AT36" s="145"/>
      <c r="AU36" s="243"/>
      <c r="AV36" s="48"/>
      <c r="AW36" s="48"/>
      <c r="AX36" s="48"/>
      <c r="AY36" s="158"/>
      <c r="AZ36" s="158"/>
      <c r="BA36" s="198"/>
      <c r="BB36" s="48"/>
      <c r="BC36" s="48"/>
      <c r="BD36" s="48"/>
      <c r="BE36" s="48"/>
      <c r="BF36" s="48"/>
      <c r="BG36" s="48"/>
      <c r="BH36" s="48"/>
      <c r="BI36" s="48"/>
      <c r="BJ36" s="48"/>
      <c r="BK36" s="48"/>
      <c r="BL36" s="215"/>
      <c r="BM36" s="67"/>
      <c r="BN36" s="244"/>
      <c r="BO36" s="145"/>
      <c r="BP36" s="48"/>
      <c r="BQ36" s="48"/>
      <c r="BR36" s="48"/>
      <c r="BS36" s="48"/>
      <c r="BT36" s="48"/>
      <c r="BU36" s="48"/>
      <c r="BV36" s="48"/>
      <c r="BW36" s="48"/>
      <c r="BX36" s="48"/>
      <c r="BY36" s="48"/>
      <c r="BZ36" s="48"/>
      <c r="CA36" s="48"/>
      <c r="CB36" s="48"/>
      <c r="CC36" s="48"/>
      <c r="CD36" s="48"/>
      <c r="CE36" s="48"/>
      <c r="CF36" s="48"/>
      <c r="CG36" s="48"/>
      <c r="CH36" s="48"/>
      <c r="CI36" s="66"/>
      <c r="CJ36" s="67"/>
      <c r="CK36" s="244"/>
      <c r="CL36" s="48"/>
      <c r="CM36" s="48"/>
      <c r="CN36" s="48"/>
      <c r="CO36" s="48"/>
      <c r="CP36" s="48"/>
      <c r="CQ36" s="48"/>
      <c r="CR36" s="48"/>
      <c r="CS36" s="48"/>
      <c r="CT36"/>
      <c r="CU36"/>
    </row>
    <row r="37" spans="2: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2:99" x14ac:dyDescent="0.2">
      <c r="J39" s="2"/>
      <c r="L39" s="1"/>
    </row>
  </sheetData>
  <sheetProtection password="D032" sheet="1" objects="1" scenarios="1"/>
  <mergeCells count="90">
    <mergeCell ref="B27:O27"/>
    <mergeCell ref="B29:O34"/>
    <mergeCell ref="AN32:AP32"/>
    <mergeCell ref="BI32:BK32"/>
    <mergeCell ref="CF32:CH32"/>
    <mergeCell ref="AN33:AP33"/>
    <mergeCell ref="BI33:BK33"/>
    <mergeCell ref="AO31:AP31"/>
    <mergeCell ref="CG16:CI16"/>
    <mergeCell ref="B17:O17"/>
    <mergeCell ref="Q17:S17"/>
    <mergeCell ref="BK17:BK21"/>
    <mergeCell ref="CG17:CG21"/>
    <mergeCell ref="CH17:CH21"/>
    <mergeCell ref="AP18:AP22"/>
    <mergeCell ref="B19:O19"/>
    <mergeCell ref="BJ22:BJ26"/>
    <mergeCell ref="BK22:BK26"/>
    <mergeCell ref="Q23:S23"/>
    <mergeCell ref="AO23:AO27"/>
    <mergeCell ref="AP23:AP27"/>
    <mergeCell ref="B24:O25"/>
    <mergeCell ref="Q24:S24"/>
    <mergeCell ref="Q25:T25"/>
    <mergeCell ref="B15:O15"/>
    <mergeCell ref="Q15:S15"/>
    <mergeCell ref="Q16:S16"/>
    <mergeCell ref="AO16:AO22"/>
    <mergeCell ref="BJ16:BJ21"/>
    <mergeCell ref="B21:O22"/>
    <mergeCell ref="Q22:S22"/>
    <mergeCell ref="CK12:CK14"/>
    <mergeCell ref="CL12:CP12"/>
    <mergeCell ref="AS13:AV13"/>
    <mergeCell ref="AW13:BA13"/>
    <mergeCell ref="BN13:BQ13"/>
    <mergeCell ref="BR13:BR14"/>
    <mergeCell ref="BS13:BW13"/>
    <mergeCell ref="CL13:CP13"/>
    <mergeCell ref="AW12:BA12"/>
    <mergeCell ref="BG12:BG13"/>
    <mergeCell ref="BN12:BQ12"/>
    <mergeCell ref="BR12:BW12"/>
    <mergeCell ref="CD12:CD13"/>
    <mergeCell ref="Q9:Q10"/>
    <mergeCell ref="T9:X9"/>
    <mergeCell ref="Y9:AB9"/>
    <mergeCell ref="AL12:AL13"/>
    <mergeCell ref="AS12:AV12"/>
    <mergeCell ref="Q26:AH34"/>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AE2:AH2"/>
    <mergeCell ref="AE3:AH3"/>
    <mergeCell ref="AC9:AC10"/>
    <mergeCell ref="AG9:AH9"/>
    <mergeCell ref="R3:Z3"/>
    <mergeCell ref="R4:Z5"/>
    <mergeCell ref="R8:R10"/>
    <mergeCell ref="S8:S10"/>
    <mergeCell ref="T8:AB8"/>
    <mergeCell ref="AC2:AD2"/>
    <mergeCell ref="AC3:AD3"/>
    <mergeCell ref="AC4:AD4"/>
    <mergeCell ref="AC5:AD5"/>
    <mergeCell ref="AC6:AD6"/>
    <mergeCell ref="AE4:AH4"/>
    <mergeCell ref="AE5:AH5"/>
    <mergeCell ref="AE6:AH6"/>
    <mergeCell ref="V20:AH20"/>
    <mergeCell ref="V19:AH19"/>
    <mergeCell ref="V18:AH18"/>
    <mergeCell ref="V17:AH17"/>
    <mergeCell ref="V16:AH16"/>
    <mergeCell ref="AD9:AD10"/>
    <mergeCell ref="AC8:AH8"/>
    <mergeCell ref="AE9:AF9"/>
  </mergeCells>
  <phoneticPr fontId="18"/>
  <conditionalFormatting sqref="AS16:BA27">
    <cfRule type="expression" dxfId="14" priority="3" stopIfTrue="1">
      <formula>AND($AR16="○",AS$15="○")</formula>
    </cfRule>
  </conditionalFormatting>
  <conditionalFormatting sqref="BN16:CA26">
    <cfRule type="expression" dxfId="13" priority="2" stopIfTrue="1">
      <formula>AND($BM16="○",BN$15="○")</formula>
    </cfRule>
  </conditionalFormatting>
  <conditionalFormatting sqref="CK16:CP21">
    <cfRule type="expression" dxfId="12" priority="1" stopIfTrue="1">
      <formula>AND($CJ16="○",CK$15="○")</formula>
    </cfRule>
  </conditionalFormatting>
  <dataValidations count="8">
    <dataValidation type="list" allowBlank="1" showInputMessage="1" showErrorMessage="1" sqref="AG11 N11 H11" xr:uid="{00000000-0002-0000-1200-000000000000}">
      <formula1>"1,2,3,4"</formula1>
    </dataValidation>
    <dataValidation type="list" allowBlank="1" showInputMessage="1" showErrorMessage="1" sqref="M11 O11 AC11:AD11" xr:uid="{00000000-0002-0000-1200-000001000000}">
      <formula1>"1,2"</formula1>
    </dataValidation>
    <dataValidation type="list" allowBlank="1" showInputMessage="1" showErrorMessage="1" sqref="L11" xr:uid="{00000000-0002-0000-1200-000002000000}">
      <formula1>"1,2,3,4,5,6,7,8,9,10,11,12,13"</formula1>
    </dataValidation>
    <dataValidation type="list" allowBlank="1" showInputMessage="1" showErrorMessage="1" sqref="AE11 I11:J11" xr:uid="{00000000-0002-0000-1200-000003000000}">
      <formula1>"1,2,3,4,5"</formula1>
    </dataValidation>
    <dataValidation type="list" allowBlank="1" showInputMessage="1" showErrorMessage="1" sqref="G11 K11" xr:uid="{00000000-0002-0000-1200-000004000000}">
      <formula1>"1,2,3,4,5,6"</formula1>
    </dataValidation>
    <dataValidation type="list" allowBlank="1" showInputMessage="1" showErrorMessage="1" sqref="F11" xr:uid="{00000000-0002-0000-1200-000005000000}">
      <formula1>"1,2,3"</formula1>
    </dataValidation>
    <dataValidation type="list" allowBlank="1" showInputMessage="1" showErrorMessage="1" sqref="E11" xr:uid="{00000000-0002-0000-1200-000006000000}">
      <formula1>"1,2,3,4,5,6,7,8,9,10,11,12,13,14,15,16"</formula1>
    </dataValidation>
    <dataValidation type="list" imeMode="off" allowBlank="1" showInputMessage="1" showErrorMessage="1" sqref="AM31 BH31 CE31" xr:uid="{00000000-0002-0000-1200-000007000000}">
      <formula1>"A,B,C,D,E"</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headerFooter>
    <oddFooter>&amp;R&amp;20&amp;A</oddFooter>
  </headerFooter>
  <colBreaks count="3" manualBreakCount="3">
    <brk id="35" max="36" man="1"/>
    <brk id="57" max="40" man="1"/>
    <brk id="80" max="40"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B050"/>
  </sheetPr>
  <dimension ref="B1: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1" spans="2:99" x14ac:dyDescent="0.2">
      <c r="B1" s="95"/>
      <c r="C1" s="95"/>
      <c r="D1" s="95"/>
      <c r="E1" s="95"/>
      <c r="F1" s="95"/>
      <c r="G1" s="95"/>
      <c r="H1" s="95"/>
      <c r="I1" s="95"/>
      <c r="J1" s="95"/>
      <c r="K1" s="96"/>
      <c r="L1" s="96"/>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row>
    <row r="2" spans="2:99" ht="21.75" customHeight="1" x14ac:dyDescent="0.2">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spans="2:99" ht="21.75" customHeight="1" x14ac:dyDescent="0.2">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row>
    <row r="4" spans="2:99" ht="21.75" customHeight="1" x14ac:dyDescent="0.2">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row>
    <row r="5" spans="2:99" ht="21.75" customHeight="1" x14ac:dyDescent="0.2">
      <c r="B5" s="104" t="s">
        <v>71</v>
      </c>
      <c r="C5" s="105">
        <v>17</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row>
    <row r="6" spans="2:99" ht="21.75" customHeight="1" x14ac:dyDescent="0.2">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row>
    <row r="7" spans="2:99" ht="13.5" thickBot="1" x14ac:dyDescent="0.2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row>
    <row r="8" spans="2:99" ht="43.5" customHeight="1" x14ac:dyDescent="0.2">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row>
    <row r="9" spans="2:99" ht="48" customHeight="1" x14ac:dyDescent="0.2">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row>
    <row r="10" spans="2:99" ht="85.5" customHeight="1" thickBot="1" x14ac:dyDescent="0.2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row>
    <row r="11" spans="2:99" s="12" customFormat="1" ht="45.75" customHeight="1" thickBot="1" x14ac:dyDescent="0.25">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row>
    <row r="12" spans="2:99" ht="14.25" customHeight="1" thickTop="1" x14ac:dyDescent="0.2">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c r="CU12"/>
    </row>
    <row r="13" spans="2:99" ht="27.75" customHeight="1" thickBot="1" x14ac:dyDescent="0.2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c r="CU13"/>
    </row>
    <row r="14" spans="2:99" ht="45.75" customHeight="1" thickTop="1" thickBot="1" x14ac:dyDescent="0.2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269</v>
      </c>
      <c r="BP14" s="131" t="s">
        <v>271</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c r="CU14"/>
    </row>
    <row r="15" spans="2:99" ht="38.25" customHeight="1" thickBot="1" x14ac:dyDescent="0.2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c r="CU15"/>
    </row>
    <row r="16" spans="2:99" ht="38.25" customHeight="1" thickBot="1" x14ac:dyDescent="0.25">
      <c r="B16" s="126" t="s">
        <v>147</v>
      </c>
      <c r="C16" s="95"/>
      <c r="D16" s="95"/>
      <c r="E16" s="95"/>
      <c r="F16" s="95"/>
      <c r="G16" s="95"/>
      <c r="H16" s="95"/>
      <c r="I16" s="95"/>
      <c r="J16" s="95"/>
      <c r="K16" s="96"/>
      <c r="L16" s="96"/>
      <c r="M16" s="95"/>
      <c r="N16" s="95"/>
      <c r="O16" s="95"/>
      <c r="P16" s="95"/>
      <c r="Q16" s="310" t="s">
        <v>294</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21</v>
      </c>
      <c r="CL16" s="154" t="s">
        <v>21</v>
      </c>
      <c r="CM16" s="154" t="s">
        <v>21</v>
      </c>
      <c r="CN16" s="154" t="s">
        <v>22</v>
      </c>
      <c r="CO16" s="154" t="s">
        <v>23</v>
      </c>
      <c r="CP16" s="155" t="s">
        <v>24</v>
      </c>
      <c r="CQ16" s="158"/>
      <c r="CR16" s="158"/>
      <c r="CS16" s="158"/>
      <c r="CT16"/>
      <c r="CU16"/>
    </row>
    <row r="17" spans="2:99" ht="38.25" customHeight="1" thickBot="1" x14ac:dyDescent="0.2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22</v>
      </c>
      <c r="CL17" s="154" t="s">
        <v>22</v>
      </c>
      <c r="CM17" s="154" t="s">
        <v>23</v>
      </c>
      <c r="CN17" s="166" t="s">
        <v>24</v>
      </c>
      <c r="CO17" s="154" t="s">
        <v>25</v>
      </c>
      <c r="CP17" s="155" t="s">
        <v>25</v>
      </c>
      <c r="CQ17" s="158"/>
      <c r="CR17" s="158"/>
      <c r="CS17" s="158"/>
      <c r="CT17"/>
      <c r="CU17"/>
    </row>
    <row r="18" spans="2:99" ht="38.25" customHeight="1" thickBot="1" x14ac:dyDescent="0.2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23</v>
      </c>
      <c r="CL18" s="158" t="s">
        <v>23</v>
      </c>
      <c r="CM18" s="57" t="s">
        <v>24</v>
      </c>
      <c r="CN18" s="158" t="s">
        <v>25</v>
      </c>
      <c r="CO18" s="158" t="s">
        <v>25</v>
      </c>
      <c r="CP18" s="163" t="s">
        <v>25</v>
      </c>
      <c r="CQ18" s="158"/>
      <c r="CR18" s="158"/>
      <c r="CS18" s="158"/>
      <c r="CT18"/>
      <c r="CU18"/>
    </row>
    <row r="19" spans="2:99" ht="38.25" customHeight="1" thickBot="1" x14ac:dyDescent="0.2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200</v>
      </c>
      <c r="CE19" s="226" t="str">
        <f>IF(F11=3,Z11,"")</f>
        <v/>
      </c>
      <c r="CF19" s="48"/>
      <c r="CG19" s="319"/>
      <c r="CH19" s="317"/>
      <c r="CI19" s="168" t="s">
        <v>262</v>
      </c>
      <c r="CJ19" s="232" t="str">
        <f>IF(F11=3,IF(CE20&gt;=0,"",IF(AND(-CE20/P11&gt;=1/2,-CE20/P11&lt;3/4),"○","")),"")</f>
        <v/>
      </c>
      <c r="CK19" s="163" t="s">
        <v>24</v>
      </c>
      <c r="CL19" s="57" t="s">
        <v>24</v>
      </c>
      <c r="CM19" s="158" t="s">
        <v>25</v>
      </c>
      <c r="CN19" s="158" t="s">
        <v>25</v>
      </c>
      <c r="CO19" s="158" t="s">
        <v>25</v>
      </c>
      <c r="CP19" s="163" t="s">
        <v>25</v>
      </c>
      <c r="CQ19" s="158"/>
      <c r="CR19" s="158"/>
      <c r="CS19" s="158"/>
      <c r="CT19"/>
      <c r="CU19"/>
    </row>
    <row r="20" spans="2:99" ht="38.25" customHeight="1" thickBot="1" x14ac:dyDescent="0.2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25</v>
      </c>
      <c r="CL20" s="158" t="s">
        <v>25</v>
      </c>
      <c r="CM20" s="158" t="s">
        <v>25</v>
      </c>
      <c r="CN20" s="158" t="s">
        <v>25</v>
      </c>
      <c r="CO20" s="158" t="s">
        <v>25</v>
      </c>
      <c r="CP20" s="163" t="s">
        <v>25</v>
      </c>
      <c r="CQ20" s="158"/>
      <c r="CR20" s="158"/>
      <c r="CS20" s="158"/>
      <c r="CT20"/>
      <c r="CU20"/>
    </row>
    <row r="21" spans="2:99" ht="38.25" customHeight="1" thickBot="1" x14ac:dyDescent="0.2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200</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200</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25</v>
      </c>
      <c r="CL21" s="177" t="s">
        <v>25</v>
      </c>
      <c r="CM21" s="177" t="s">
        <v>25</v>
      </c>
      <c r="CN21" s="177" t="s">
        <v>25</v>
      </c>
      <c r="CO21" s="177" t="s">
        <v>25</v>
      </c>
      <c r="CP21" s="178" t="s">
        <v>25</v>
      </c>
      <c r="CQ21" s="158"/>
      <c r="CR21" s="158"/>
      <c r="CS21" s="158"/>
      <c r="CT21"/>
      <c r="CU21"/>
    </row>
    <row r="22" spans="2:99" ht="38.25" customHeight="1" thickBot="1" x14ac:dyDescent="0.2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c r="CU22"/>
    </row>
    <row r="23" spans="2:99" ht="38.25" customHeight="1" thickBot="1" x14ac:dyDescent="0.25">
      <c r="B23" s="126" t="s">
        <v>150</v>
      </c>
      <c r="C23" s="95"/>
      <c r="D23" s="95"/>
      <c r="E23" s="95"/>
      <c r="F23" s="95"/>
      <c r="G23" s="95"/>
      <c r="H23" s="95"/>
      <c r="I23" s="95"/>
      <c r="J23" s="95"/>
      <c r="K23" s="96"/>
      <c r="L23" s="96"/>
      <c r="M23" s="95"/>
      <c r="N23" s="95"/>
      <c r="O23" s="95"/>
      <c r="P23" s="95"/>
      <c r="Q23" s="310" t="s">
        <v>295</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c r="CU23"/>
    </row>
    <row r="24" spans="2:99" ht="38.25" customHeight="1" x14ac:dyDescent="0.2">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c r="CU24"/>
    </row>
    <row r="25" spans="2:99" ht="38.25" customHeight="1" thickBot="1" x14ac:dyDescent="0.2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c r="CU25"/>
    </row>
    <row r="26" spans="2:99" ht="38.25" customHeight="1" thickBot="1" x14ac:dyDescent="0.2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c r="CU26"/>
    </row>
    <row r="27" spans="2:99" ht="38.25" customHeight="1" thickBot="1" x14ac:dyDescent="0.2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205</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c r="CU27"/>
    </row>
    <row r="28" spans="2:99" ht="38.25" customHeight="1" thickBot="1" x14ac:dyDescent="0.2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c r="CU28"/>
    </row>
    <row r="29" spans="2:99" ht="38.25" customHeight="1" x14ac:dyDescent="0.2">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c r="CU29"/>
    </row>
    <row r="30" spans="2:99" ht="38.25" customHeight="1" x14ac:dyDescent="0.2">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c r="CU30"/>
    </row>
    <row r="31" spans="2:99" ht="38.25" customHeight="1" thickBot="1" x14ac:dyDescent="0.2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c r="CU31"/>
    </row>
    <row r="32" spans="2:99" ht="38.25" customHeight="1" thickTop="1" thickBot="1" x14ac:dyDescent="0.2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c r="CU32"/>
    </row>
    <row r="33" spans="2:99" ht="38.25" customHeight="1" thickTop="1" thickBot="1" x14ac:dyDescent="0.2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c r="CU33"/>
    </row>
    <row r="34" spans="2:99" ht="38.25" customHeight="1" thickTop="1" thickBot="1" x14ac:dyDescent="0.2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c r="CU34"/>
    </row>
    <row r="35" spans="2:99" ht="24.75" customHeight="1" x14ac:dyDescent="0.2">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c r="CU35"/>
    </row>
    <row r="36" spans="2:99" x14ac:dyDescent="0.2">
      <c r="B36" s="95"/>
      <c r="C36" s="95"/>
      <c r="D36" s="95"/>
      <c r="E36" s="95"/>
      <c r="F36" s="95"/>
      <c r="G36" s="95"/>
      <c r="H36" s="95"/>
      <c r="I36" s="95"/>
      <c r="J36" s="95"/>
      <c r="K36" s="96"/>
      <c r="L36" s="96"/>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48"/>
      <c r="AM36" s="216"/>
      <c r="AN36" s="48"/>
      <c r="AO36" s="243"/>
      <c r="AP36" s="48"/>
      <c r="AQ36" s="215"/>
      <c r="AR36" s="67"/>
      <c r="AS36" s="244"/>
      <c r="AT36" s="145"/>
      <c r="AU36" s="243"/>
      <c r="AV36" s="48"/>
      <c r="AW36" s="48"/>
      <c r="AX36" s="48"/>
      <c r="AY36" s="158"/>
      <c r="AZ36" s="158"/>
      <c r="BA36" s="198"/>
      <c r="BB36" s="48"/>
      <c r="BC36" s="48"/>
      <c r="BD36" s="48"/>
      <c r="BE36" s="48"/>
      <c r="BF36" s="48"/>
      <c r="BG36" s="48"/>
      <c r="BH36" s="48"/>
      <c r="BI36" s="48"/>
      <c r="BJ36" s="48"/>
      <c r="BK36" s="48"/>
      <c r="BL36" s="215"/>
      <c r="BM36" s="67"/>
      <c r="BN36" s="244"/>
      <c r="BO36" s="145"/>
      <c r="BP36" s="48"/>
      <c r="BQ36" s="48"/>
      <c r="BR36" s="48"/>
      <c r="BS36" s="48"/>
      <c r="BT36" s="48"/>
      <c r="BU36" s="48"/>
      <c r="BV36" s="48"/>
      <c r="BW36" s="48"/>
      <c r="BX36" s="48"/>
      <c r="BY36" s="48"/>
      <c r="BZ36" s="48"/>
      <c r="CA36" s="48"/>
      <c r="CB36" s="48"/>
      <c r="CC36" s="48"/>
      <c r="CD36" s="48"/>
      <c r="CE36" s="48"/>
      <c r="CF36" s="48"/>
      <c r="CG36" s="48"/>
      <c r="CH36" s="48"/>
      <c r="CI36" s="66"/>
      <c r="CJ36" s="67"/>
      <c r="CK36" s="244"/>
      <c r="CL36" s="48"/>
      <c r="CM36" s="48"/>
      <c r="CN36" s="48"/>
      <c r="CO36" s="48"/>
      <c r="CP36" s="48"/>
      <c r="CQ36" s="48"/>
      <c r="CR36" s="48"/>
      <c r="CS36" s="48"/>
      <c r="CT36"/>
      <c r="CU36"/>
    </row>
    <row r="37" spans="2: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2:99" x14ac:dyDescent="0.2">
      <c r="J39" s="2"/>
      <c r="L39" s="1"/>
    </row>
  </sheetData>
  <sheetProtection password="D032" sheet="1" objects="1" scenarios="1"/>
  <mergeCells count="90">
    <mergeCell ref="B27:O27"/>
    <mergeCell ref="B29:O34"/>
    <mergeCell ref="AN32:AP32"/>
    <mergeCell ref="BI32:BK32"/>
    <mergeCell ref="CF32:CH32"/>
    <mergeCell ref="AN33:AP33"/>
    <mergeCell ref="BI33:BK33"/>
    <mergeCell ref="AO31:AP31"/>
    <mergeCell ref="CG16:CI16"/>
    <mergeCell ref="B17:O17"/>
    <mergeCell ref="Q17:S17"/>
    <mergeCell ref="BK17:BK21"/>
    <mergeCell ref="CG17:CG21"/>
    <mergeCell ref="CH17:CH21"/>
    <mergeCell ref="AP18:AP22"/>
    <mergeCell ref="B19:O19"/>
    <mergeCell ref="BJ22:BJ26"/>
    <mergeCell ref="BK22:BK26"/>
    <mergeCell ref="Q23:S23"/>
    <mergeCell ref="AO23:AO27"/>
    <mergeCell ref="AP23:AP27"/>
    <mergeCell ref="B24:O25"/>
    <mergeCell ref="Q24:S24"/>
    <mergeCell ref="Q25:T25"/>
    <mergeCell ref="B15:O15"/>
    <mergeCell ref="Q15:S15"/>
    <mergeCell ref="Q16:S16"/>
    <mergeCell ref="AO16:AO22"/>
    <mergeCell ref="BJ16:BJ21"/>
    <mergeCell ref="B21:O22"/>
    <mergeCell ref="Q22:S22"/>
    <mergeCell ref="CK12:CK14"/>
    <mergeCell ref="CL12:CP12"/>
    <mergeCell ref="AS13:AV13"/>
    <mergeCell ref="AW13:BA13"/>
    <mergeCell ref="BN13:BQ13"/>
    <mergeCell ref="BR13:BR14"/>
    <mergeCell ref="BS13:BW13"/>
    <mergeCell ref="CL13:CP13"/>
    <mergeCell ref="AW12:BA12"/>
    <mergeCell ref="BG12:BG13"/>
    <mergeCell ref="BN12:BQ12"/>
    <mergeCell ref="BR12:BW12"/>
    <mergeCell ref="CD12:CD13"/>
    <mergeCell ref="Q9:Q10"/>
    <mergeCell ref="T9:X9"/>
    <mergeCell ref="Y9:AB9"/>
    <mergeCell ref="AL12:AL13"/>
    <mergeCell ref="AS12:AV12"/>
    <mergeCell ref="Q26:AH34"/>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AE2:AH2"/>
    <mergeCell ref="AE3:AH3"/>
    <mergeCell ref="AC9:AC10"/>
    <mergeCell ref="AG9:AH9"/>
    <mergeCell ref="R3:Z3"/>
    <mergeCell ref="R4:Z5"/>
    <mergeCell ref="R8:R10"/>
    <mergeCell ref="S8:S10"/>
    <mergeCell ref="T8:AB8"/>
    <mergeCell ref="AC2:AD2"/>
    <mergeCell ref="AC3:AD3"/>
    <mergeCell ref="AC4:AD4"/>
    <mergeCell ref="AC5:AD5"/>
    <mergeCell ref="AC6:AD6"/>
    <mergeCell ref="AE4:AH4"/>
    <mergeCell ref="AE5:AH5"/>
    <mergeCell ref="AE6:AH6"/>
    <mergeCell ref="V20:AH20"/>
    <mergeCell ref="V19:AH19"/>
    <mergeCell ref="V18:AH18"/>
    <mergeCell ref="V17:AH17"/>
    <mergeCell ref="V16:AH16"/>
    <mergeCell ref="AD9:AD10"/>
    <mergeCell ref="AC8:AH8"/>
    <mergeCell ref="AE9:AF9"/>
  </mergeCells>
  <phoneticPr fontId="18"/>
  <conditionalFormatting sqref="AS16:BA27">
    <cfRule type="expression" dxfId="11" priority="3" stopIfTrue="1">
      <formula>AND($AR16="○",AS$15="○")</formula>
    </cfRule>
  </conditionalFormatting>
  <conditionalFormatting sqref="BN16:CA26">
    <cfRule type="expression" dxfId="10" priority="2" stopIfTrue="1">
      <formula>AND($BM16="○",BN$15="○")</formula>
    </cfRule>
  </conditionalFormatting>
  <conditionalFormatting sqref="CK16:CP21">
    <cfRule type="expression" dxfId="9" priority="1" stopIfTrue="1">
      <formula>AND($CJ16="○",CK$15="○")</formula>
    </cfRule>
  </conditionalFormatting>
  <dataValidations count="8">
    <dataValidation type="list" imeMode="off" allowBlank="1" showInputMessage="1" showErrorMessage="1" sqref="AM31 BH31 CE31" xr:uid="{00000000-0002-0000-1300-000000000000}">
      <formula1>"A,B,C,D,E"</formula1>
    </dataValidation>
    <dataValidation type="list" allowBlank="1" showInputMessage="1" showErrorMessage="1" sqref="E11" xr:uid="{00000000-0002-0000-1300-000001000000}">
      <formula1>"1,2,3,4,5,6,7,8,9,10,11,12,13,14,15,16"</formula1>
    </dataValidation>
    <dataValidation type="list" allowBlank="1" showInputMessage="1" showErrorMessage="1" sqref="F11" xr:uid="{00000000-0002-0000-1300-000002000000}">
      <formula1>"1,2,3"</formula1>
    </dataValidation>
    <dataValidation type="list" allowBlank="1" showInputMessage="1" showErrorMessage="1" sqref="G11 K11" xr:uid="{00000000-0002-0000-1300-000003000000}">
      <formula1>"1,2,3,4,5,6"</formula1>
    </dataValidation>
    <dataValidation type="list" allowBlank="1" showInputMessage="1" showErrorMessage="1" sqref="AE11 I11:J11" xr:uid="{00000000-0002-0000-1300-000004000000}">
      <formula1>"1,2,3,4,5"</formula1>
    </dataValidation>
    <dataValidation type="list" allowBlank="1" showInputMessage="1" showErrorMessage="1" sqref="L11" xr:uid="{00000000-0002-0000-1300-000005000000}">
      <formula1>"1,2,3,4,5,6,7,8,9,10,11,12,13"</formula1>
    </dataValidation>
    <dataValidation type="list" allowBlank="1" showInputMessage="1" showErrorMessage="1" sqref="M11 O11 AC11:AD11" xr:uid="{00000000-0002-0000-1300-000006000000}">
      <formula1>"1,2"</formula1>
    </dataValidation>
    <dataValidation type="list" allowBlank="1" showInputMessage="1" showErrorMessage="1" sqref="AG11 N11 H11" xr:uid="{00000000-0002-0000-1300-000007000000}">
      <formula1>"1,2,3,4"</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headerFooter>
    <oddFooter>&amp;R&amp;20&amp;A</oddFooter>
  </headerFooter>
  <colBreaks count="3" manualBreakCount="3">
    <brk id="35" max="36" man="1"/>
    <brk id="57" max="40" man="1"/>
    <brk id="80" max="4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sheetPr>
  <dimension ref="B1: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1" spans="2:99" x14ac:dyDescent="0.2">
      <c r="B1" s="95"/>
      <c r="C1" s="95"/>
      <c r="D1" s="95"/>
      <c r="E1" s="95"/>
      <c r="F1" s="95"/>
      <c r="G1" s="95"/>
      <c r="H1" s="95"/>
      <c r="I1" s="95"/>
      <c r="J1" s="95"/>
      <c r="K1" s="96"/>
      <c r="L1" s="96"/>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row>
    <row r="2" spans="2:99" ht="21.75" customHeight="1" x14ac:dyDescent="0.2">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spans="2:99" ht="21.75" customHeight="1" x14ac:dyDescent="0.2">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row>
    <row r="4" spans="2:99" ht="21.75" customHeight="1" x14ac:dyDescent="0.2">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row>
    <row r="5" spans="2:99" ht="21.75" customHeight="1" x14ac:dyDescent="0.2">
      <c r="B5" s="104" t="s">
        <v>71</v>
      </c>
      <c r="C5" s="105">
        <v>18</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row>
    <row r="6" spans="2:99" ht="21.75" customHeight="1" x14ac:dyDescent="0.2">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row>
    <row r="7" spans="2:99" ht="13.5" thickBot="1" x14ac:dyDescent="0.2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row>
    <row r="8" spans="2:99" ht="43.5" customHeight="1" x14ac:dyDescent="0.2">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row>
    <row r="9" spans="2:99" ht="48" customHeight="1" x14ac:dyDescent="0.2">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row>
    <row r="10" spans="2:99" ht="85.5" customHeight="1" thickBot="1" x14ac:dyDescent="0.2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row>
    <row r="11" spans="2:99" s="12" customFormat="1" ht="45.75" customHeight="1" thickBot="1" x14ac:dyDescent="0.25">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row>
    <row r="12" spans="2:99" ht="14.25" customHeight="1" thickTop="1" x14ac:dyDescent="0.2">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c r="CU12"/>
    </row>
    <row r="13" spans="2:99" ht="27.75" customHeight="1" thickBot="1" x14ac:dyDescent="0.2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c r="CU13"/>
    </row>
    <row r="14" spans="2:99" ht="45.75" customHeight="1" thickTop="1" thickBot="1" x14ac:dyDescent="0.2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269</v>
      </c>
      <c r="BP14" s="131" t="s">
        <v>271</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c r="CU14"/>
    </row>
    <row r="15" spans="2:99" ht="38.25" customHeight="1" thickBot="1" x14ac:dyDescent="0.2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c r="CU15"/>
    </row>
    <row r="16" spans="2:99" ht="38.25" customHeight="1" thickBot="1" x14ac:dyDescent="0.25">
      <c r="B16" s="126" t="s">
        <v>147</v>
      </c>
      <c r="C16" s="95"/>
      <c r="D16" s="95"/>
      <c r="E16" s="95"/>
      <c r="F16" s="95"/>
      <c r="G16" s="95"/>
      <c r="H16" s="95"/>
      <c r="I16" s="95"/>
      <c r="J16" s="95"/>
      <c r="K16" s="96"/>
      <c r="L16" s="96"/>
      <c r="M16" s="95"/>
      <c r="N16" s="95"/>
      <c r="O16" s="95"/>
      <c r="P16" s="95"/>
      <c r="Q16" s="310" t="s">
        <v>294</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21</v>
      </c>
      <c r="CL16" s="154" t="s">
        <v>21</v>
      </c>
      <c r="CM16" s="154" t="s">
        <v>21</v>
      </c>
      <c r="CN16" s="154" t="s">
        <v>22</v>
      </c>
      <c r="CO16" s="154" t="s">
        <v>23</v>
      </c>
      <c r="CP16" s="155" t="s">
        <v>24</v>
      </c>
      <c r="CQ16" s="158"/>
      <c r="CR16" s="158"/>
      <c r="CS16" s="158"/>
      <c r="CT16"/>
      <c r="CU16"/>
    </row>
    <row r="17" spans="2:99" ht="38.25" customHeight="1" thickBot="1" x14ac:dyDescent="0.2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22</v>
      </c>
      <c r="CL17" s="154" t="s">
        <v>22</v>
      </c>
      <c r="CM17" s="154" t="s">
        <v>23</v>
      </c>
      <c r="CN17" s="166" t="s">
        <v>24</v>
      </c>
      <c r="CO17" s="154" t="s">
        <v>25</v>
      </c>
      <c r="CP17" s="155" t="s">
        <v>25</v>
      </c>
      <c r="CQ17" s="158"/>
      <c r="CR17" s="158"/>
      <c r="CS17" s="158"/>
      <c r="CT17"/>
      <c r="CU17"/>
    </row>
    <row r="18" spans="2:99" ht="38.25" customHeight="1" thickBot="1" x14ac:dyDescent="0.2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23</v>
      </c>
      <c r="CL18" s="158" t="s">
        <v>23</v>
      </c>
      <c r="CM18" s="57" t="s">
        <v>24</v>
      </c>
      <c r="CN18" s="158" t="s">
        <v>25</v>
      </c>
      <c r="CO18" s="158" t="s">
        <v>25</v>
      </c>
      <c r="CP18" s="163" t="s">
        <v>25</v>
      </c>
      <c r="CQ18" s="158"/>
      <c r="CR18" s="158"/>
      <c r="CS18" s="158"/>
      <c r="CT18"/>
      <c r="CU18"/>
    </row>
    <row r="19" spans="2:99" ht="38.25" customHeight="1" thickBot="1" x14ac:dyDescent="0.2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200</v>
      </c>
      <c r="CE19" s="226" t="str">
        <f>IF(F11=3,Z11,"")</f>
        <v/>
      </c>
      <c r="CF19" s="48"/>
      <c r="CG19" s="319"/>
      <c r="CH19" s="317"/>
      <c r="CI19" s="168" t="s">
        <v>262</v>
      </c>
      <c r="CJ19" s="232" t="str">
        <f>IF(F11=3,IF(CE20&gt;=0,"",IF(AND(-CE20/P11&gt;=1/2,-CE20/P11&lt;3/4),"○","")),"")</f>
        <v/>
      </c>
      <c r="CK19" s="163" t="s">
        <v>24</v>
      </c>
      <c r="CL19" s="57" t="s">
        <v>24</v>
      </c>
      <c r="CM19" s="158" t="s">
        <v>25</v>
      </c>
      <c r="CN19" s="158" t="s">
        <v>25</v>
      </c>
      <c r="CO19" s="158" t="s">
        <v>25</v>
      </c>
      <c r="CP19" s="163" t="s">
        <v>25</v>
      </c>
      <c r="CQ19" s="158"/>
      <c r="CR19" s="158"/>
      <c r="CS19" s="158"/>
      <c r="CT19"/>
      <c r="CU19"/>
    </row>
    <row r="20" spans="2:99" ht="38.25" customHeight="1" thickBot="1" x14ac:dyDescent="0.2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25</v>
      </c>
      <c r="CL20" s="158" t="s">
        <v>25</v>
      </c>
      <c r="CM20" s="158" t="s">
        <v>25</v>
      </c>
      <c r="CN20" s="158" t="s">
        <v>25</v>
      </c>
      <c r="CO20" s="158" t="s">
        <v>25</v>
      </c>
      <c r="CP20" s="163" t="s">
        <v>25</v>
      </c>
      <c r="CQ20" s="158"/>
      <c r="CR20" s="158"/>
      <c r="CS20" s="158"/>
      <c r="CT20"/>
      <c r="CU20"/>
    </row>
    <row r="21" spans="2:99" ht="38.25" customHeight="1" thickBot="1" x14ac:dyDescent="0.2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200</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200</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25</v>
      </c>
      <c r="CL21" s="177" t="s">
        <v>25</v>
      </c>
      <c r="CM21" s="177" t="s">
        <v>25</v>
      </c>
      <c r="CN21" s="177" t="s">
        <v>25</v>
      </c>
      <c r="CO21" s="177" t="s">
        <v>25</v>
      </c>
      <c r="CP21" s="178" t="s">
        <v>25</v>
      </c>
      <c r="CQ21" s="158"/>
      <c r="CR21" s="158"/>
      <c r="CS21" s="158"/>
      <c r="CT21"/>
      <c r="CU21"/>
    </row>
    <row r="22" spans="2:99" ht="38.25" customHeight="1" thickBot="1" x14ac:dyDescent="0.2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c r="CU22"/>
    </row>
    <row r="23" spans="2:99" ht="38.25" customHeight="1" thickBot="1" x14ac:dyDescent="0.25">
      <c r="B23" s="126" t="s">
        <v>150</v>
      </c>
      <c r="C23" s="95"/>
      <c r="D23" s="95"/>
      <c r="E23" s="95"/>
      <c r="F23" s="95"/>
      <c r="G23" s="95"/>
      <c r="H23" s="95"/>
      <c r="I23" s="95"/>
      <c r="J23" s="95"/>
      <c r="K23" s="96"/>
      <c r="L23" s="96"/>
      <c r="M23" s="95"/>
      <c r="N23" s="95"/>
      <c r="O23" s="95"/>
      <c r="P23" s="95"/>
      <c r="Q23" s="310" t="s">
        <v>295</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c r="CU23"/>
    </row>
    <row r="24" spans="2:99" ht="38.25" customHeight="1" x14ac:dyDescent="0.2">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c r="CU24"/>
    </row>
    <row r="25" spans="2:99" ht="38.25" customHeight="1" thickBot="1" x14ac:dyDescent="0.2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c r="CU25"/>
    </row>
    <row r="26" spans="2:99" ht="38.25" customHeight="1" thickBot="1" x14ac:dyDescent="0.2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c r="CU26"/>
    </row>
    <row r="27" spans="2:99" ht="38.25" customHeight="1" thickBot="1" x14ac:dyDescent="0.2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205</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c r="CU27"/>
    </row>
    <row r="28" spans="2:99" ht="38.25" customHeight="1" thickBot="1" x14ac:dyDescent="0.2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c r="CU28"/>
    </row>
    <row r="29" spans="2:99" ht="38.25" customHeight="1" x14ac:dyDescent="0.2">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c r="CU29"/>
    </row>
    <row r="30" spans="2:99" ht="38.25" customHeight="1" x14ac:dyDescent="0.2">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c r="CU30"/>
    </row>
    <row r="31" spans="2:99" ht="38.25" customHeight="1" thickBot="1" x14ac:dyDescent="0.2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c r="CU31"/>
    </row>
    <row r="32" spans="2:99" ht="38.25" customHeight="1" thickTop="1" thickBot="1" x14ac:dyDescent="0.2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c r="CU32"/>
    </row>
    <row r="33" spans="2:99" ht="38.25" customHeight="1" thickTop="1" thickBot="1" x14ac:dyDescent="0.2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c r="CU33"/>
    </row>
    <row r="34" spans="2:99" ht="38.25" customHeight="1" thickTop="1" thickBot="1" x14ac:dyDescent="0.2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c r="CU34"/>
    </row>
    <row r="35" spans="2:99" ht="24.75" customHeight="1" x14ac:dyDescent="0.2">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c r="CU35"/>
    </row>
    <row r="36" spans="2:99" x14ac:dyDescent="0.2">
      <c r="AL36"/>
      <c r="AM36" s="4"/>
      <c r="AN36"/>
      <c r="AO36" s="5"/>
      <c r="AP36"/>
      <c r="AQ36" s="43"/>
      <c r="AR36" s="11"/>
      <c r="AS36" s="44"/>
      <c r="AT36" s="3"/>
      <c r="AU36" s="5"/>
      <c r="AV36"/>
      <c r="AW36"/>
      <c r="AX36"/>
      <c r="AY36" s="7"/>
      <c r="AZ36" s="7"/>
      <c r="BA36" s="8"/>
      <c r="BB36"/>
      <c r="BC36"/>
      <c r="BD36"/>
      <c r="BE36"/>
      <c r="BF36"/>
      <c r="BG36"/>
      <c r="BH36"/>
      <c r="BI36"/>
      <c r="BJ36"/>
      <c r="BK36"/>
      <c r="BL36" s="43"/>
      <c r="BM36" s="11"/>
      <c r="BN36" s="44"/>
      <c r="BO36" s="3"/>
      <c r="BP36"/>
      <c r="BQ36"/>
      <c r="BR36"/>
      <c r="BS36"/>
      <c r="BT36"/>
      <c r="BU36"/>
      <c r="BV36"/>
      <c r="BW36"/>
      <c r="BX36"/>
      <c r="BY36"/>
      <c r="BZ36"/>
      <c r="CA36"/>
      <c r="CB36"/>
      <c r="CC36"/>
      <c r="CD36"/>
      <c r="CE36"/>
      <c r="CF36"/>
      <c r="CG36"/>
      <c r="CH36"/>
      <c r="CI36" s="10"/>
      <c r="CJ36" s="11"/>
      <c r="CK36" s="44"/>
      <c r="CL36"/>
      <c r="CM36"/>
      <c r="CN36"/>
      <c r="CO36"/>
      <c r="CP36"/>
      <c r="CQ36"/>
      <c r="CR36"/>
      <c r="CS36"/>
      <c r="CT36"/>
      <c r="CU36"/>
    </row>
    <row r="37" spans="2: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2:99" x14ac:dyDescent="0.2">
      <c r="J39" s="2"/>
      <c r="L39" s="1"/>
    </row>
  </sheetData>
  <sheetProtection password="D032" sheet="1" objects="1" scenarios="1"/>
  <mergeCells count="90">
    <mergeCell ref="B27:O27"/>
    <mergeCell ref="B29:O34"/>
    <mergeCell ref="AN32:AP32"/>
    <mergeCell ref="BI32:BK32"/>
    <mergeCell ref="CF32:CH32"/>
    <mergeCell ref="AN33:AP33"/>
    <mergeCell ref="BI33:BK33"/>
    <mergeCell ref="AO31:AP31"/>
    <mergeCell ref="CG16:CI16"/>
    <mergeCell ref="B17:O17"/>
    <mergeCell ref="Q17:S17"/>
    <mergeCell ref="BK17:BK21"/>
    <mergeCell ref="CG17:CG21"/>
    <mergeCell ref="CH17:CH21"/>
    <mergeCell ref="AP18:AP22"/>
    <mergeCell ref="B19:O19"/>
    <mergeCell ref="BJ22:BJ26"/>
    <mergeCell ref="BK22:BK26"/>
    <mergeCell ref="Q23:S23"/>
    <mergeCell ref="AO23:AO27"/>
    <mergeCell ref="AP23:AP27"/>
    <mergeCell ref="B24:O25"/>
    <mergeCell ref="Q24:S24"/>
    <mergeCell ref="Q25:T25"/>
    <mergeCell ref="B15:O15"/>
    <mergeCell ref="Q15:S15"/>
    <mergeCell ref="Q16:S16"/>
    <mergeCell ref="AO16:AO22"/>
    <mergeCell ref="BJ16:BJ21"/>
    <mergeCell ref="B21:O22"/>
    <mergeCell ref="Q22:S22"/>
    <mergeCell ref="CK12:CK14"/>
    <mergeCell ref="CL12:CP12"/>
    <mergeCell ref="AS13:AV13"/>
    <mergeCell ref="AW13:BA13"/>
    <mergeCell ref="BN13:BQ13"/>
    <mergeCell ref="BR13:BR14"/>
    <mergeCell ref="BS13:BW13"/>
    <mergeCell ref="CL13:CP13"/>
    <mergeCell ref="AW12:BA12"/>
    <mergeCell ref="BG12:BG13"/>
    <mergeCell ref="BN12:BQ12"/>
    <mergeCell ref="BR12:BW12"/>
    <mergeCell ref="CD12:CD13"/>
    <mergeCell ref="Q9:Q10"/>
    <mergeCell ref="T9:X9"/>
    <mergeCell ref="Y9:AB9"/>
    <mergeCell ref="AL12:AL13"/>
    <mergeCell ref="AS12:AV12"/>
    <mergeCell ref="Q26:AH34"/>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AE2:AH2"/>
    <mergeCell ref="AE3:AH3"/>
    <mergeCell ref="AC9:AC10"/>
    <mergeCell ref="AG9:AH9"/>
    <mergeCell ref="R3:Z3"/>
    <mergeCell ref="R4:Z5"/>
    <mergeCell ref="R8:R10"/>
    <mergeCell ref="S8:S10"/>
    <mergeCell ref="T8:AB8"/>
    <mergeCell ref="AC2:AD2"/>
    <mergeCell ref="AC3:AD3"/>
    <mergeCell ref="AC4:AD4"/>
    <mergeCell ref="AC5:AD5"/>
    <mergeCell ref="AC6:AD6"/>
    <mergeCell ref="AE4:AH4"/>
    <mergeCell ref="AE5:AH5"/>
    <mergeCell ref="AE6:AH6"/>
    <mergeCell ref="V20:AH20"/>
    <mergeCell ref="V19:AH19"/>
    <mergeCell ref="V18:AH18"/>
    <mergeCell ref="V17:AH17"/>
    <mergeCell ref="V16:AH16"/>
    <mergeCell ref="AD9:AD10"/>
    <mergeCell ref="AC8:AH8"/>
    <mergeCell ref="AE9:AF9"/>
  </mergeCells>
  <phoneticPr fontId="18"/>
  <conditionalFormatting sqref="AS16:BA27">
    <cfRule type="expression" dxfId="8" priority="3" stopIfTrue="1">
      <formula>AND($AR16="○",AS$15="○")</formula>
    </cfRule>
  </conditionalFormatting>
  <conditionalFormatting sqref="BN16:CA26">
    <cfRule type="expression" dxfId="7" priority="2" stopIfTrue="1">
      <formula>AND($BM16="○",BN$15="○")</formula>
    </cfRule>
  </conditionalFormatting>
  <conditionalFormatting sqref="CK16:CP21">
    <cfRule type="expression" dxfId="6" priority="1" stopIfTrue="1">
      <formula>AND($CJ16="○",CK$15="○")</formula>
    </cfRule>
  </conditionalFormatting>
  <dataValidations count="8">
    <dataValidation type="list" allowBlank="1" showInputMessage="1" showErrorMessage="1" sqref="AG11 N11 H11" xr:uid="{00000000-0002-0000-1400-000000000000}">
      <formula1>"1,2,3,4"</formula1>
    </dataValidation>
    <dataValidation type="list" allowBlank="1" showInputMessage="1" showErrorMessage="1" sqref="M11 O11 AC11:AD11" xr:uid="{00000000-0002-0000-1400-000001000000}">
      <formula1>"1,2"</formula1>
    </dataValidation>
    <dataValidation type="list" allowBlank="1" showInputMessage="1" showErrorMessage="1" sqref="L11" xr:uid="{00000000-0002-0000-1400-000002000000}">
      <formula1>"1,2,3,4,5,6,7,8,9,10,11,12,13"</formula1>
    </dataValidation>
    <dataValidation type="list" allowBlank="1" showInputMessage="1" showErrorMessage="1" sqref="AE11 I11:J11" xr:uid="{00000000-0002-0000-1400-000003000000}">
      <formula1>"1,2,3,4,5"</formula1>
    </dataValidation>
    <dataValidation type="list" allowBlank="1" showInputMessage="1" showErrorMessage="1" sqref="G11 K11" xr:uid="{00000000-0002-0000-1400-000004000000}">
      <formula1>"1,2,3,4,5,6"</formula1>
    </dataValidation>
    <dataValidation type="list" allowBlank="1" showInputMessage="1" showErrorMessage="1" sqref="F11" xr:uid="{00000000-0002-0000-1400-000005000000}">
      <formula1>"1,2,3"</formula1>
    </dataValidation>
    <dataValidation type="list" allowBlank="1" showInputMessage="1" showErrorMessage="1" sqref="E11" xr:uid="{00000000-0002-0000-1400-000006000000}">
      <formula1>"1,2,3,4,5,6,7,8,9,10,11,12,13,14,15,16"</formula1>
    </dataValidation>
    <dataValidation type="list" imeMode="off" allowBlank="1" showInputMessage="1" showErrorMessage="1" sqref="AM31 BH31 CE31" xr:uid="{00000000-0002-0000-1400-000007000000}">
      <formula1>"A,B,C,D,E"</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headerFooter>
    <oddFooter>&amp;R&amp;20&amp;A</oddFooter>
  </headerFooter>
  <colBreaks count="3" manualBreakCount="3">
    <brk id="35" max="36" man="1"/>
    <brk id="57" max="40" man="1"/>
    <brk id="80" max="40"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50"/>
  </sheetPr>
  <dimension ref="A1: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1" spans="1:99" x14ac:dyDescent="0.2">
      <c r="A1" s="95"/>
      <c r="B1" s="95"/>
      <c r="C1" s="95"/>
      <c r="D1" s="95"/>
      <c r="E1" s="95"/>
      <c r="F1" s="95"/>
      <c r="G1" s="95"/>
      <c r="H1" s="95"/>
      <c r="I1" s="95"/>
      <c r="J1" s="95"/>
      <c r="K1" s="96"/>
      <c r="L1" s="96"/>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row>
    <row r="2" spans="1:99" ht="21.75" customHeight="1" x14ac:dyDescent="0.2">
      <c r="A2" s="95"/>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spans="1:99" ht="21.75" customHeight="1" x14ac:dyDescent="0.2">
      <c r="A3" s="95"/>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row>
    <row r="4" spans="1:99" ht="21.75" customHeight="1" x14ac:dyDescent="0.2">
      <c r="A4" s="95"/>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row>
    <row r="5" spans="1:99" ht="21.75" customHeight="1" x14ac:dyDescent="0.2">
      <c r="A5" s="95"/>
      <c r="B5" s="104" t="s">
        <v>71</v>
      </c>
      <c r="C5" s="105">
        <v>19</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row>
    <row r="6" spans="1:99" ht="21.75" customHeight="1" x14ac:dyDescent="0.2">
      <c r="A6" s="95"/>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row>
    <row r="7" spans="1:99" ht="13.5" thickBot="1" x14ac:dyDescent="0.25">
      <c r="A7" s="9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row>
    <row r="8" spans="1:99" ht="43.5" customHeight="1" x14ac:dyDescent="0.2">
      <c r="A8" s="95"/>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row>
    <row r="9" spans="1:99" ht="48" customHeight="1" x14ac:dyDescent="0.2">
      <c r="A9" s="95"/>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row>
    <row r="10" spans="1:99" ht="85.5" customHeight="1" thickBot="1" x14ac:dyDescent="0.25">
      <c r="A10" s="9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row>
    <row r="11" spans="1:99" s="12" customFormat="1" ht="45.75" customHeight="1" thickBot="1" x14ac:dyDescent="0.25">
      <c r="A11" s="121"/>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row>
    <row r="12" spans="1:99" ht="14.25" customHeight="1" thickTop="1" x14ac:dyDescent="0.2">
      <c r="A12" s="95"/>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c r="CU12"/>
    </row>
    <row r="13" spans="1:99" ht="27.75" customHeight="1" thickBot="1" x14ac:dyDescent="0.25">
      <c r="A13" s="9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c r="CU13"/>
    </row>
    <row r="14" spans="1:99" ht="45.75" customHeight="1" thickTop="1" thickBot="1" x14ac:dyDescent="0.25">
      <c r="A14" s="9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269</v>
      </c>
      <c r="BP14" s="131" t="s">
        <v>271</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c r="CU14"/>
    </row>
    <row r="15" spans="1:99" ht="38.25" customHeight="1" thickBot="1" x14ac:dyDescent="0.25">
      <c r="A15" s="9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c r="CU15"/>
    </row>
    <row r="16" spans="1:99" ht="38.25" customHeight="1" thickBot="1" x14ac:dyDescent="0.25">
      <c r="A16" s="95"/>
      <c r="B16" s="126" t="s">
        <v>147</v>
      </c>
      <c r="C16" s="95"/>
      <c r="D16" s="95"/>
      <c r="E16" s="95"/>
      <c r="F16" s="95"/>
      <c r="G16" s="95"/>
      <c r="H16" s="95"/>
      <c r="I16" s="95"/>
      <c r="J16" s="95"/>
      <c r="K16" s="96"/>
      <c r="L16" s="96"/>
      <c r="M16" s="95"/>
      <c r="N16" s="95"/>
      <c r="O16" s="95"/>
      <c r="P16" s="95"/>
      <c r="Q16" s="310" t="s">
        <v>294</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21</v>
      </c>
      <c r="CL16" s="154" t="s">
        <v>21</v>
      </c>
      <c r="CM16" s="154" t="s">
        <v>21</v>
      </c>
      <c r="CN16" s="154" t="s">
        <v>22</v>
      </c>
      <c r="CO16" s="154" t="s">
        <v>23</v>
      </c>
      <c r="CP16" s="155" t="s">
        <v>24</v>
      </c>
      <c r="CQ16" s="158"/>
      <c r="CR16" s="158"/>
      <c r="CS16" s="158"/>
      <c r="CT16"/>
      <c r="CU16"/>
    </row>
    <row r="17" spans="1:99" ht="38.25" customHeight="1" thickBot="1" x14ac:dyDescent="0.25">
      <c r="A17" s="9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22</v>
      </c>
      <c r="CL17" s="154" t="s">
        <v>22</v>
      </c>
      <c r="CM17" s="154" t="s">
        <v>23</v>
      </c>
      <c r="CN17" s="166" t="s">
        <v>24</v>
      </c>
      <c r="CO17" s="154" t="s">
        <v>25</v>
      </c>
      <c r="CP17" s="155" t="s">
        <v>25</v>
      </c>
      <c r="CQ17" s="158"/>
      <c r="CR17" s="158"/>
      <c r="CS17" s="158"/>
      <c r="CT17"/>
      <c r="CU17"/>
    </row>
    <row r="18" spans="1:99" ht="38.25" customHeight="1" thickBot="1" x14ac:dyDescent="0.25">
      <c r="A18" s="9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23</v>
      </c>
      <c r="CL18" s="158" t="s">
        <v>23</v>
      </c>
      <c r="CM18" s="57" t="s">
        <v>24</v>
      </c>
      <c r="CN18" s="158" t="s">
        <v>25</v>
      </c>
      <c r="CO18" s="158" t="s">
        <v>25</v>
      </c>
      <c r="CP18" s="163" t="s">
        <v>25</v>
      </c>
      <c r="CQ18" s="158"/>
      <c r="CR18" s="158"/>
      <c r="CS18" s="158"/>
      <c r="CT18"/>
      <c r="CU18"/>
    </row>
    <row r="19" spans="1:99" ht="38.25" customHeight="1" thickBot="1" x14ac:dyDescent="0.25">
      <c r="A19" s="9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200</v>
      </c>
      <c r="CE19" s="226" t="str">
        <f>IF(F11=3,Z11,"")</f>
        <v/>
      </c>
      <c r="CF19" s="48"/>
      <c r="CG19" s="319"/>
      <c r="CH19" s="317"/>
      <c r="CI19" s="168" t="s">
        <v>262</v>
      </c>
      <c r="CJ19" s="232" t="str">
        <f>IF(F11=3,IF(CE20&gt;=0,"",IF(AND(-CE20/P11&gt;=1/2,-CE20/P11&lt;3/4),"○","")),"")</f>
        <v/>
      </c>
      <c r="CK19" s="163" t="s">
        <v>24</v>
      </c>
      <c r="CL19" s="57" t="s">
        <v>24</v>
      </c>
      <c r="CM19" s="158" t="s">
        <v>25</v>
      </c>
      <c r="CN19" s="158" t="s">
        <v>25</v>
      </c>
      <c r="CO19" s="158" t="s">
        <v>25</v>
      </c>
      <c r="CP19" s="163" t="s">
        <v>25</v>
      </c>
      <c r="CQ19" s="158"/>
      <c r="CR19" s="158"/>
      <c r="CS19" s="158"/>
      <c r="CT19"/>
      <c r="CU19"/>
    </row>
    <row r="20" spans="1:99" ht="38.25" customHeight="1" thickBot="1" x14ac:dyDescent="0.25">
      <c r="A20" s="9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25</v>
      </c>
      <c r="CL20" s="158" t="s">
        <v>25</v>
      </c>
      <c r="CM20" s="158" t="s">
        <v>25</v>
      </c>
      <c r="CN20" s="158" t="s">
        <v>25</v>
      </c>
      <c r="CO20" s="158" t="s">
        <v>25</v>
      </c>
      <c r="CP20" s="163" t="s">
        <v>25</v>
      </c>
      <c r="CQ20" s="158"/>
      <c r="CR20" s="158"/>
      <c r="CS20" s="158"/>
      <c r="CT20"/>
      <c r="CU20"/>
    </row>
    <row r="21" spans="1:99" ht="38.25" customHeight="1" thickBot="1" x14ac:dyDescent="0.25">
      <c r="A21" s="9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200</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200</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25</v>
      </c>
      <c r="CL21" s="177" t="s">
        <v>25</v>
      </c>
      <c r="CM21" s="177" t="s">
        <v>25</v>
      </c>
      <c r="CN21" s="177" t="s">
        <v>25</v>
      </c>
      <c r="CO21" s="177" t="s">
        <v>25</v>
      </c>
      <c r="CP21" s="178" t="s">
        <v>25</v>
      </c>
      <c r="CQ21" s="158"/>
      <c r="CR21" s="158"/>
      <c r="CS21" s="158"/>
      <c r="CT21"/>
      <c r="CU21"/>
    </row>
    <row r="22" spans="1:99" ht="38.25" customHeight="1" thickBot="1" x14ac:dyDescent="0.25">
      <c r="A22" s="9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c r="CU22"/>
    </row>
    <row r="23" spans="1:99" ht="38.25" customHeight="1" thickBot="1" x14ac:dyDescent="0.25">
      <c r="A23" s="95"/>
      <c r="B23" s="126" t="s">
        <v>150</v>
      </c>
      <c r="C23" s="95"/>
      <c r="D23" s="95"/>
      <c r="E23" s="95"/>
      <c r="F23" s="95"/>
      <c r="G23" s="95"/>
      <c r="H23" s="95"/>
      <c r="I23" s="95"/>
      <c r="J23" s="95"/>
      <c r="K23" s="96"/>
      <c r="L23" s="96"/>
      <c r="M23" s="95"/>
      <c r="N23" s="95"/>
      <c r="O23" s="95"/>
      <c r="P23" s="95"/>
      <c r="Q23" s="310" t="s">
        <v>295</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c r="CU23"/>
    </row>
    <row r="24" spans="1:99" ht="38.25" customHeight="1" x14ac:dyDescent="0.2">
      <c r="A24" s="95"/>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c r="CU24"/>
    </row>
    <row r="25" spans="1:99" ht="38.25" customHeight="1" thickBot="1" x14ac:dyDescent="0.25">
      <c r="A25" s="9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c r="CU25"/>
    </row>
    <row r="26" spans="1:99" ht="38.25" customHeight="1" thickBot="1" x14ac:dyDescent="0.25">
      <c r="A26" s="9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c r="CU26"/>
    </row>
    <row r="27" spans="1:99" ht="38.25" customHeight="1" thickBot="1" x14ac:dyDescent="0.25">
      <c r="A27" s="9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205</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c r="CU27"/>
    </row>
    <row r="28" spans="1:99" ht="38.25" customHeight="1" thickBot="1" x14ac:dyDescent="0.25">
      <c r="A28" s="9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c r="CU28"/>
    </row>
    <row r="29" spans="1:99" ht="38.25" customHeight="1" x14ac:dyDescent="0.2">
      <c r="A29" s="95"/>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c r="CU29"/>
    </row>
    <row r="30" spans="1:99" ht="38.25" customHeight="1" x14ac:dyDescent="0.2">
      <c r="A30" s="95"/>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c r="CU30"/>
    </row>
    <row r="31" spans="1:99" ht="38.25" customHeight="1" thickBot="1" x14ac:dyDescent="0.25">
      <c r="A31" s="9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c r="CU31"/>
    </row>
    <row r="32" spans="1:99" ht="38.25" customHeight="1" thickTop="1" thickBot="1" x14ac:dyDescent="0.25">
      <c r="A32" s="9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c r="CU32"/>
    </row>
    <row r="33" spans="1:99" ht="38.25" customHeight="1" thickTop="1" thickBot="1" x14ac:dyDescent="0.25">
      <c r="A33" s="9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c r="CU33"/>
    </row>
    <row r="34" spans="1:99" ht="38.25" customHeight="1" thickTop="1" thickBot="1" x14ac:dyDescent="0.25">
      <c r="A34" s="9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c r="CU34"/>
    </row>
    <row r="35" spans="1:99" ht="24.75" customHeight="1" x14ac:dyDescent="0.2">
      <c r="A35" s="95"/>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c r="CU35"/>
    </row>
    <row r="36" spans="1:99" x14ac:dyDescent="0.2">
      <c r="AL36"/>
      <c r="AM36" s="4"/>
      <c r="AN36"/>
      <c r="AO36" s="5"/>
      <c r="AP36"/>
      <c r="AQ36" s="43"/>
      <c r="AR36" s="11"/>
      <c r="AS36" s="44"/>
      <c r="AT36" s="3"/>
      <c r="AU36" s="5"/>
      <c r="AV36"/>
      <c r="AW36"/>
      <c r="AX36"/>
      <c r="AY36" s="7"/>
      <c r="AZ36" s="7"/>
      <c r="BA36" s="8"/>
      <c r="BB36"/>
      <c r="BC36"/>
      <c r="BD36"/>
      <c r="BE36"/>
      <c r="BF36"/>
      <c r="BG36"/>
      <c r="BH36"/>
      <c r="BI36"/>
      <c r="BJ36"/>
      <c r="BK36"/>
      <c r="BL36" s="43"/>
      <c r="BM36" s="11"/>
      <c r="BN36" s="44"/>
      <c r="BO36" s="3"/>
      <c r="BP36"/>
      <c r="BQ36"/>
      <c r="BR36"/>
      <c r="BS36"/>
      <c r="BT36"/>
      <c r="BU36"/>
      <c r="BV36"/>
      <c r="BW36"/>
      <c r="BX36"/>
      <c r="BY36"/>
      <c r="BZ36"/>
      <c r="CA36"/>
      <c r="CB36"/>
      <c r="CC36"/>
      <c r="CD36"/>
      <c r="CE36"/>
      <c r="CF36"/>
      <c r="CG36"/>
      <c r="CH36"/>
      <c r="CI36" s="10"/>
      <c r="CJ36" s="11"/>
      <c r="CK36" s="44"/>
      <c r="CL36"/>
      <c r="CM36"/>
      <c r="CN36"/>
      <c r="CO36"/>
      <c r="CP36"/>
      <c r="CQ36"/>
      <c r="CR36"/>
      <c r="CS36"/>
      <c r="CT36"/>
      <c r="CU36"/>
    </row>
    <row r="37" spans="1: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1:99" x14ac:dyDescent="0.2">
      <c r="J39" s="2"/>
      <c r="L39" s="1"/>
    </row>
  </sheetData>
  <sheetProtection password="D032" sheet="1" objects="1" scenarios="1"/>
  <mergeCells count="90">
    <mergeCell ref="B27:O27"/>
    <mergeCell ref="B29:O34"/>
    <mergeCell ref="AN32:AP32"/>
    <mergeCell ref="BI32:BK32"/>
    <mergeCell ref="CF32:CH32"/>
    <mergeCell ref="AN33:AP33"/>
    <mergeCell ref="BI33:BK33"/>
    <mergeCell ref="AO31:AP31"/>
    <mergeCell ref="CG16:CI16"/>
    <mergeCell ref="B17:O17"/>
    <mergeCell ref="Q17:S17"/>
    <mergeCell ref="BK17:BK21"/>
    <mergeCell ref="CG17:CG21"/>
    <mergeCell ref="CH17:CH21"/>
    <mergeCell ref="AP18:AP22"/>
    <mergeCell ref="B19:O19"/>
    <mergeCell ref="BJ22:BJ26"/>
    <mergeCell ref="BK22:BK26"/>
    <mergeCell ref="Q23:S23"/>
    <mergeCell ref="AO23:AO27"/>
    <mergeCell ref="AP23:AP27"/>
    <mergeCell ref="B24:O25"/>
    <mergeCell ref="Q24:S24"/>
    <mergeCell ref="Q25:T25"/>
    <mergeCell ref="B15:O15"/>
    <mergeCell ref="Q15:S15"/>
    <mergeCell ref="Q16:S16"/>
    <mergeCell ref="AO16:AO22"/>
    <mergeCell ref="BJ16:BJ21"/>
    <mergeCell ref="B21:O22"/>
    <mergeCell ref="Q22:S22"/>
    <mergeCell ref="CK12:CK14"/>
    <mergeCell ref="CL12:CP12"/>
    <mergeCell ref="AS13:AV13"/>
    <mergeCell ref="AW13:BA13"/>
    <mergeCell ref="BN13:BQ13"/>
    <mergeCell ref="BR13:BR14"/>
    <mergeCell ref="BS13:BW13"/>
    <mergeCell ref="CL13:CP13"/>
    <mergeCell ref="AW12:BA12"/>
    <mergeCell ref="BG12:BG13"/>
    <mergeCell ref="BN12:BQ12"/>
    <mergeCell ref="BR12:BW12"/>
    <mergeCell ref="CD12:CD13"/>
    <mergeCell ref="Q9:Q10"/>
    <mergeCell ref="T9:X9"/>
    <mergeCell ref="Y9:AB9"/>
    <mergeCell ref="AL12:AL13"/>
    <mergeCell ref="AS12:AV12"/>
    <mergeCell ref="Q26:AH34"/>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AE2:AH2"/>
    <mergeCell ref="AE3:AH3"/>
    <mergeCell ref="AC9:AC10"/>
    <mergeCell ref="AG9:AH9"/>
    <mergeCell ref="R3:Z3"/>
    <mergeCell ref="R4:Z5"/>
    <mergeCell ref="R8:R10"/>
    <mergeCell ref="S8:S10"/>
    <mergeCell ref="T8:AB8"/>
    <mergeCell ref="AC2:AD2"/>
    <mergeCell ref="AC3:AD3"/>
    <mergeCell ref="AC4:AD4"/>
    <mergeCell ref="AC5:AD5"/>
    <mergeCell ref="AC6:AD6"/>
    <mergeCell ref="AE4:AH4"/>
    <mergeCell ref="AE5:AH5"/>
    <mergeCell ref="AE6:AH6"/>
    <mergeCell ref="V20:AH20"/>
    <mergeCell ref="V19:AH19"/>
    <mergeCell ref="V18:AH18"/>
    <mergeCell ref="V17:AH17"/>
    <mergeCell ref="V16:AH16"/>
    <mergeCell ref="AD9:AD10"/>
    <mergeCell ref="AC8:AH8"/>
    <mergeCell ref="AE9:AF9"/>
  </mergeCells>
  <phoneticPr fontId="18"/>
  <conditionalFormatting sqref="AS16:BA27">
    <cfRule type="expression" dxfId="5" priority="3" stopIfTrue="1">
      <formula>AND($AR16="○",AS$15="○")</formula>
    </cfRule>
  </conditionalFormatting>
  <conditionalFormatting sqref="BN16:CA26">
    <cfRule type="expression" dxfId="4" priority="2" stopIfTrue="1">
      <formula>AND($BM16="○",BN$15="○")</formula>
    </cfRule>
  </conditionalFormatting>
  <conditionalFormatting sqref="CK16:CP21">
    <cfRule type="expression" dxfId="3" priority="1" stopIfTrue="1">
      <formula>AND($CJ16="○",CK$15="○")</formula>
    </cfRule>
  </conditionalFormatting>
  <dataValidations count="8">
    <dataValidation type="list" imeMode="off" allowBlank="1" showInputMessage="1" showErrorMessage="1" sqref="AM31 BH31 CE31" xr:uid="{00000000-0002-0000-1500-000000000000}">
      <formula1>"A,B,C,D,E"</formula1>
    </dataValidation>
    <dataValidation type="list" allowBlank="1" showInputMessage="1" showErrorMessage="1" sqref="E11" xr:uid="{00000000-0002-0000-1500-000001000000}">
      <formula1>"1,2,3,4,5,6,7,8,9,10,11,12,13,14,15,16"</formula1>
    </dataValidation>
    <dataValidation type="list" allowBlank="1" showInputMessage="1" showErrorMessage="1" sqref="F11" xr:uid="{00000000-0002-0000-1500-000002000000}">
      <formula1>"1,2,3"</formula1>
    </dataValidation>
    <dataValidation type="list" allowBlank="1" showInputMessage="1" showErrorMessage="1" sqref="G11 K11" xr:uid="{00000000-0002-0000-1500-000003000000}">
      <formula1>"1,2,3,4,5,6"</formula1>
    </dataValidation>
    <dataValidation type="list" allowBlank="1" showInputMessage="1" showErrorMessage="1" sqref="AE11 I11:J11" xr:uid="{00000000-0002-0000-1500-000004000000}">
      <formula1>"1,2,3,4,5"</formula1>
    </dataValidation>
    <dataValidation type="list" allowBlank="1" showInputMessage="1" showErrorMessage="1" sqref="L11" xr:uid="{00000000-0002-0000-1500-000005000000}">
      <formula1>"1,2,3,4,5,6,7,8,9,10,11,12,13"</formula1>
    </dataValidation>
    <dataValidation type="list" allowBlank="1" showInputMessage="1" showErrorMessage="1" sqref="M11 O11 AC11:AD11" xr:uid="{00000000-0002-0000-1500-000006000000}">
      <formula1>"1,2"</formula1>
    </dataValidation>
    <dataValidation type="list" allowBlank="1" showInputMessage="1" showErrorMessage="1" sqref="AG11 N11 H11" xr:uid="{00000000-0002-0000-1500-000007000000}">
      <formula1>"1,2,3,4"</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headerFooter>
    <oddFooter>&amp;R&amp;20&amp;A</oddFooter>
  </headerFooter>
  <colBreaks count="3" manualBreakCount="3">
    <brk id="35" max="36" man="1"/>
    <brk id="57" max="40" man="1"/>
    <brk id="80" max="40"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50"/>
  </sheetPr>
  <dimension ref="A1:CU39"/>
  <sheetViews>
    <sheetView showGridLines="0" showWhiteSpace="0" view="pageBreakPreview" zoomScale="40" zoomScaleNormal="55" zoomScaleSheetLayoutView="40" zoomScalePageLayoutView="70" workbookViewId="0">
      <pane ySplit="7" topLeftCell="A8" activePane="bottomLeft" state="frozen"/>
      <selection activeCell="F117" sqref="F117"/>
      <selection pane="bottomLeft"/>
    </sheetView>
  </sheetViews>
  <sheetFormatPr defaultColWidth="9" defaultRowHeight="13" x14ac:dyDescent="0.2"/>
  <cols>
    <col min="1" max="1" width="3.6328125" style="1" customWidth="1"/>
    <col min="2" max="2" width="12.7265625" style="1" customWidth="1"/>
    <col min="3" max="3" width="19.7265625" style="1" customWidth="1"/>
    <col min="4" max="4" width="18.36328125" style="1" customWidth="1"/>
    <col min="5" max="10" width="4.90625" style="1" customWidth="1"/>
    <col min="11" max="12" width="4.90625" style="2" customWidth="1"/>
    <col min="13" max="15" width="4.90625" style="1" customWidth="1"/>
    <col min="16" max="16" width="19.36328125" style="1" customWidth="1"/>
    <col min="17" max="17" width="19.08984375" style="1" customWidth="1"/>
    <col min="18" max="18" width="15.90625" style="1" customWidth="1"/>
    <col min="19" max="19" width="18.08984375" style="1" customWidth="1"/>
    <col min="20" max="20" width="16" style="1" customWidth="1"/>
    <col min="21" max="21" width="12.26953125" style="1" customWidth="1"/>
    <col min="22" max="22" width="16.7265625" style="1" customWidth="1"/>
    <col min="23" max="23" width="12.26953125" style="1" customWidth="1"/>
    <col min="24" max="24" width="16.453125" style="1" customWidth="1"/>
    <col min="25" max="25" width="13.90625" style="1" customWidth="1"/>
    <col min="26" max="26" width="14.36328125" style="1" customWidth="1"/>
    <col min="27" max="27" width="13.6328125" style="1" customWidth="1"/>
    <col min="28" max="28" width="13.7265625" style="1" customWidth="1"/>
    <col min="29" max="35" width="7" style="1" customWidth="1"/>
    <col min="36" max="37" width="3.6328125" style="1" customWidth="1"/>
    <col min="38" max="38" width="33.6328125" style="1" customWidth="1"/>
    <col min="39" max="39" width="22.7265625" style="1" customWidth="1"/>
    <col min="40" max="40" width="5.08984375" style="1" customWidth="1"/>
    <col min="41" max="41" width="10.7265625" style="1" customWidth="1"/>
    <col min="42" max="42" width="17" style="1" customWidth="1"/>
    <col min="43" max="43" width="22.453125" style="1" customWidth="1"/>
    <col min="44" max="48" width="10.7265625" style="1" customWidth="1"/>
    <col min="49" max="53" width="12.6328125" style="1" customWidth="1"/>
    <col min="54" max="56" width="10.7265625" style="1" customWidth="1"/>
    <col min="57" max="58" width="3.6328125" style="1" customWidth="1"/>
    <col min="59" max="59" width="33.90625" style="1" customWidth="1"/>
    <col min="60" max="60" width="22.90625" style="1" customWidth="1"/>
    <col min="61" max="61" width="5.08984375" style="1" customWidth="1"/>
    <col min="62" max="62" width="10.7265625" style="1" customWidth="1"/>
    <col min="63" max="63" width="16.453125" style="1" customWidth="1"/>
    <col min="64" max="64" width="22.453125" style="1" customWidth="1"/>
    <col min="65" max="70" width="10.7265625" style="1" customWidth="1"/>
    <col min="71" max="75" width="12.6328125" style="1" customWidth="1"/>
    <col min="76" max="79" width="10.6328125" style="1" customWidth="1"/>
    <col min="80" max="80" width="3.453125" style="1" customWidth="1"/>
    <col min="81" max="81" width="3.6328125" style="1" customWidth="1"/>
    <col min="82" max="82" width="33.453125" style="1" customWidth="1"/>
    <col min="83" max="83" width="22.90625" style="1" customWidth="1"/>
    <col min="84" max="84" width="5.08984375" style="1" customWidth="1"/>
    <col min="85" max="86" width="10.6328125" style="1" customWidth="1"/>
    <col min="87" max="87" width="22.36328125" style="1" customWidth="1"/>
    <col min="88" max="89" width="10.6328125" style="1" customWidth="1"/>
    <col min="90" max="97" width="12.6328125" style="1" customWidth="1"/>
    <col min="98" max="98" width="3.6328125" style="1" customWidth="1"/>
    <col min="99" max="99" width="10.6328125" style="1" customWidth="1"/>
    <col min="100" max="16384" width="9" style="1"/>
  </cols>
  <sheetData>
    <row r="1" spans="1:99" x14ac:dyDescent="0.2">
      <c r="A1" s="95"/>
      <c r="B1" s="95"/>
      <c r="C1" s="95"/>
      <c r="D1" s="95"/>
      <c r="E1" s="95"/>
      <c r="F1" s="95"/>
      <c r="G1" s="95"/>
      <c r="H1" s="95"/>
      <c r="I1" s="95"/>
      <c r="J1" s="95"/>
      <c r="K1" s="96"/>
      <c r="L1" s="96"/>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row>
    <row r="2" spans="1:99" ht="21.75" customHeight="1" x14ac:dyDescent="0.2">
      <c r="A2" s="95"/>
      <c r="B2" s="97"/>
      <c r="C2" s="95"/>
      <c r="D2" s="95"/>
      <c r="E2" s="95"/>
      <c r="F2" s="95"/>
      <c r="G2" s="95"/>
      <c r="H2" s="95"/>
      <c r="I2" s="95"/>
      <c r="J2" s="95"/>
      <c r="K2" s="96"/>
      <c r="L2" s="96"/>
      <c r="M2" s="95"/>
      <c r="N2" s="95"/>
      <c r="O2" s="95"/>
      <c r="P2" s="95"/>
      <c r="Q2" s="98"/>
      <c r="R2" s="99"/>
      <c r="S2" s="99"/>
      <c r="T2" s="99"/>
      <c r="U2" s="99"/>
      <c r="V2" s="99"/>
      <c r="W2" s="99"/>
      <c r="X2" s="99"/>
      <c r="Y2" s="99"/>
      <c r="Z2" s="99"/>
      <c r="AA2" s="95"/>
      <c r="AB2" s="95"/>
      <c r="AC2" s="294" t="s">
        <v>154</v>
      </c>
      <c r="AD2" s="295"/>
      <c r="AE2" s="294"/>
      <c r="AF2" s="295"/>
      <c r="AG2" s="295"/>
      <c r="AH2" s="295"/>
      <c r="AI2" s="100"/>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row>
    <row r="3" spans="1:99" ht="21.75" customHeight="1" x14ac:dyDescent="0.2">
      <c r="A3" s="95"/>
      <c r="B3" s="101"/>
      <c r="C3" s="95"/>
      <c r="D3" s="95"/>
      <c r="E3" s="95"/>
      <c r="F3" s="95"/>
      <c r="G3" s="95"/>
      <c r="H3" s="95"/>
      <c r="I3" s="95"/>
      <c r="J3" s="95"/>
      <c r="K3" s="96"/>
      <c r="L3" s="96"/>
      <c r="M3" s="95"/>
      <c r="N3" s="95"/>
      <c r="O3" s="95"/>
      <c r="P3" s="95"/>
      <c r="Q3" s="102"/>
      <c r="R3" s="302"/>
      <c r="S3" s="302"/>
      <c r="T3" s="302"/>
      <c r="U3" s="302"/>
      <c r="V3" s="302"/>
      <c r="W3" s="302"/>
      <c r="X3" s="302"/>
      <c r="Y3" s="302"/>
      <c r="Z3" s="302"/>
      <c r="AA3" s="95"/>
      <c r="AB3" s="95"/>
      <c r="AC3" s="294" t="s">
        <v>13</v>
      </c>
      <c r="AD3" s="295"/>
      <c r="AE3" s="294"/>
      <c r="AF3" s="295"/>
      <c r="AG3" s="295"/>
      <c r="AH3" s="295"/>
      <c r="AI3" s="100"/>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row>
    <row r="4" spans="1:99" ht="21.75" customHeight="1" x14ac:dyDescent="0.2">
      <c r="A4" s="95"/>
      <c r="B4" s="48"/>
      <c r="C4" s="95"/>
      <c r="D4" s="95"/>
      <c r="E4" s="95"/>
      <c r="F4" s="95"/>
      <c r="G4" s="95"/>
      <c r="H4" s="95"/>
      <c r="I4" s="95"/>
      <c r="J4" s="95"/>
      <c r="K4" s="96"/>
      <c r="L4" s="96"/>
      <c r="M4" s="95"/>
      <c r="N4" s="95"/>
      <c r="O4" s="95"/>
      <c r="P4" s="95"/>
      <c r="Q4" s="103"/>
      <c r="R4" s="302"/>
      <c r="S4" s="302"/>
      <c r="T4" s="302"/>
      <c r="U4" s="302"/>
      <c r="V4" s="302"/>
      <c r="W4" s="302"/>
      <c r="X4" s="302"/>
      <c r="Y4" s="302"/>
      <c r="Z4" s="302"/>
      <c r="AA4" s="95"/>
      <c r="AB4" s="95"/>
      <c r="AC4" s="294" t="s">
        <v>14</v>
      </c>
      <c r="AD4" s="295"/>
      <c r="AE4" s="294"/>
      <c r="AF4" s="295"/>
      <c r="AG4" s="295"/>
      <c r="AH4" s="295"/>
      <c r="AI4" s="100"/>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row>
    <row r="5" spans="1:99" ht="21.75" customHeight="1" x14ac:dyDescent="0.2">
      <c r="A5" s="95"/>
      <c r="B5" s="104" t="s">
        <v>71</v>
      </c>
      <c r="C5" s="105">
        <v>20</v>
      </c>
      <c r="D5" s="95"/>
      <c r="E5" s="95"/>
      <c r="F5" s="95"/>
      <c r="G5" s="95"/>
      <c r="H5" s="95"/>
      <c r="I5" s="95"/>
      <c r="J5" s="95"/>
      <c r="K5" s="96"/>
      <c r="L5" s="96"/>
      <c r="M5" s="95"/>
      <c r="N5" s="95"/>
      <c r="O5" s="95"/>
      <c r="P5" s="95"/>
      <c r="Q5" s="103"/>
      <c r="R5" s="302"/>
      <c r="S5" s="302"/>
      <c r="T5" s="302"/>
      <c r="U5" s="302"/>
      <c r="V5" s="302"/>
      <c r="W5" s="302"/>
      <c r="X5" s="302"/>
      <c r="Y5" s="302"/>
      <c r="Z5" s="302"/>
      <c r="AA5" s="95"/>
      <c r="AB5" s="95"/>
      <c r="AC5" s="294" t="s">
        <v>15</v>
      </c>
      <c r="AD5" s="295"/>
      <c r="AE5" s="294"/>
      <c r="AF5" s="295"/>
      <c r="AG5" s="295"/>
      <c r="AH5" s="295"/>
      <c r="AI5" s="100"/>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row>
    <row r="6" spans="1:99" ht="21.75" customHeight="1" x14ac:dyDescent="0.2">
      <c r="A6" s="95"/>
      <c r="B6" s="48"/>
      <c r="C6" s="95"/>
      <c r="D6" s="95"/>
      <c r="E6" s="95"/>
      <c r="F6" s="95"/>
      <c r="G6" s="95"/>
      <c r="H6" s="95"/>
      <c r="I6" s="95"/>
      <c r="J6" s="95"/>
      <c r="K6" s="96"/>
      <c r="L6" s="96"/>
      <c r="M6" s="95"/>
      <c r="N6" s="95"/>
      <c r="O6" s="95"/>
      <c r="P6" s="95"/>
      <c r="Q6" s="103"/>
      <c r="R6" s="106"/>
      <c r="S6" s="106"/>
      <c r="T6" s="106"/>
      <c r="U6" s="106"/>
      <c r="V6" s="106"/>
      <c r="W6" s="106"/>
      <c r="X6" s="106"/>
      <c r="Y6" s="106"/>
      <c r="Z6" s="99"/>
      <c r="AA6" s="95"/>
      <c r="AB6" s="95"/>
      <c r="AC6" s="294" t="s">
        <v>16</v>
      </c>
      <c r="AD6" s="295"/>
      <c r="AE6" s="294"/>
      <c r="AF6" s="295"/>
      <c r="AG6" s="295"/>
      <c r="AH6" s="295"/>
      <c r="AI6" s="107"/>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row>
    <row r="7" spans="1:99" ht="13.5" thickBot="1" x14ac:dyDescent="0.25">
      <c r="A7" s="95"/>
      <c r="B7" s="48"/>
      <c r="C7" s="95"/>
      <c r="D7" s="95"/>
      <c r="E7" s="95"/>
      <c r="F7" s="95"/>
      <c r="G7" s="95"/>
      <c r="H7" s="95"/>
      <c r="I7" s="95"/>
      <c r="J7" s="95"/>
      <c r="K7" s="95"/>
      <c r="L7" s="96"/>
      <c r="M7" s="96"/>
      <c r="N7" s="95"/>
      <c r="O7" s="95"/>
      <c r="P7" s="48"/>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row>
    <row r="8" spans="1:99" ht="43.5" customHeight="1" x14ac:dyDescent="0.2">
      <c r="A8" s="95"/>
      <c r="B8" s="367" t="s">
        <v>11</v>
      </c>
      <c r="C8" s="330" t="s">
        <v>12</v>
      </c>
      <c r="D8" s="370" t="s">
        <v>227</v>
      </c>
      <c r="E8" s="343" t="s">
        <v>0</v>
      </c>
      <c r="F8" s="364" t="s">
        <v>1</v>
      </c>
      <c r="G8" s="343" t="s">
        <v>5</v>
      </c>
      <c r="H8" s="343" t="s">
        <v>2</v>
      </c>
      <c r="I8" s="360" t="s">
        <v>72</v>
      </c>
      <c r="J8" s="360" t="s">
        <v>73</v>
      </c>
      <c r="K8" s="360" t="s">
        <v>136</v>
      </c>
      <c r="L8" s="360" t="s">
        <v>7</v>
      </c>
      <c r="M8" s="360" t="s">
        <v>10</v>
      </c>
      <c r="N8" s="343" t="s">
        <v>3</v>
      </c>
      <c r="O8" s="360" t="s">
        <v>216</v>
      </c>
      <c r="P8" s="333" t="s">
        <v>215</v>
      </c>
      <c r="Q8" s="108"/>
      <c r="R8" s="333" t="s">
        <v>195</v>
      </c>
      <c r="S8" s="340" t="s">
        <v>231</v>
      </c>
      <c r="T8" s="338" t="s">
        <v>74</v>
      </c>
      <c r="U8" s="339"/>
      <c r="V8" s="339"/>
      <c r="W8" s="339"/>
      <c r="X8" s="339"/>
      <c r="Y8" s="339"/>
      <c r="Z8" s="339"/>
      <c r="AA8" s="339"/>
      <c r="AB8" s="339"/>
      <c r="AC8" s="373" t="s">
        <v>4</v>
      </c>
      <c r="AD8" s="374"/>
      <c r="AE8" s="374"/>
      <c r="AF8" s="374"/>
      <c r="AG8" s="374"/>
      <c r="AH8" s="375"/>
      <c r="AI8" s="95"/>
      <c r="AJ8" s="95"/>
      <c r="AK8" s="95"/>
      <c r="AL8" s="48"/>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row>
    <row r="9" spans="1:99" ht="48" customHeight="1" x14ac:dyDescent="0.2">
      <c r="A9" s="95"/>
      <c r="B9" s="368"/>
      <c r="C9" s="331"/>
      <c r="D9" s="331"/>
      <c r="E9" s="344"/>
      <c r="F9" s="365"/>
      <c r="G9" s="344"/>
      <c r="H9" s="344"/>
      <c r="I9" s="344"/>
      <c r="J9" s="344"/>
      <c r="K9" s="344"/>
      <c r="L9" s="344"/>
      <c r="M9" s="361"/>
      <c r="N9" s="344"/>
      <c r="O9" s="361"/>
      <c r="P9" s="334"/>
      <c r="Q9" s="346" t="s">
        <v>191</v>
      </c>
      <c r="R9" s="334"/>
      <c r="S9" s="341"/>
      <c r="T9" s="336" t="s">
        <v>49</v>
      </c>
      <c r="U9" s="337"/>
      <c r="V9" s="337"/>
      <c r="W9" s="337"/>
      <c r="X9" s="337"/>
      <c r="Y9" s="337" t="s">
        <v>6</v>
      </c>
      <c r="Z9" s="337"/>
      <c r="AA9" s="337"/>
      <c r="AB9" s="337"/>
      <c r="AC9" s="326" t="s">
        <v>65</v>
      </c>
      <c r="AD9" s="371" t="s">
        <v>188</v>
      </c>
      <c r="AE9" s="376" t="s">
        <v>276</v>
      </c>
      <c r="AF9" s="377"/>
      <c r="AG9" s="303" t="s">
        <v>277</v>
      </c>
      <c r="AH9" s="304"/>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row>
    <row r="10" spans="1:99" ht="85.5" customHeight="1" thickBot="1" x14ac:dyDescent="0.25">
      <c r="A10" s="95"/>
      <c r="B10" s="369"/>
      <c r="C10" s="332"/>
      <c r="D10" s="332"/>
      <c r="E10" s="345"/>
      <c r="F10" s="366"/>
      <c r="G10" s="345"/>
      <c r="H10" s="345"/>
      <c r="I10" s="345"/>
      <c r="J10" s="345"/>
      <c r="K10" s="345"/>
      <c r="L10" s="345"/>
      <c r="M10" s="362"/>
      <c r="N10" s="345"/>
      <c r="O10" s="362"/>
      <c r="P10" s="335"/>
      <c r="Q10" s="347"/>
      <c r="R10" s="335"/>
      <c r="S10" s="342"/>
      <c r="T10" s="109" t="s">
        <v>59</v>
      </c>
      <c r="U10" s="109" t="s">
        <v>60</v>
      </c>
      <c r="V10" s="109" t="s">
        <v>61</v>
      </c>
      <c r="W10" s="109" t="s">
        <v>62</v>
      </c>
      <c r="X10" s="109" t="s">
        <v>58</v>
      </c>
      <c r="Y10" s="110" t="s">
        <v>145</v>
      </c>
      <c r="Z10" s="111" t="s">
        <v>214</v>
      </c>
      <c r="AA10" s="109" t="s">
        <v>63</v>
      </c>
      <c r="AB10" s="109" t="s">
        <v>64</v>
      </c>
      <c r="AC10" s="327"/>
      <c r="AD10" s="372"/>
      <c r="AE10" s="112" t="s">
        <v>8</v>
      </c>
      <c r="AF10" s="113" t="s">
        <v>9</v>
      </c>
      <c r="AG10" s="112" t="s">
        <v>8</v>
      </c>
      <c r="AH10" s="114" t="s">
        <v>9</v>
      </c>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row>
    <row r="11" spans="1:99" s="12" customFormat="1" ht="45.75" customHeight="1" thickBot="1" x14ac:dyDescent="0.25">
      <c r="A11" s="121"/>
      <c r="B11" s="115"/>
      <c r="C11" s="116"/>
      <c r="D11" s="117"/>
      <c r="E11" s="116"/>
      <c r="F11" s="116"/>
      <c r="G11" s="116"/>
      <c r="H11" s="116"/>
      <c r="I11" s="116"/>
      <c r="J11" s="116"/>
      <c r="K11" s="116"/>
      <c r="L11" s="116"/>
      <c r="M11" s="116"/>
      <c r="N11" s="116"/>
      <c r="O11" s="116"/>
      <c r="P11" s="118"/>
      <c r="Q11" s="119"/>
      <c r="R11" s="119"/>
      <c r="S11" s="221">
        <f>P11-Q11-R11</f>
        <v>0</v>
      </c>
      <c r="T11" s="118"/>
      <c r="U11" s="222">
        <f>T17</f>
        <v>0</v>
      </c>
      <c r="V11" s="221">
        <f>T11-U11</f>
        <v>0</v>
      </c>
      <c r="W11" s="118"/>
      <c r="X11" s="221">
        <f>W11+V11</f>
        <v>0</v>
      </c>
      <c r="Y11" s="223">
        <f>T24</f>
        <v>0</v>
      </c>
      <c r="Z11" s="118"/>
      <c r="AA11" s="221">
        <f>Z11+Y11</f>
        <v>0</v>
      </c>
      <c r="AB11" s="118"/>
      <c r="AC11" s="116"/>
      <c r="AD11" s="116"/>
      <c r="AE11" s="116"/>
      <c r="AF11" s="116"/>
      <c r="AG11" s="116"/>
      <c r="AH11" s="120"/>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row>
    <row r="12" spans="1:99" ht="14.25" customHeight="1" thickTop="1" x14ac:dyDescent="0.2">
      <c r="A12" s="95"/>
      <c r="B12" s="95"/>
      <c r="C12" s="95"/>
      <c r="D12" s="95"/>
      <c r="E12" s="95"/>
      <c r="F12" s="95"/>
      <c r="G12" s="95"/>
      <c r="H12" s="95"/>
      <c r="I12" s="95"/>
      <c r="J12" s="95"/>
      <c r="K12" s="96"/>
      <c r="L12" s="96"/>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328" t="s">
        <v>44</v>
      </c>
      <c r="AM12" s="48"/>
      <c r="AN12" s="48"/>
      <c r="AO12" s="122"/>
      <c r="AP12" s="122"/>
      <c r="AQ12" s="122"/>
      <c r="AR12" s="122"/>
      <c r="AS12" s="348" t="s">
        <v>18</v>
      </c>
      <c r="AT12" s="348"/>
      <c r="AU12" s="348"/>
      <c r="AV12" s="348"/>
      <c r="AW12" s="348" t="s">
        <v>19</v>
      </c>
      <c r="AX12" s="348"/>
      <c r="AY12" s="348"/>
      <c r="AZ12" s="348"/>
      <c r="BA12" s="348"/>
      <c r="BB12" s="48"/>
      <c r="BC12" s="48"/>
      <c r="BD12" s="48"/>
      <c r="BE12" s="48"/>
      <c r="BF12" s="48"/>
      <c r="BG12" s="328" t="s">
        <v>202</v>
      </c>
      <c r="BH12" s="48"/>
      <c r="BI12" s="48"/>
      <c r="BJ12" s="123"/>
      <c r="BK12" s="123"/>
      <c r="BL12" s="123"/>
      <c r="BM12" s="123"/>
      <c r="BN12" s="320" t="s">
        <v>18</v>
      </c>
      <c r="BO12" s="320"/>
      <c r="BP12" s="320"/>
      <c r="BQ12" s="320"/>
      <c r="BR12" s="321" t="s">
        <v>19</v>
      </c>
      <c r="BS12" s="322"/>
      <c r="BT12" s="322"/>
      <c r="BU12" s="322"/>
      <c r="BV12" s="322"/>
      <c r="BW12" s="323"/>
      <c r="BX12" s="124"/>
      <c r="BY12" s="124"/>
      <c r="BZ12" s="124"/>
      <c r="CA12" s="124"/>
      <c r="CB12" s="124"/>
      <c r="CC12" s="124"/>
      <c r="CD12" s="328" t="s">
        <v>45</v>
      </c>
      <c r="CE12" s="48"/>
      <c r="CF12" s="48"/>
      <c r="CG12" s="123"/>
      <c r="CH12" s="123"/>
      <c r="CI12" s="123"/>
      <c r="CJ12" s="123"/>
      <c r="CK12" s="359" t="s">
        <v>30</v>
      </c>
      <c r="CL12" s="320" t="s">
        <v>19</v>
      </c>
      <c r="CM12" s="320"/>
      <c r="CN12" s="320"/>
      <c r="CO12" s="320"/>
      <c r="CP12" s="320"/>
      <c r="CQ12" s="124"/>
      <c r="CR12" s="124"/>
      <c r="CS12" s="124"/>
      <c r="CT12"/>
      <c r="CU12"/>
    </row>
    <row r="13" spans="1:99" ht="27.75" customHeight="1" thickBot="1" x14ac:dyDescent="0.25">
      <c r="A13" s="95"/>
      <c r="B13" s="95"/>
      <c r="C13" s="95"/>
      <c r="D13" s="95"/>
      <c r="E13" s="95"/>
      <c r="F13" s="95"/>
      <c r="G13" s="95"/>
      <c r="H13" s="95"/>
      <c r="I13" s="95"/>
      <c r="J13" s="95"/>
      <c r="K13" s="96"/>
      <c r="L13" s="96"/>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329"/>
      <c r="AM13" s="48"/>
      <c r="AN13" s="48"/>
      <c r="AO13" s="122"/>
      <c r="AP13" s="122"/>
      <c r="AQ13" s="122"/>
      <c r="AR13" s="122"/>
      <c r="AS13" s="350" t="s">
        <v>242</v>
      </c>
      <c r="AT13" s="351"/>
      <c r="AU13" s="351"/>
      <c r="AV13" s="352"/>
      <c r="AW13" s="350" t="s">
        <v>243</v>
      </c>
      <c r="AX13" s="351"/>
      <c r="AY13" s="351"/>
      <c r="AZ13" s="351"/>
      <c r="BA13" s="352"/>
      <c r="BB13" s="48"/>
      <c r="BC13" s="48"/>
      <c r="BD13" s="48"/>
      <c r="BE13" s="48"/>
      <c r="BF13" s="48"/>
      <c r="BG13" s="329"/>
      <c r="BH13" s="48"/>
      <c r="BI13" s="48"/>
      <c r="BJ13" s="123"/>
      <c r="BK13" s="123"/>
      <c r="BL13" s="123"/>
      <c r="BM13" s="123"/>
      <c r="BN13" s="353" t="s">
        <v>242</v>
      </c>
      <c r="BO13" s="324"/>
      <c r="BP13" s="324"/>
      <c r="BQ13" s="325"/>
      <c r="BR13" s="354" t="s">
        <v>29</v>
      </c>
      <c r="BS13" s="324" t="s">
        <v>243</v>
      </c>
      <c r="BT13" s="324"/>
      <c r="BU13" s="324"/>
      <c r="BV13" s="324"/>
      <c r="BW13" s="325"/>
      <c r="BX13" s="125"/>
      <c r="BY13" s="125"/>
      <c r="BZ13" s="125"/>
      <c r="CA13" s="125"/>
      <c r="CB13" s="125"/>
      <c r="CC13" s="125"/>
      <c r="CD13" s="329"/>
      <c r="CE13" s="48"/>
      <c r="CF13" s="48"/>
      <c r="CG13" s="123"/>
      <c r="CH13" s="123"/>
      <c r="CI13" s="123"/>
      <c r="CJ13" s="123"/>
      <c r="CK13" s="320"/>
      <c r="CL13" s="356" t="s">
        <v>243</v>
      </c>
      <c r="CM13" s="357"/>
      <c r="CN13" s="357"/>
      <c r="CO13" s="357"/>
      <c r="CP13" s="358"/>
      <c r="CQ13" s="125"/>
      <c r="CR13" s="125"/>
      <c r="CS13" s="125"/>
      <c r="CT13"/>
      <c r="CU13"/>
    </row>
    <row r="14" spans="1:99" ht="45.75" customHeight="1" thickTop="1" thickBot="1" x14ac:dyDescent="0.25">
      <c r="A14" s="95"/>
      <c r="B14" s="126" t="s">
        <v>146</v>
      </c>
      <c r="C14" s="95"/>
      <c r="D14" s="95"/>
      <c r="E14" s="95"/>
      <c r="F14" s="95"/>
      <c r="G14" s="95"/>
      <c r="H14" s="95"/>
      <c r="I14" s="95"/>
      <c r="J14" s="95"/>
      <c r="K14" s="96"/>
      <c r="L14" s="96"/>
      <c r="M14" s="95"/>
      <c r="N14" s="95"/>
      <c r="O14" s="95"/>
      <c r="P14" s="95"/>
      <c r="Q14" s="127" t="s">
        <v>210</v>
      </c>
      <c r="R14" s="55"/>
      <c r="S14" s="55"/>
      <c r="T14" s="55"/>
      <c r="U14" s="55"/>
      <c r="V14" s="55"/>
      <c r="W14" s="55"/>
      <c r="X14" s="55"/>
      <c r="Y14" s="55"/>
      <c r="Z14" s="55"/>
      <c r="AA14" s="55"/>
      <c r="AB14" s="55"/>
      <c r="AC14" s="55"/>
      <c r="AD14" s="55"/>
      <c r="AE14" s="55"/>
      <c r="AF14" s="55"/>
      <c r="AG14" s="55"/>
      <c r="AH14" s="55"/>
      <c r="AI14" s="95"/>
      <c r="AJ14" s="95"/>
      <c r="AK14" s="95"/>
      <c r="AL14" s="48"/>
      <c r="AM14" s="122"/>
      <c r="AN14" s="48"/>
      <c r="AO14" s="128"/>
      <c r="AP14" s="128"/>
      <c r="AQ14" s="128"/>
      <c r="AR14" s="129"/>
      <c r="AS14" s="130" t="s">
        <v>244</v>
      </c>
      <c r="AT14" s="131" t="s">
        <v>245</v>
      </c>
      <c r="AU14" s="131" t="s">
        <v>246</v>
      </c>
      <c r="AV14" s="132" t="s">
        <v>247</v>
      </c>
      <c r="AW14" s="133" t="s">
        <v>248</v>
      </c>
      <c r="AX14" s="133" t="s">
        <v>249</v>
      </c>
      <c r="AY14" s="133" t="s">
        <v>246</v>
      </c>
      <c r="AZ14" s="133" t="s">
        <v>250</v>
      </c>
      <c r="BA14" s="134" t="s">
        <v>251</v>
      </c>
      <c r="BB14" s="135" t="s">
        <v>47</v>
      </c>
      <c r="BC14" s="48"/>
      <c r="BD14" s="135" t="s">
        <v>46</v>
      </c>
      <c r="BE14" s="48"/>
      <c r="BF14" s="48"/>
      <c r="BG14" s="48"/>
      <c r="BH14" s="48"/>
      <c r="BI14" s="48"/>
      <c r="BJ14" s="136"/>
      <c r="BK14" s="136"/>
      <c r="BL14" s="136"/>
      <c r="BM14" s="129"/>
      <c r="BN14" s="130" t="s">
        <v>244</v>
      </c>
      <c r="BO14" s="131" t="s">
        <v>269</v>
      </c>
      <c r="BP14" s="131" t="s">
        <v>270</v>
      </c>
      <c r="BQ14" s="132" t="s">
        <v>247</v>
      </c>
      <c r="BR14" s="355"/>
      <c r="BS14" s="137" t="s">
        <v>248</v>
      </c>
      <c r="BT14" s="137" t="s">
        <v>249</v>
      </c>
      <c r="BU14" s="137" t="s">
        <v>246</v>
      </c>
      <c r="BV14" s="137" t="s">
        <v>250</v>
      </c>
      <c r="BW14" s="138" t="s">
        <v>251</v>
      </c>
      <c r="BX14" s="135" t="s">
        <v>47</v>
      </c>
      <c r="BY14" s="135"/>
      <c r="BZ14" s="139"/>
      <c r="CA14" s="139" t="s">
        <v>46</v>
      </c>
      <c r="CB14" s="139"/>
      <c r="CC14" s="139"/>
      <c r="CD14" s="48"/>
      <c r="CE14" s="48"/>
      <c r="CF14" s="48"/>
      <c r="CG14" s="136"/>
      <c r="CH14" s="136"/>
      <c r="CI14" s="136"/>
      <c r="CJ14" s="129"/>
      <c r="CK14" s="320"/>
      <c r="CL14" s="137" t="s">
        <v>248</v>
      </c>
      <c r="CM14" s="137" t="s">
        <v>249</v>
      </c>
      <c r="CN14" s="137" t="s">
        <v>246</v>
      </c>
      <c r="CO14" s="137" t="s">
        <v>250</v>
      </c>
      <c r="CP14" s="138" t="s">
        <v>251</v>
      </c>
      <c r="CQ14" s="135" t="s">
        <v>47</v>
      </c>
      <c r="CR14" s="139"/>
      <c r="CS14" s="139" t="s">
        <v>46</v>
      </c>
      <c r="CT14"/>
      <c r="CU14"/>
    </row>
    <row r="15" spans="1:99" ht="38.25" customHeight="1" thickBot="1" x14ac:dyDescent="0.25">
      <c r="A15" s="95"/>
      <c r="B15" s="363"/>
      <c r="C15" s="297"/>
      <c r="D15" s="297"/>
      <c r="E15" s="297"/>
      <c r="F15" s="297"/>
      <c r="G15" s="297"/>
      <c r="H15" s="297"/>
      <c r="I15" s="297"/>
      <c r="J15" s="297"/>
      <c r="K15" s="297"/>
      <c r="L15" s="297"/>
      <c r="M15" s="297"/>
      <c r="N15" s="297"/>
      <c r="O15" s="298"/>
      <c r="P15" s="95"/>
      <c r="Q15" s="305" t="s">
        <v>209</v>
      </c>
      <c r="R15" s="306"/>
      <c r="S15" s="306"/>
      <c r="T15" s="140"/>
      <c r="U15" s="141" t="s">
        <v>162</v>
      </c>
      <c r="V15" s="141" t="s">
        <v>208</v>
      </c>
      <c r="W15" s="142"/>
      <c r="X15" s="142"/>
      <c r="Y15" s="142"/>
      <c r="Z15" s="142"/>
      <c r="AA15" s="142"/>
      <c r="AB15" s="142"/>
      <c r="AC15" s="142"/>
      <c r="AD15" s="142"/>
      <c r="AE15" s="142"/>
      <c r="AF15" s="142"/>
      <c r="AG15" s="142"/>
      <c r="AH15" s="142"/>
      <c r="AI15" s="143"/>
      <c r="AJ15" s="95"/>
      <c r="AK15" s="95"/>
      <c r="AL15" s="144" t="s">
        <v>32</v>
      </c>
      <c r="AM15" s="225" t="str">
        <f>IF(F11=1,T11,"")</f>
        <v/>
      </c>
      <c r="AN15" s="145"/>
      <c r="AO15" s="128"/>
      <c r="AP15" s="128"/>
      <c r="AQ15" s="128"/>
      <c r="AR15" s="129"/>
      <c r="AS15" s="234" t="str">
        <f>IF(F11=1,IF(AM17&lt;0,"",IF(AM17/-AM22&gt;=1/3,"○",IF(AM22&gt;=0,"○",""))),"")</f>
        <v/>
      </c>
      <c r="AT15" s="235" t="str">
        <f>IF(F11=1,IF(AM17&lt;0,"",IF(AM22&gt;=0,"",IF(AND(AM17/-AM22&lt;1/3,AM17/-AM22&gt;=1/5),"○",""))),"")</f>
        <v/>
      </c>
      <c r="AU15" s="235" t="str">
        <f>IF(F11=1,IF(AM17&lt;0,"",IF(AM22&gt;=0,"",IF(AND(AM17/-AM22&lt;1/5,AM17/-AM22&gt;=1/10),"○",""))),"")</f>
        <v/>
      </c>
      <c r="AV15" s="236" t="str">
        <f>IF(F11=1,IF(AM17&lt;0,"",IF(AM22&gt;=0,"",IF(AM17/-AM22&lt;1/10,"○",""))),"")</f>
        <v/>
      </c>
      <c r="AW15" s="237" t="str">
        <f>IF(F11=1,IF(AM17&gt;=0,"",IF(-AM17/P11&lt;1/20,"○","")),"")</f>
        <v/>
      </c>
      <c r="AX15" s="238" t="str">
        <f>IF(F11=1,IF(AM17&gt;=0,"",IF(AND(-AM17/P11&lt;1/10,-AM17/P11&gt;=1/20),"○","")),"")</f>
        <v/>
      </c>
      <c r="AY15" s="238" t="str">
        <f>IF(F11=1,IF(AM17&gt;=0,"",IF(AND(-AM17/P11&lt;1/5,-AM17/P11&gt;=1/10),"○","")),"")</f>
        <v/>
      </c>
      <c r="AZ15" s="238" t="str">
        <f>IF(F11=1,IF(AM17&gt;=0,"",IF(AND(-AM17/P11&lt;1/2,-AM17/P11&gt;=1/5),"○","")),"")</f>
        <v/>
      </c>
      <c r="BA15" s="239" t="str">
        <f>IF(F11=1,IF(AM17&gt;=0,"",IF(-AM17/P11&gt;=1/2,"○","")),"")</f>
        <v/>
      </c>
      <c r="BB15" s="14" t="str">
        <f>IF(ISERROR(COLUMN(IF(AS15="○",AS15,IF(AT15="○",AT15,IF(AU15="○",AU15,IF(AV15="○",AV15,"")))))),"",COLUMN(IF(AS15="○",AS15,IF(AT15="○",AT15,IF(AU15="○",AU15,IF(AV15="○",AV15,""))))))</f>
        <v/>
      </c>
      <c r="BC15" s="14" t="str">
        <f>IF(ISERROR(COLUMN(IF(AW15="○",AW15,IF(AX15="○",AX15,IF(AY15="○",AY15,IF(AZ15="○",AZ15,IF(BA15="○",BA15,""))))))),"",COLUMN(IF(AW15="○",AW15,IF(AX15="○",AX15,IF(AY15="○",AY15,IF(AZ15="○",AZ15,IF(BA15="○",BA15,"")))))))</f>
        <v/>
      </c>
      <c r="BD15" s="14" t="str">
        <f>IF(F11=1,SUM(BB15:BC15),"")</f>
        <v/>
      </c>
      <c r="BE15" s="48"/>
      <c r="BF15" s="48"/>
      <c r="BG15" s="144" t="s">
        <v>32</v>
      </c>
      <c r="BH15" s="225" t="str">
        <f>IF(F11=2,T11,"")</f>
        <v/>
      </c>
      <c r="BI15" s="48"/>
      <c r="BJ15" s="136"/>
      <c r="BK15" s="136"/>
      <c r="BL15" s="136"/>
      <c r="BM15" s="129"/>
      <c r="BN15" s="234" t="str">
        <f>IF(F11=2,IF(BH17&lt;0,"",IF(BH17/-BH22&gt;=1/3,"○",IF(BH22&gt;=0,"○",""))),"")</f>
        <v/>
      </c>
      <c r="BO15" s="235" t="str">
        <f>IF(F11=2,IF(BH17&lt;0,"",IF(BH22&gt;=0,"",IF(AND(BH17/-BH22&lt;1/3,BH17/-BH22&gt;=1/5),"○",""))),"")</f>
        <v/>
      </c>
      <c r="BP15" s="235" t="str">
        <f>IF(F11=2,IF(BH17&lt;0,"",IF(BH22&gt;=0,"",IF(AND(BH17/-BH22&lt;1/5,BH17/-BH22&gt;=1/10),"○",""))),"")</f>
        <v/>
      </c>
      <c r="BQ15" s="240" t="str">
        <f>IF(F11=2,IF(BH17&lt;0,"",IF(BH22&gt;=0,"",IF(BH17/-BH22&lt;1/10,"○",""))),"")</f>
        <v/>
      </c>
      <c r="BR15" s="236" t="str">
        <f>IF(F11=2,IF(BH17&gt;=0,"",IF(BH27="○","○","")),"")</f>
        <v/>
      </c>
      <c r="BS15" s="241" t="str">
        <f>IF(AND(F11=2,OR(BH27="",BH27="×")),IF(BH17&gt;=0,"",IF(-BH17/P11&lt;1/20,"○","")),"")</f>
        <v/>
      </c>
      <c r="BT15" s="238" t="str">
        <f>IF(AND(F11=2,OR(BH27="",BH27="×")),IF(BH17&gt;=0,"",IF(AND(-BH17/P11&lt;1/10,-BH17/P11&gt;=1/20),"○","")),"")</f>
        <v/>
      </c>
      <c r="BU15" s="238" t="str">
        <f>IF(AND(F11=2,OR(BH27="",BH27="×")),IF(BH17&gt;=0,"",IF(AND(-BH17/P11&lt;1/5,-BH17/P11&gt;=1/10),"○","")),"")</f>
        <v/>
      </c>
      <c r="BV15" s="238" t="str">
        <f>IF(AND(F11=2,OR(BH27="",BH27="×")),IF(BH17&gt;=0,"",IF(AND(-BH17/P11&lt;1/2,-BH17/P11&gt;=1/5),"○","")),"")</f>
        <v/>
      </c>
      <c r="BW15" s="239" t="str">
        <f>IF(AND(F11=2,OR(BH27="",BH27="×")),IF(BH17&gt;=0,"",IF(-BH17/P11&gt;=1/2,"○","")),"")</f>
        <v/>
      </c>
      <c r="BX15" s="14" t="str">
        <f>IF(ISERROR(COLUMN(IF(BN15="○",BN15,IF(BO15="○",BO15,IF(BP15="○",BP15,IF(BQ15="○",BQ15,"")))))),"",COLUMN(IF(BN15="○",BN15,IF(BO15="○",BO15,IF(BP15="○",BP15,IF(BQ15="○",BQ15,""))))))</f>
        <v/>
      </c>
      <c r="BY15" s="14" t="str">
        <f>IF(ISERROR(COLUMN(IF(BR15="○",BR15,""))),"",COLUMN(IF(BR15="○",BR15,"")))</f>
        <v/>
      </c>
      <c r="BZ15" s="14" t="str">
        <f>IF(ISERROR(COLUMN(IF(BS15="○",BS15,IF(BT15="○",BT15,IF(BU15="○",BU15,IF(BV15="○",BV15,IF(BW15="○",BW15,""))))))),"",COLUMN(IF(BS15="○",BS15,IF(BT15="○",BT15,IF(BU15="○",BU15,IF(BV15="○",BV15,IF(BW15="○",BW15,"")))))))</f>
        <v/>
      </c>
      <c r="CA15" s="14" t="str">
        <f>IF(F11=2,SUM(BX15:BZ15),"")</f>
        <v/>
      </c>
      <c r="CB15" s="146"/>
      <c r="CC15" s="146"/>
      <c r="CD15" s="144" t="s">
        <v>32</v>
      </c>
      <c r="CE15" s="225" t="str">
        <f>IF(F11=3,T11,"")</f>
        <v/>
      </c>
      <c r="CF15" s="48"/>
      <c r="CG15" s="136"/>
      <c r="CH15" s="136"/>
      <c r="CI15" s="136"/>
      <c r="CJ15" s="129"/>
      <c r="CK15" s="242" t="str">
        <f>IF(F11=3,IF(CE17&gt;=0,"○",""),"")</f>
        <v/>
      </c>
      <c r="CL15" s="241" t="str">
        <f>IF(F11=3,IF(CE17&gt;=0,"",IF(-CE17/P11&lt;1/20,"○","")),"")</f>
        <v/>
      </c>
      <c r="CM15" s="238" t="str">
        <f>IF(F11=3,IF(CE17&gt;=0,"",IF(AND(-CE17/P11&lt;1/10,-CE17/P11&gt;=1/20),"○","")),"")</f>
        <v/>
      </c>
      <c r="CN15" s="238" t="str">
        <f>IF(F11=3,IF(CE17&gt;=0,"",IF(AND(-CE17/P11&lt;1/5,-CE17/P11&gt;=1/10),"○","")),"")</f>
        <v/>
      </c>
      <c r="CO15" s="238" t="str">
        <f>IF(F11=3,IF(CE17&gt;=0,"",IF(AND(-CE17/P11&lt;1/2,-CE17/P11&gt;=1/5),"○","")),"")</f>
        <v/>
      </c>
      <c r="CP15" s="239" t="str">
        <f>IF(F11=3,IF(CE17&gt;=0,"",IF(-CE17/P11&gt;=1/2,"○","")),"")</f>
        <v/>
      </c>
      <c r="CQ15" s="14" t="str">
        <f>IF(ISERROR(COLUMN(IF(CK15="○",CK15,""))),"",COLUMN(IF(CK15="○",CK15,"")))</f>
        <v/>
      </c>
      <c r="CR15" s="14" t="str">
        <f>IF(ISERROR(COLUMN(IF(CL15="○",CL15,IF(CM15="○",CM15,IF(CN15="○",CN15,IF(CO15="○",CO15,IF(CP15="○",CP15,""))))))),"",COLUMN(IF(CL15="○",CL15,IF(CM15="○",CM15,IF(CN15="○",CN15,IF(CO15="○",CO15,IF(CP15="○",CP15,"")))))))</f>
        <v/>
      </c>
      <c r="CS15" s="14" t="str">
        <f>IF(F11=3,SUM(CQ15:CR15),"")</f>
        <v/>
      </c>
      <c r="CT15"/>
      <c r="CU15"/>
    </row>
    <row r="16" spans="1:99" ht="38.25" customHeight="1" thickBot="1" x14ac:dyDescent="0.25">
      <c r="A16" s="95"/>
      <c r="B16" s="126" t="s">
        <v>147</v>
      </c>
      <c r="C16" s="95"/>
      <c r="D16" s="95"/>
      <c r="E16" s="95"/>
      <c r="F16" s="95"/>
      <c r="G16" s="95"/>
      <c r="H16" s="95"/>
      <c r="I16" s="95"/>
      <c r="J16" s="95"/>
      <c r="K16" s="96"/>
      <c r="L16" s="96"/>
      <c r="M16" s="95"/>
      <c r="N16" s="95"/>
      <c r="O16" s="95"/>
      <c r="P16" s="95"/>
      <c r="Q16" s="310" t="s">
        <v>294</v>
      </c>
      <c r="R16" s="311"/>
      <c r="S16" s="311"/>
      <c r="T16" s="147"/>
      <c r="U16" s="148" t="s">
        <v>163</v>
      </c>
      <c r="V16" s="315" t="s">
        <v>211</v>
      </c>
      <c r="W16" s="315"/>
      <c r="X16" s="315"/>
      <c r="Y16" s="315"/>
      <c r="Z16" s="315"/>
      <c r="AA16" s="315"/>
      <c r="AB16" s="315"/>
      <c r="AC16" s="315"/>
      <c r="AD16" s="315"/>
      <c r="AE16" s="315"/>
      <c r="AF16" s="315"/>
      <c r="AG16" s="315"/>
      <c r="AH16" s="315"/>
      <c r="AI16" s="149"/>
      <c r="AJ16" s="95"/>
      <c r="AK16" s="95"/>
      <c r="AL16" s="150" t="s">
        <v>33</v>
      </c>
      <c r="AM16" s="226" t="str">
        <f>IF(F11=1,U11,"")</f>
        <v/>
      </c>
      <c r="AN16" s="145"/>
      <c r="AO16" s="280" t="s">
        <v>20</v>
      </c>
      <c r="AP16" s="151"/>
      <c r="AQ16" s="152" t="s">
        <v>259</v>
      </c>
      <c r="AR16" s="231" t="str">
        <f>IF(F11=1,IF(AM24&gt;=0,"○",""),"")</f>
        <v/>
      </c>
      <c r="AS16" s="153" t="s">
        <v>21</v>
      </c>
      <c r="AT16" s="154" t="s">
        <v>21</v>
      </c>
      <c r="AU16" s="154" t="s">
        <v>21</v>
      </c>
      <c r="AV16" s="155" t="s">
        <v>21</v>
      </c>
      <c r="AW16" s="154" t="s">
        <v>21</v>
      </c>
      <c r="AX16" s="154" t="s">
        <v>21</v>
      </c>
      <c r="AY16" s="154" t="s">
        <v>21</v>
      </c>
      <c r="AZ16" s="154" t="s">
        <v>21</v>
      </c>
      <c r="BA16" s="155" t="s">
        <v>21</v>
      </c>
      <c r="BB16" s="48"/>
      <c r="BC16" s="48"/>
      <c r="BD16" s="48"/>
      <c r="BE16" s="48"/>
      <c r="BF16" s="48"/>
      <c r="BG16" s="150" t="s">
        <v>33</v>
      </c>
      <c r="BH16" s="226" t="str">
        <f>IF(F11=2,U11,"")</f>
        <v/>
      </c>
      <c r="BI16" s="48"/>
      <c r="BJ16" s="319" t="s">
        <v>20</v>
      </c>
      <c r="BK16" s="156"/>
      <c r="BL16" s="152" t="s">
        <v>259</v>
      </c>
      <c r="BM16" s="231" t="str">
        <f>IF(F11=2,IF(BH24&gt;=0,"○",""),"")</f>
        <v/>
      </c>
      <c r="BN16" s="157" t="s">
        <v>21</v>
      </c>
      <c r="BO16" s="154" t="s">
        <v>21</v>
      </c>
      <c r="BP16" s="154" t="s">
        <v>21</v>
      </c>
      <c r="BQ16" s="155" t="s">
        <v>21</v>
      </c>
      <c r="BR16" s="157" t="s">
        <v>21</v>
      </c>
      <c r="BS16" s="154" t="s">
        <v>22</v>
      </c>
      <c r="BT16" s="154" t="s">
        <v>22</v>
      </c>
      <c r="BU16" s="154" t="s">
        <v>22</v>
      </c>
      <c r="BV16" s="154" t="s">
        <v>22</v>
      </c>
      <c r="BW16" s="155" t="s">
        <v>22</v>
      </c>
      <c r="BX16" s="158"/>
      <c r="BY16" s="158"/>
      <c r="BZ16" s="158"/>
      <c r="CA16" s="158"/>
      <c r="CB16" s="158"/>
      <c r="CC16" s="158"/>
      <c r="CD16" s="150" t="s">
        <v>33</v>
      </c>
      <c r="CE16" s="226" t="str">
        <f>IF(F11=3,U11,"")</f>
        <v/>
      </c>
      <c r="CF16" s="48"/>
      <c r="CG16" s="294" t="s">
        <v>20</v>
      </c>
      <c r="CH16" s="295"/>
      <c r="CI16" s="349"/>
      <c r="CJ16" s="231" t="str">
        <f>IF(F11=3,IF(CE20&gt;=0,"○",""),"")</f>
        <v/>
      </c>
      <c r="CK16" s="155" t="s">
        <v>21</v>
      </c>
      <c r="CL16" s="154" t="s">
        <v>21</v>
      </c>
      <c r="CM16" s="154" t="s">
        <v>21</v>
      </c>
      <c r="CN16" s="154" t="s">
        <v>22</v>
      </c>
      <c r="CO16" s="154" t="s">
        <v>23</v>
      </c>
      <c r="CP16" s="155" t="s">
        <v>24</v>
      </c>
      <c r="CQ16" s="158"/>
      <c r="CR16" s="158"/>
      <c r="CS16" s="158"/>
      <c r="CT16"/>
      <c r="CU16"/>
    </row>
    <row r="17" spans="1:99" ht="38.25" customHeight="1" thickBot="1" x14ac:dyDescent="0.25">
      <c r="A17" s="95"/>
      <c r="B17" s="296"/>
      <c r="C17" s="297"/>
      <c r="D17" s="297"/>
      <c r="E17" s="297"/>
      <c r="F17" s="297"/>
      <c r="G17" s="297"/>
      <c r="H17" s="297"/>
      <c r="I17" s="297"/>
      <c r="J17" s="297"/>
      <c r="K17" s="297"/>
      <c r="L17" s="297"/>
      <c r="M17" s="297"/>
      <c r="N17" s="297"/>
      <c r="O17" s="298"/>
      <c r="P17" s="95"/>
      <c r="Q17" s="300" t="s">
        <v>164</v>
      </c>
      <c r="R17" s="301"/>
      <c r="S17" s="301"/>
      <c r="T17" s="224">
        <f>T15-T16</f>
        <v>0</v>
      </c>
      <c r="U17" s="159" t="s">
        <v>165</v>
      </c>
      <c r="V17" s="299"/>
      <c r="W17" s="299"/>
      <c r="X17" s="299"/>
      <c r="Y17" s="299"/>
      <c r="Z17" s="299"/>
      <c r="AA17" s="299"/>
      <c r="AB17" s="299"/>
      <c r="AC17" s="299"/>
      <c r="AD17" s="299"/>
      <c r="AE17" s="299"/>
      <c r="AF17" s="299"/>
      <c r="AG17" s="299"/>
      <c r="AH17" s="299"/>
      <c r="AI17" s="149"/>
      <c r="AJ17" s="95"/>
      <c r="AK17" s="95"/>
      <c r="AL17" s="150" t="s">
        <v>167</v>
      </c>
      <c r="AM17" s="226" t="str">
        <f>IF(F11=1,V11,"")</f>
        <v/>
      </c>
      <c r="AN17" s="145"/>
      <c r="AO17" s="281"/>
      <c r="AP17" s="160"/>
      <c r="AQ17" s="161" t="s">
        <v>260</v>
      </c>
      <c r="AR17" s="232" t="str">
        <f>IF(F11=1,IF(AND(AM24&lt;0,AM25&gt;=0),"○",""),"")</f>
        <v/>
      </c>
      <c r="AS17" s="162" t="s">
        <v>21</v>
      </c>
      <c r="AT17" s="158" t="s">
        <v>21</v>
      </c>
      <c r="AU17" s="158" t="s">
        <v>21</v>
      </c>
      <c r="AV17" s="163" t="s">
        <v>21</v>
      </c>
      <c r="AW17" s="57" t="s">
        <v>22</v>
      </c>
      <c r="AX17" s="57" t="s">
        <v>22</v>
      </c>
      <c r="AY17" s="57" t="s">
        <v>22</v>
      </c>
      <c r="AZ17" s="57" t="s">
        <v>22</v>
      </c>
      <c r="BA17" s="164" t="s">
        <v>22</v>
      </c>
      <c r="BB17" s="48"/>
      <c r="BC17" s="48"/>
      <c r="BD17" s="48"/>
      <c r="BE17" s="48"/>
      <c r="BF17" s="48"/>
      <c r="BG17" s="150" t="s">
        <v>167</v>
      </c>
      <c r="BH17" s="226" t="str">
        <f>IF(F11=2,V11,"")</f>
        <v/>
      </c>
      <c r="BI17" s="48"/>
      <c r="BJ17" s="319"/>
      <c r="BK17" s="312" t="s">
        <v>261</v>
      </c>
      <c r="BL17" s="161" t="s">
        <v>253</v>
      </c>
      <c r="BM17" s="232" t="str">
        <f>IF(F11=2,IF(BH22&lt;0,"",IF(BH24&gt;=0,"",IF(MIN(-BH24,BH26)/P11&lt;1/4,"○",""))),"")</f>
        <v/>
      </c>
      <c r="BN17" s="162" t="s">
        <v>21</v>
      </c>
      <c r="BO17" s="158" t="s">
        <v>21</v>
      </c>
      <c r="BP17" s="158" t="s">
        <v>21</v>
      </c>
      <c r="BQ17" s="163" t="s">
        <v>21</v>
      </c>
      <c r="BR17" s="162" t="s">
        <v>21</v>
      </c>
      <c r="BS17" s="57" t="s">
        <v>22</v>
      </c>
      <c r="BT17" s="57" t="s">
        <v>22</v>
      </c>
      <c r="BU17" s="57" t="s">
        <v>22</v>
      </c>
      <c r="BV17" s="158" t="s">
        <v>22</v>
      </c>
      <c r="BW17" s="164" t="s">
        <v>23</v>
      </c>
      <c r="BX17" s="57"/>
      <c r="BY17" s="57"/>
      <c r="BZ17" s="57"/>
      <c r="CA17" s="57"/>
      <c r="CB17" s="57"/>
      <c r="CC17" s="57"/>
      <c r="CD17" s="150" t="s">
        <v>167</v>
      </c>
      <c r="CE17" s="226" t="str">
        <f>IF(F11=3,V11,"")</f>
        <v/>
      </c>
      <c r="CF17" s="48"/>
      <c r="CG17" s="319" t="s">
        <v>26</v>
      </c>
      <c r="CH17" s="316" t="s">
        <v>27</v>
      </c>
      <c r="CI17" s="165" t="s">
        <v>265</v>
      </c>
      <c r="CJ17" s="231" t="str">
        <f>IF(F11=3,IF(CE20&gt;=0,"",IF(-CE20/P11&lt;1/4,"○","")),"")</f>
        <v/>
      </c>
      <c r="CK17" s="155" t="s">
        <v>22</v>
      </c>
      <c r="CL17" s="154" t="s">
        <v>22</v>
      </c>
      <c r="CM17" s="154" t="s">
        <v>23</v>
      </c>
      <c r="CN17" s="166" t="s">
        <v>24</v>
      </c>
      <c r="CO17" s="154" t="s">
        <v>25</v>
      </c>
      <c r="CP17" s="155" t="s">
        <v>25</v>
      </c>
      <c r="CQ17" s="158"/>
      <c r="CR17" s="158"/>
      <c r="CS17" s="158"/>
      <c r="CT17"/>
      <c r="CU17"/>
    </row>
    <row r="18" spans="1:99" ht="38.25" customHeight="1" thickBot="1" x14ac:dyDescent="0.25">
      <c r="A18" s="95"/>
      <c r="B18" s="126" t="s">
        <v>148</v>
      </c>
      <c r="C18" s="95"/>
      <c r="D18" s="95"/>
      <c r="E18" s="95"/>
      <c r="F18" s="95"/>
      <c r="G18" s="95"/>
      <c r="H18" s="95"/>
      <c r="I18" s="95"/>
      <c r="J18" s="95"/>
      <c r="K18" s="96"/>
      <c r="L18" s="96"/>
      <c r="M18" s="95"/>
      <c r="N18" s="95"/>
      <c r="O18" s="95"/>
      <c r="P18" s="95"/>
      <c r="Q18" s="143"/>
      <c r="R18" s="167"/>
      <c r="S18" s="167"/>
      <c r="T18" s="167"/>
      <c r="U18" s="167"/>
      <c r="V18" s="299"/>
      <c r="W18" s="299"/>
      <c r="X18" s="299"/>
      <c r="Y18" s="299"/>
      <c r="Z18" s="299"/>
      <c r="AA18" s="299"/>
      <c r="AB18" s="299"/>
      <c r="AC18" s="299"/>
      <c r="AD18" s="299"/>
      <c r="AE18" s="299"/>
      <c r="AF18" s="299"/>
      <c r="AG18" s="299"/>
      <c r="AH18" s="299"/>
      <c r="AI18" s="149"/>
      <c r="AJ18" s="95"/>
      <c r="AK18" s="95"/>
      <c r="AL18" s="150" t="s">
        <v>34</v>
      </c>
      <c r="AM18" s="226" t="str">
        <f>IF(F11=1,W11,"")</f>
        <v/>
      </c>
      <c r="AN18" s="145"/>
      <c r="AO18" s="281"/>
      <c r="AP18" s="312" t="s">
        <v>252</v>
      </c>
      <c r="AQ18" s="161" t="s">
        <v>253</v>
      </c>
      <c r="AR18" s="232" t="str">
        <f>IF(F11=1,IF(AM22&lt;0,"",IF(AM25&gt;=0,"",IF(MIN(-AM25,AM27)/P11&lt;1/4,"○",""))),"")</f>
        <v/>
      </c>
      <c r="AS18" s="162" t="s">
        <v>21</v>
      </c>
      <c r="AT18" s="158" t="s">
        <v>21</v>
      </c>
      <c r="AU18" s="158" t="s">
        <v>21</v>
      </c>
      <c r="AV18" s="163" t="s">
        <v>21</v>
      </c>
      <c r="AW18" s="57" t="s">
        <v>22</v>
      </c>
      <c r="AX18" s="57" t="s">
        <v>22</v>
      </c>
      <c r="AY18" s="57" t="s">
        <v>22</v>
      </c>
      <c r="AZ18" s="57" t="s">
        <v>22</v>
      </c>
      <c r="BA18" s="163" t="s">
        <v>23</v>
      </c>
      <c r="BB18" s="48"/>
      <c r="BC18" s="48"/>
      <c r="BD18" s="48"/>
      <c r="BE18" s="48"/>
      <c r="BF18" s="48"/>
      <c r="BG18" s="150" t="s">
        <v>34</v>
      </c>
      <c r="BH18" s="226" t="str">
        <f>IF(F11=2,W11,"")</f>
        <v/>
      </c>
      <c r="BI18" s="48"/>
      <c r="BJ18" s="319"/>
      <c r="BK18" s="312"/>
      <c r="BL18" s="161" t="s">
        <v>254</v>
      </c>
      <c r="BM18" s="232" t="str">
        <f>IF(F11=2,IF(BH22&lt;0,"",IF(BH24&gt;=0,"",IF(AND(MIN(-BH24,BH26)/P11&gt;=1/4,MIN(-BH24,BH26)/P11&lt;1/2),"○",""))),"")</f>
        <v/>
      </c>
      <c r="BN18" s="162" t="s">
        <v>21</v>
      </c>
      <c r="BO18" s="158" t="s">
        <v>21</v>
      </c>
      <c r="BP18" s="158" t="s">
        <v>21</v>
      </c>
      <c r="BQ18" s="163" t="s">
        <v>21</v>
      </c>
      <c r="BR18" s="162" t="s">
        <v>21</v>
      </c>
      <c r="BS18" s="57" t="s">
        <v>22</v>
      </c>
      <c r="BT18" s="57" t="s">
        <v>22</v>
      </c>
      <c r="BU18" s="158" t="s">
        <v>22</v>
      </c>
      <c r="BV18" s="57" t="s">
        <v>23</v>
      </c>
      <c r="BW18" s="164" t="s">
        <v>24</v>
      </c>
      <c r="BX18" s="57"/>
      <c r="BY18" s="57"/>
      <c r="BZ18" s="57"/>
      <c r="CA18" s="57"/>
      <c r="CB18" s="57"/>
      <c r="CC18" s="57"/>
      <c r="CD18" s="150" t="s">
        <v>36</v>
      </c>
      <c r="CE18" s="226" t="str">
        <f>IF(F11=3,Y11,"")</f>
        <v/>
      </c>
      <c r="CF18" s="48"/>
      <c r="CG18" s="319"/>
      <c r="CH18" s="317"/>
      <c r="CI18" s="168" t="s">
        <v>266</v>
      </c>
      <c r="CJ18" s="232" t="str">
        <f>IF(F11=3,IF(CE20&gt;=0,"",IF(AND(-CE20/P11&gt;=1/4,-CE20/P11&lt;1/2),"○","")),"")</f>
        <v/>
      </c>
      <c r="CK18" s="163" t="s">
        <v>23</v>
      </c>
      <c r="CL18" s="158" t="s">
        <v>23</v>
      </c>
      <c r="CM18" s="57" t="s">
        <v>24</v>
      </c>
      <c r="CN18" s="158" t="s">
        <v>25</v>
      </c>
      <c r="CO18" s="158" t="s">
        <v>25</v>
      </c>
      <c r="CP18" s="163" t="s">
        <v>25</v>
      </c>
      <c r="CQ18" s="158"/>
      <c r="CR18" s="158"/>
      <c r="CS18" s="158"/>
      <c r="CT18"/>
      <c r="CU18"/>
    </row>
    <row r="19" spans="1:99" ht="38.25" customHeight="1" thickBot="1" x14ac:dyDescent="0.25">
      <c r="A19" s="95"/>
      <c r="B19" s="296"/>
      <c r="C19" s="297"/>
      <c r="D19" s="297"/>
      <c r="E19" s="297"/>
      <c r="F19" s="297"/>
      <c r="G19" s="297"/>
      <c r="H19" s="297"/>
      <c r="I19" s="297"/>
      <c r="J19" s="297"/>
      <c r="K19" s="297"/>
      <c r="L19" s="297"/>
      <c r="M19" s="297"/>
      <c r="N19" s="297"/>
      <c r="O19" s="298"/>
      <c r="P19" s="95"/>
      <c r="Q19" s="143"/>
      <c r="R19" s="167"/>
      <c r="S19" s="167"/>
      <c r="T19" s="167"/>
      <c r="U19" s="167"/>
      <c r="V19" s="299"/>
      <c r="W19" s="299"/>
      <c r="X19" s="299"/>
      <c r="Y19" s="299"/>
      <c r="Z19" s="299"/>
      <c r="AA19" s="299"/>
      <c r="AB19" s="299"/>
      <c r="AC19" s="299"/>
      <c r="AD19" s="299"/>
      <c r="AE19" s="299"/>
      <c r="AF19" s="299"/>
      <c r="AG19" s="299"/>
      <c r="AH19" s="299"/>
      <c r="AI19" s="149"/>
      <c r="AJ19" s="95"/>
      <c r="AK19" s="95"/>
      <c r="AL19" s="150" t="s">
        <v>35</v>
      </c>
      <c r="AM19" s="226" t="str">
        <f>IF(F11=1,X11,"")</f>
        <v/>
      </c>
      <c r="AN19" s="145"/>
      <c r="AO19" s="281"/>
      <c r="AP19" s="312"/>
      <c r="AQ19" s="161" t="s">
        <v>254</v>
      </c>
      <c r="AR19" s="232" t="str">
        <f>IF(F11=1,IF(AM22&lt;0,"",IF(AM25&gt;=0,"",IF(AND(MIN(-AM25,AM27)/P11&gt;=1/4,MIN(-AM25,AM27)/P11&lt;1/2),"○",""))),"")</f>
        <v/>
      </c>
      <c r="AS19" s="162" t="s">
        <v>21</v>
      </c>
      <c r="AT19" s="158" t="s">
        <v>21</v>
      </c>
      <c r="AU19" s="158" t="s">
        <v>21</v>
      </c>
      <c r="AV19" s="163" t="s">
        <v>21</v>
      </c>
      <c r="AW19" s="57" t="s">
        <v>22</v>
      </c>
      <c r="AX19" s="169" t="s">
        <v>22</v>
      </c>
      <c r="AY19" s="57" t="s">
        <v>22</v>
      </c>
      <c r="AZ19" s="158" t="s">
        <v>23</v>
      </c>
      <c r="BA19" s="164" t="s">
        <v>24</v>
      </c>
      <c r="BB19" s="48"/>
      <c r="BC19" s="48"/>
      <c r="BD19" s="48"/>
      <c r="BE19" s="48"/>
      <c r="BF19" s="48"/>
      <c r="BG19" s="150" t="s">
        <v>35</v>
      </c>
      <c r="BH19" s="226" t="str">
        <f>IF(F11=2,X11,"")</f>
        <v/>
      </c>
      <c r="BI19" s="48"/>
      <c r="BJ19" s="319"/>
      <c r="BK19" s="312"/>
      <c r="BL19" s="161" t="s">
        <v>262</v>
      </c>
      <c r="BM19" s="232" t="str">
        <f>IF(F11=2,IF(BH22&lt;0,"",IF(BH24&gt;=0,"",IF(AND(MIN(-BH24,BH26)/P11&gt;=1/2,MIN(-BH24,BH26)/P11&lt;3/4),"○",""))),"")</f>
        <v/>
      </c>
      <c r="BN19" s="162" t="s">
        <v>21</v>
      </c>
      <c r="BO19" s="158" t="s">
        <v>21</v>
      </c>
      <c r="BP19" s="158" t="s">
        <v>21</v>
      </c>
      <c r="BQ19" s="163" t="s">
        <v>21</v>
      </c>
      <c r="BR19" s="162" t="s">
        <v>21</v>
      </c>
      <c r="BS19" s="57" t="s">
        <v>22</v>
      </c>
      <c r="BT19" s="57" t="s">
        <v>22</v>
      </c>
      <c r="BU19" s="57" t="s">
        <v>23</v>
      </c>
      <c r="BV19" s="57" t="s">
        <v>24</v>
      </c>
      <c r="BW19" s="164" t="s">
        <v>25</v>
      </c>
      <c r="BX19" s="57"/>
      <c r="BY19" s="57"/>
      <c r="BZ19" s="57"/>
      <c r="CA19" s="57"/>
      <c r="CB19" s="57"/>
      <c r="CC19" s="57"/>
      <c r="CD19" s="150" t="s">
        <v>200</v>
      </c>
      <c r="CE19" s="226" t="str">
        <f>IF(F11=3,Z11,"")</f>
        <v/>
      </c>
      <c r="CF19" s="48"/>
      <c r="CG19" s="319"/>
      <c r="CH19" s="317"/>
      <c r="CI19" s="168" t="s">
        <v>262</v>
      </c>
      <c r="CJ19" s="232" t="str">
        <f>IF(F11=3,IF(CE20&gt;=0,"",IF(AND(-CE20/P11&gt;=1/2,-CE20/P11&lt;3/4),"○","")),"")</f>
        <v/>
      </c>
      <c r="CK19" s="163" t="s">
        <v>24</v>
      </c>
      <c r="CL19" s="57" t="s">
        <v>24</v>
      </c>
      <c r="CM19" s="158" t="s">
        <v>25</v>
      </c>
      <c r="CN19" s="158" t="s">
        <v>25</v>
      </c>
      <c r="CO19" s="158" t="s">
        <v>25</v>
      </c>
      <c r="CP19" s="163" t="s">
        <v>25</v>
      </c>
      <c r="CQ19" s="158"/>
      <c r="CR19" s="158"/>
      <c r="CS19" s="158"/>
      <c r="CT19"/>
      <c r="CU19"/>
    </row>
    <row r="20" spans="1:99" ht="38.25" customHeight="1" thickBot="1" x14ac:dyDescent="0.25">
      <c r="A20" s="95"/>
      <c r="B20" s="126" t="s">
        <v>149</v>
      </c>
      <c r="C20" s="95"/>
      <c r="D20" s="95"/>
      <c r="E20" s="95"/>
      <c r="F20" s="95"/>
      <c r="G20" s="95"/>
      <c r="H20" s="95"/>
      <c r="I20" s="95"/>
      <c r="J20" s="95"/>
      <c r="K20" s="96"/>
      <c r="L20" s="96"/>
      <c r="M20" s="95"/>
      <c r="N20" s="95"/>
      <c r="O20" s="95"/>
      <c r="P20" s="95"/>
      <c r="Q20" s="170"/>
      <c r="R20" s="171"/>
      <c r="S20" s="171"/>
      <c r="T20" s="171"/>
      <c r="U20" s="171"/>
      <c r="V20" s="314"/>
      <c r="W20" s="314"/>
      <c r="X20" s="314"/>
      <c r="Y20" s="314"/>
      <c r="Z20" s="314"/>
      <c r="AA20" s="314"/>
      <c r="AB20" s="314"/>
      <c r="AC20" s="314"/>
      <c r="AD20" s="314"/>
      <c r="AE20" s="314"/>
      <c r="AF20" s="314"/>
      <c r="AG20" s="314"/>
      <c r="AH20" s="314"/>
      <c r="AI20" s="149"/>
      <c r="AJ20" s="95"/>
      <c r="AK20" s="95"/>
      <c r="AL20" s="150" t="s">
        <v>36</v>
      </c>
      <c r="AM20" s="226" t="str">
        <f>IF(F11=1,Y11,"")</f>
        <v/>
      </c>
      <c r="AN20" s="145"/>
      <c r="AO20" s="281"/>
      <c r="AP20" s="312"/>
      <c r="AQ20" s="161" t="s">
        <v>255</v>
      </c>
      <c r="AR20" s="232" t="str">
        <f>IF(F11=1,IF(AM22&lt;0,"",IF(AM25&gt;=0,"",IF(AND(MIN(-AM25,AM27)/P11&gt;=1/2,MIN(-AM25,AM27)/P11&lt;3/4),"○",""))),"")</f>
        <v/>
      </c>
      <c r="AS20" s="162" t="s">
        <v>21</v>
      </c>
      <c r="AT20" s="158" t="s">
        <v>21</v>
      </c>
      <c r="AU20" s="158" t="s">
        <v>21</v>
      </c>
      <c r="AV20" s="163" t="s">
        <v>21</v>
      </c>
      <c r="AW20" s="57" t="s">
        <v>22</v>
      </c>
      <c r="AX20" s="57" t="s">
        <v>22</v>
      </c>
      <c r="AY20" s="57" t="s">
        <v>22</v>
      </c>
      <c r="AZ20" s="158" t="s">
        <v>23</v>
      </c>
      <c r="BA20" s="164" t="s">
        <v>24</v>
      </c>
      <c r="BB20" s="48"/>
      <c r="BC20" s="48"/>
      <c r="BD20" s="48"/>
      <c r="BE20" s="48"/>
      <c r="BF20" s="48"/>
      <c r="BG20" s="150" t="s">
        <v>36</v>
      </c>
      <c r="BH20" s="226" t="str">
        <f>IF(F11=2,Y11,"")</f>
        <v/>
      </c>
      <c r="BI20" s="48"/>
      <c r="BJ20" s="319"/>
      <c r="BK20" s="312"/>
      <c r="BL20" s="161" t="s">
        <v>263</v>
      </c>
      <c r="BM20" s="232" t="str">
        <f>IF(F11=2,IF(BH22&lt;0,"",IF(BH24&gt;=0,"",IF(AND(MIN(-BH24,BH26)/P11&gt;=3/4,MIN(-BH24,BH26)/P11&lt;1),"○",""))),"")</f>
        <v/>
      </c>
      <c r="BN20" s="162" t="s">
        <v>21</v>
      </c>
      <c r="BO20" s="158" t="s">
        <v>21</v>
      </c>
      <c r="BP20" s="158" t="s">
        <v>21</v>
      </c>
      <c r="BQ20" s="163" t="s">
        <v>21</v>
      </c>
      <c r="BR20" s="162" t="s">
        <v>21</v>
      </c>
      <c r="BS20" s="57" t="s">
        <v>22</v>
      </c>
      <c r="BT20" s="57" t="s">
        <v>23</v>
      </c>
      <c r="BU20" s="57" t="s">
        <v>24</v>
      </c>
      <c r="BV20" s="57" t="s">
        <v>25</v>
      </c>
      <c r="BW20" s="163" t="s">
        <v>25</v>
      </c>
      <c r="BX20" s="158"/>
      <c r="BY20" s="158"/>
      <c r="BZ20" s="158"/>
      <c r="CA20" s="158"/>
      <c r="CB20" s="158"/>
      <c r="CC20" s="158"/>
      <c r="CD20" s="172" t="s">
        <v>37</v>
      </c>
      <c r="CE20" s="227" t="str">
        <f>IF(F11=3,AA11,"")</f>
        <v/>
      </c>
      <c r="CF20" s="48"/>
      <c r="CG20" s="319"/>
      <c r="CH20" s="317"/>
      <c r="CI20" s="168" t="s">
        <v>272</v>
      </c>
      <c r="CJ20" s="232" t="str">
        <f>IF(F11=3,IF(CE20&gt;=0,"",IF(AND(-CE20/P11&gt;=3/4,-CE20/P11&lt;1),"○","")),"")</f>
        <v/>
      </c>
      <c r="CK20" s="164" t="s">
        <v>25</v>
      </c>
      <c r="CL20" s="158" t="s">
        <v>25</v>
      </c>
      <c r="CM20" s="158" t="s">
        <v>25</v>
      </c>
      <c r="CN20" s="158" t="s">
        <v>25</v>
      </c>
      <c r="CO20" s="158" t="s">
        <v>25</v>
      </c>
      <c r="CP20" s="163" t="s">
        <v>25</v>
      </c>
      <c r="CQ20" s="158"/>
      <c r="CR20" s="158"/>
      <c r="CS20" s="158"/>
      <c r="CT20"/>
      <c r="CU20"/>
    </row>
    <row r="21" spans="1:99" ht="38.25" customHeight="1" thickBot="1" x14ac:dyDescent="0.25">
      <c r="A21" s="95"/>
      <c r="B21" s="271"/>
      <c r="C21" s="272"/>
      <c r="D21" s="272"/>
      <c r="E21" s="272"/>
      <c r="F21" s="272"/>
      <c r="G21" s="272"/>
      <c r="H21" s="272"/>
      <c r="I21" s="272"/>
      <c r="J21" s="272"/>
      <c r="K21" s="272"/>
      <c r="L21" s="272"/>
      <c r="M21" s="272"/>
      <c r="N21" s="272"/>
      <c r="O21" s="273"/>
      <c r="P21" s="95"/>
      <c r="Q21" s="127" t="s">
        <v>217</v>
      </c>
      <c r="R21" s="173"/>
      <c r="S21" s="173"/>
      <c r="T21" s="174"/>
      <c r="U21" s="174"/>
      <c r="V21" s="174"/>
      <c r="W21" s="174"/>
      <c r="X21" s="174"/>
      <c r="Y21" s="174"/>
      <c r="Z21" s="174"/>
      <c r="AA21" s="174"/>
      <c r="AB21" s="174"/>
      <c r="AC21" s="174"/>
      <c r="AD21" s="174"/>
      <c r="AE21" s="174"/>
      <c r="AF21" s="174"/>
      <c r="AG21" s="174"/>
      <c r="AH21" s="174"/>
      <c r="AI21" s="174"/>
      <c r="AJ21" s="95"/>
      <c r="AK21" s="95"/>
      <c r="AL21" s="150" t="s">
        <v>200</v>
      </c>
      <c r="AM21" s="226" t="str">
        <f>IF(F11=1,Z11,"")</f>
        <v/>
      </c>
      <c r="AN21" s="145"/>
      <c r="AO21" s="281"/>
      <c r="AP21" s="312"/>
      <c r="AQ21" s="161" t="s">
        <v>258</v>
      </c>
      <c r="AR21" s="232" t="str">
        <f>IF(F11=1,IF(AM22&lt;0,"",IF(AM25&gt;=0,"",IF(AND(MIN(-AM25,AM27)/P11&gt;=3/4,MIN(-AM25,AM27)/P11&lt;1),"○",""))),"")</f>
        <v/>
      </c>
      <c r="AS21" s="162" t="s">
        <v>21</v>
      </c>
      <c r="AT21" s="158" t="s">
        <v>21</v>
      </c>
      <c r="AU21" s="158" t="s">
        <v>21</v>
      </c>
      <c r="AV21" s="163" t="s">
        <v>21</v>
      </c>
      <c r="AW21" s="57" t="s">
        <v>22</v>
      </c>
      <c r="AX21" s="57" t="s">
        <v>22</v>
      </c>
      <c r="AY21" s="158" t="s">
        <v>23</v>
      </c>
      <c r="AZ21" s="57" t="s">
        <v>24</v>
      </c>
      <c r="BA21" s="163" t="s">
        <v>25</v>
      </c>
      <c r="BB21" s="48"/>
      <c r="BC21" s="48"/>
      <c r="BD21" s="48"/>
      <c r="BE21" s="48"/>
      <c r="BF21" s="48"/>
      <c r="BG21" s="150" t="s">
        <v>200</v>
      </c>
      <c r="BH21" s="226" t="str">
        <f>IF(F11=2,Z11,"")</f>
        <v/>
      </c>
      <c r="BI21" s="48"/>
      <c r="BJ21" s="319"/>
      <c r="BK21" s="313"/>
      <c r="BL21" s="175" t="s">
        <v>264</v>
      </c>
      <c r="BM21" s="233" t="str">
        <f>IF(F11=2,IF(BH22&lt;0,"",IF(BH24&gt;=0,"",IF(MIN(-BH24,BH26)/P11&gt;=1,"○",""))),"")</f>
        <v/>
      </c>
      <c r="BN21" s="176" t="s">
        <v>21</v>
      </c>
      <c r="BO21" s="177" t="s">
        <v>21</v>
      </c>
      <c r="BP21" s="177" t="s">
        <v>21</v>
      </c>
      <c r="BQ21" s="178" t="s">
        <v>21</v>
      </c>
      <c r="BR21" s="176" t="s">
        <v>21</v>
      </c>
      <c r="BS21" s="179" t="s">
        <v>22</v>
      </c>
      <c r="BT21" s="179" t="s">
        <v>23</v>
      </c>
      <c r="BU21" s="180" t="s">
        <v>24</v>
      </c>
      <c r="BV21" s="179" t="s">
        <v>25</v>
      </c>
      <c r="BW21" s="178" t="s">
        <v>25</v>
      </c>
      <c r="BX21" s="158"/>
      <c r="BY21" s="158"/>
      <c r="BZ21" s="158"/>
      <c r="CA21" s="158"/>
      <c r="CB21" s="158"/>
      <c r="CC21" s="158"/>
      <c r="CD21" s="181"/>
      <c r="CE21" s="182"/>
      <c r="CF21" s="48"/>
      <c r="CG21" s="319"/>
      <c r="CH21" s="318"/>
      <c r="CI21" s="183" t="s">
        <v>264</v>
      </c>
      <c r="CJ21" s="233" t="str">
        <f>IF(F11=3,IF(CE20&gt;=0,"",IF(-CE20/P11&gt;=1,"○","")),"")</f>
        <v/>
      </c>
      <c r="CK21" s="178" t="s">
        <v>25</v>
      </c>
      <c r="CL21" s="177" t="s">
        <v>25</v>
      </c>
      <c r="CM21" s="177" t="s">
        <v>25</v>
      </c>
      <c r="CN21" s="177" t="s">
        <v>25</v>
      </c>
      <c r="CO21" s="177" t="s">
        <v>25</v>
      </c>
      <c r="CP21" s="178" t="s">
        <v>25</v>
      </c>
      <c r="CQ21" s="158"/>
      <c r="CR21" s="158"/>
      <c r="CS21" s="158"/>
      <c r="CT21"/>
      <c r="CU21"/>
    </row>
    <row r="22" spans="1:99" ht="38.25" customHeight="1" thickBot="1" x14ac:dyDescent="0.25">
      <c r="A22" s="95"/>
      <c r="B22" s="277"/>
      <c r="C22" s="278"/>
      <c r="D22" s="278"/>
      <c r="E22" s="278"/>
      <c r="F22" s="278"/>
      <c r="G22" s="278"/>
      <c r="H22" s="278"/>
      <c r="I22" s="278"/>
      <c r="J22" s="278"/>
      <c r="K22" s="278"/>
      <c r="L22" s="278"/>
      <c r="M22" s="278"/>
      <c r="N22" s="278"/>
      <c r="O22" s="279"/>
      <c r="P22" s="95"/>
      <c r="Q22" s="305" t="s">
        <v>240</v>
      </c>
      <c r="R22" s="306"/>
      <c r="S22" s="306"/>
      <c r="T22" s="184"/>
      <c r="U22" s="185" t="s">
        <v>162</v>
      </c>
      <c r="V22" s="186"/>
      <c r="W22" s="186"/>
      <c r="X22" s="186"/>
      <c r="Y22" s="186"/>
      <c r="Z22" s="186"/>
      <c r="AA22" s="186"/>
      <c r="AB22" s="186"/>
      <c r="AC22" s="186"/>
      <c r="AD22" s="186"/>
      <c r="AE22" s="186"/>
      <c r="AF22" s="186"/>
      <c r="AG22" s="186"/>
      <c r="AH22" s="186"/>
      <c r="AI22" s="143"/>
      <c r="AJ22" s="95"/>
      <c r="AK22" s="95"/>
      <c r="AL22" s="150" t="s">
        <v>37</v>
      </c>
      <c r="AM22" s="226" t="str">
        <f>IF(F11=1,AA11,"")</f>
        <v/>
      </c>
      <c r="AN22" s="145"/>
      <c r="AO22" s="282"/>
      <c r="AP22" s="313"/>
      <c r="AQ22" s="175" t="s">
        <v>257</v>
      </c>
      <c r="AR22" s="233" t="str">
        <f>IF(F11=1,IF(AM22&lt;0,"",IF(AM25&gt;=0,"",IF(MIN(-AM25,AM27)/P11&gt;=1,"○",""))),"")</f>
        <v/>
      </c>
      <c r="AS22" s="176" t="s">
        <v>21</v>
      </c>
      <c r="AT22" s="177" t="s">
        <v>21</v>
      </c>
      <c r="AU22" s="177" t="s">
        <v>21</v>
      </c>
      <c r="AV22" s="178" t="s">
        <v>21</v>
      </c>
      <c r="AW22" s="179" t="s">
        <v>22</v>
      </c>
      <c r="AX22" s="179" t="s">
        <v>22</v>
      </c>
      <c r="AY22" s="177" t="s">
        <v>23</v>
      </c>
      <c r="AZ22" s="57" t="s">
        <v>24</v>
      </c>
      <c r="BA22" s="178" t="s">
        <v>25</v>
      </c>
      <c r="BB22" s="48"/>
      <c r="BC22" s="48"/>
      <c r="BD22" s="48"/>
      <c r="BE22" s="48"/>
      <c r="BF22" s="48"/>
      <c r="BG22" s="150" t="s">
        <v>37</v>
      </c>
      <c r="BH22" s="226" t="str">
        <f>IF(F11=2,AA11,"")</f>
        <v/>
      </c>
      <c r="BI22" s="48"/>
      <c r="BJ22" s="319" t="s">
        <v>26</v>
      </c>
      <c r="BK22" s="316" t="s">
        <v>27</v>
      </c>
      <c r="BL22" s="152" t="s">
        <v>265</v>
      </c>
      <c r="BM22" s="231" t="str">
        <f>IF(F11=2,IF(BH22&gt;=0,"",IF(-BH22/P11&lt;1/4,"○","")),"")</f>
        <v/>
      </c>
      <c r="BN22" s="157" t="s">
        <v>22</v>
      </c>
      <c r="BO22" s="154" t="s">
        <v>22</v>
      </c>
      <c r="BP22" s="154" t="s">
        <v>22</v>
      </c>
      <c r="BQ22" s="155" t="s">
        <v>22</v>
      </c>
      <c r="BR22" s="154" t="s">
        <v>22</v>
      </c>
      <c r="BS22" s="154" t="s">
        <v>22</v>
      </c>
      <c r="BT22" s="154" t="s">
        <v>23</v>
      </c>
      <c r="BU22" s="166" t="s">
        <v>24</v>
      </c>
      <c r="BV22" s="154" t="s">
        <v>25</v>
      </c>
      <c r="BW22" s="155" t="s">
        <v>25</v>
      </c>
      <c r="BX22" s="158"/>
      <c r="BY22" s="158"/>
      <c r="BZ22" s="158"/>
      <c r="CA22" s="158"/>
      <c r="CB22" s="158"/>
      <c r="CC22" s="158"/>
      <c r="CD22" s="187"/>
      <c r="CE22" s="188"/>
      <c r="CF22" s="48"/>
      <c r="CG22" s="48"/>
      <c r="CH22" s="48"/>
      <c r="CI22" s="189" t="s">
        <v>28</v>
      </c>
      <c r="CJ22" s="14" t="str">
        <f>IF(ISERROR(ROW(IF(CJ16="○",CJ16,""))),"",ROW(IF(CJ16="○",CJ16,"")))</f>
        <v/>
      </c>
      <c r="CK22" s="48"/>
      <c r="CL22" s="48"/>
      <c r="CM22" s="48"/>
      <c r="CN22" s="48"/>
      <c r="CO22" s="48"/>
      <c r="CP22" s="48"/>
      <c r="CQ22" s="48"/>
      <c r="CR22" s="48"/>
      <c r="CS22" s="48"/>
      <c r="CT22"/>
      <c r="CU22"/>
    </row>
    <row r="23" spans="1:99" ht="38.25" customHeight="1" thickBot="1" x14ac:dyDescent="0.25">
      <c r="A23" s="95"/>
      <c r="B23" s="126" t="s">
        <v>150</v>
      </c>
      <c r="C23" s="95"/>
      <c r="D23" s="95"/>
      <c r="E23" s="95"/>
      <c r="F23" s="95"/>
      <c r="G23" s="95"/>
      <c r="H23" s="95"/>
      <c r="I23" s="95"/>
      <c r="J23" s="95"/>
      <c r="K23" s="96"/>
      <c r="L23" s="96"/>
      <c r="M23" s="95"/>
      <c r="N23" s="95"/>
      <c r="O23" s="95"/>
      <c r="P23" s="95"/>
      <c r="Q23" s="310" t="s">
        <v>295</v>
      </c>
      <c r="R23" s="311"/>
      <c r="S23" s="311"/>
      <c r="T23" s="190"/>
      <c r="U23" s="159" t="s">
        <v>163</v>
      </c>
      <c r="V23" s="167"/>
      <c r="W23" s="167"/>
      <c r="X23" s="167"/>
      <c r="Y23" s="167"/>
      <c r="Z23" s="167"/>
      <c r="AA23" s="167"/>
      <c r="AB23" s="167"/>
      <c r="AC23" s="167"/>
      <c r="AD23" s="167"/>
      <c r="AE23" s="167"/>
      <c r="AF23" s="167"/>
      <c r="AG23" s="167"/>
      <c r="AH23" s="167"/>
      <c r="AI23" s="143"/>
      <c r="AJ23" s="95"/>
      <c r="AK23" s="95"/>
      <c r="AL23" s="150" t="s">
        <v>38</v>
      </c>
      <c r="AM23" s="226" t="str">
        <f>IF(F11=1,AB11,"")</f>
        <v/>
      </c>
      <c r="AN23" s="145"/>
      <c r="AO23" s="280" t="s">
        <v>26</v>
      </c>
      <c r="AP23" s="307" t="s">
        <v>31</v>
      </c>
      <c r="AQ23" s="165" t="s">
        <v>253</v>
      </c>
      <c r="AR23" s="231" t="str">
        <f>IF(F11=1,IF(AM22&gt;=0,"",IF(-AM22/P11&lt;1/4,"○","")),"")</f>
        <v/>
      </c>
      <c r="AS23" s="157" t="s">
        <v>22</v>
      </c>
      <c r="AT23" s="154" t="s">
        <v>22</v>
      </c>
      <c r="AU23" s="154" t="s">
        <v>22</v>
      </c>
      <c r="AV23" s="155" t="s">
        <v>22</v>
      </c>
      <c r="AW23" s="154" t="s">
        <v>22</v>
      </c>
      <c r="AX23" s="154" t="s">
        <v>23</v>
      </c>
      <c r="AY23" s="166" t="s">
        <v>24</v>
      </c>
      <c r="AZ23" s="154" t="s">
        <v>25</v>
      </c>
      <c r="BA23" s="155" t="s">
        <v>25</v>
      </c>
      <c r="BB23" s="48"/>
      <c r="BC23" s="48"/>
      <c r="BD23" s="48"/>
      <c r="BE23" s="48"/>
      <c r="BF23" s="48"/>
      <c r="BG23" s="150" t="s">
        <v>38</v>
      </c>
      <c r="BH23" s="226" t="str">
        <f>IF(F11=2,AB11,"")</f>
        <v/>
      </c>
      <c r="BI23" s="48"/>
      <c r="BJ23" s="319"/>
      <c r="BK23" s="317"/>
      <c r="BL23" s="161" t="s">
        <v>266</v>
      </c>
      <c r="BM23" s="232" t="str">
        <f>IF(F11=2,IF(BH22&gt;=0,"",IF(AND(-BH22/P11&gt;=1/4,-BH22/P11&lt;1/2),"○","")),"")</f>
        <v/>
      </c>
      <c r="BN23" s="162" t="s">
        <v>22</v>
      </c>
      <c r="BO23" s="158" t="s">
        <v>22</v>
      </c>
      <c r="BP23" s="158" t="s">
        <v>22</v>
      </c>
      <c r="BQ23" s="163" t="s">
        <v>22</v>
      </c>
      <c r="BR23" s="158" t="s">
        <v>23</v>
      </c>
      <c r="BS23" s="158" t="s">
        <v>23</v>
      </c>
      <c r="BT23" s="57" t="s">
        <v>24</v>
      </c>
      <c r="BU23" s="158" t="s">
        <v>25</v>
      </c>
      <c r="BV23" s="158" t="s">
        <v>25</v>
      </c>
      <c r="BW23" s="163" t="s">
        <v>25</v>
      </c>
      <c r="BX23" s="158"/>
      <c r="BY23" s="158"/>
      <c r="BZ23" s="158"/>
      <c r="CA23" s="158"/>
      <c r="CB23" s="158"/>
      <c r="CC23" s="158"/>
      <c r="CD23" s="187"/>
      <c r="CE23" s="188"/>
      <c r="CF23" s="48"/>
      <c r="CG23" s="48"/>
      <c r="CH23" s="48"/>
      <c r="CI23" s="48"/>
      <c r="CJ23" s="14" t="str">
        <f>IF(ISERROR(ROW(IF(CJ17="○",CJ17,IF(CJ18="○",CJ18,IF(CJ19="○",CJ19,IF(CJ20="○",CJ20,IF(CJ21="○",CJ21,""))))))),"",ROW(IF(CJ17="○",CJ17,IF(CJ18="○",CJ18,IF(CJ19="○",CJ19,IF(CJ20="○",CJ20,IF(CJ21="○",CJ21,"")))))))</f>
        <v/>
      </c>
      <c r="CK23" s="48"/>
      <c r="CL23" s="48"/>
      <c r="CM23" s="48"/>
      <c r="CN23" s="48"/>
      <c r="CO23" s="48"/>
      <c r="CP23" s="48"/>
      <c r="CQ23" s="48"/>
      <c r="CR23" s="48"/>
      <c r="CS23" s="48"/>
      <c r="CT23"/>
      <c r="CU23"/>
    </row>
    <row r="24" spans="1:99" ht="38.25" customHeight="1" x14ac:dyDescent="0.2">
      <c r="A24" s="95"/>
      <c r="B24" s="271"/>
      <c r="C24" s="272"/>
      <c r="D24" s="272"/>
      <c r="E24" s="272"/>
      <c r="F24" s="272"/>
      <c r="G24" s="272"/>
      <c r="H24" s="272"/>
      <c r="I24" s="272"/>
      <c r="J24" s="272"/>
      <c r="K24" s="272"/>
      <c r="L24" s="272"/>
      <c r="M24" s="272"/>
      <c r="N24" s="272"/>
      <c r="O24" s="273"/>
      <c r="P24" s="95"/>
      <c r="Q24" s="283" t="s">
        <v>219</v>
      </c>
      <c r="R24" s="284"/>
      <c r="S24" s="284"/>
      <c r="T24" s="224">
        <f>T22+T23</f>
        <v>0</v>
      </c>
      <c r="U24" s="159" t="s">
        <v>165</v>
      </c>
      <c r="V24" s="167"/>
      <c r="W24" s="167"/>
      <c r="X24" s="167"/>
      <c r="Y24" s="167"/>
      <c r="Z24" s="167"/>
      <c r="AA24" s="167"/>
      <c r="AB24" s="167"/>
      <c r="AC24" s="167"/>
      <c r="AD24" s="167"/>
      <c r="AE24" s="167"/>
      <c r="AF24" s="167"/>
      <c r="AG24" s="167"/>
      <c r="AH24" s="167"/>
      <c r="AI24" s="143"/>
      <c r="AJ24" s="95"/>
      <c r="AK24" s="95"/>
      <c r="AL24" s="150" t="s">
        <v>39</v>
      </c>
      <c r="AM24" s="226" t="str">
        <f>IF(F11=1,IF(AM17&lt;0,AM22+AM17*10,AM22),"")</f>
        <v/>
      </c>
      <c r="AN24" s="191"/>
      <c r="AO24" s="281"/>
      <c r="AP24" s="308"/>
      <c r="AQ24" s="161" t="s">
        <v>254</v>
      </c>
      <c r="AR24" s="232" t="str">
        <f>IF(F11=1,IF(AM22&gt;=0,"",IF(AND(-AM22/P11&gt;=1/4,-AM22/P11&lt;1/2),"○","")),"")</f>
        <v/>
      </c>
      <c r="AS24" s="162" t="s">
        <v>22</v>
      </c>
      <c r="AT24" s="158" t="s">
        <v>22</v>
      </c>
      <c r="AU24" s="158" t="s">
        <v>22</v>
      </c>
      <c r="AV24" s="163" t="s">
        <v>22</v>
      </c>
      <c r="AW24" s="158" t="s">
        <v>23</v>
      </c>
      <c r="AX24" s="57" t="s">
        <v>24</v>
      </c>
      <c r="AY24" s="158" t="s">
        <v>25</v>
      </c>
      <c r="AZ24" s="158" t="s">
        <v>25</v>
      </c>
      <c r="BA24" s="163" t="s">
        <v>25</v>
      </c>
      <c r="BB24" s="48"/>
      <c r="BC24" s="48"/>
      <c r="BD24" s="48"/>
      <c r="BE24" s="48"/>
      <c r="BF24" s="48"/>
      <c r="BG24" s="150" t="s">
        <v>39</v>
      </c>
      <c r="BH24" s="226" t="str">
        <f>IF(BH17&lt;0,BH22+BH17*10,BH22)</f>
        <v/>
      </c>
      <c r="BI24" s="48"/>
      <c r="BJ24" s="319"/>
      <c r="BK24" s="317"/>
      <c r="BL24" s="161" t="s">
        <v>262</v>
      </c>
      <c r="BM24" s="232" t="str">
        <f>IF(F11=2,IF(BH22&gt;=0,"",IF(AND(-BH22/P11&gt;=1/2,-BH22/P11&lt;3/4),"○","")),"")</f>
        <v/>
      </c>
      <c r="BN24" s="162" t="s">
        <v>22</v>
      </c>
      <c r="BO24" s="158" t="s">
        <v>22</v>
      </c>
      <c r="BP24" s="158" t="s">
        <v>22</v>
      </c>
      <c r="BQ24" s="163" t="s">
        <v>23</v>
      </c>
      <c r="BR24" s="158" t="s">
        <v>23</v>
      </c>
      <c r="BS24" s="57" t="s">
        <v>24</v>
      </c>
      <c r="BT24" s="146" t="s">
        <v>25</v>
      </c>
      <c r="BU24" s="158" t="s">
        <v>25</v>
      </c>
      <c r="BV24" s="158" t="s">
        <v>25</v>
      </c>
      <c r="BW24" s="163" t="s">
        <v>25</v>
      </c>
      <c r="BX24" s="158"/>
      <c r="BY24" s="158"/>
      <c r="BZ24" s="158"/>
      <c r="CA24" s="158"/>
      <c r="CB24" s="158"/>
      <c r="CC24" s="158"/>
      <c r="CD24" s="187"/>
      <c r="CE24" s="188"/>
      <c r="CF24" s="48"/>
      <c r="CG24" s="48"/>
      <c r="CH24" s="48"/>
      <c r="CI24" s="192" t="s">
        <v>46</v>
      </c>
      <c r="CJ24" s="14" t="str">
        <f>IF(F11=3,SUM(CJ22:CJ23),"")</f>
        <v/>
      </c>
      <c r="CK24" s="48"/>
      <c r="CL24" s="48"/>
      <c r="CM24" s="48"/>
      <c r="CN24" s="48"/>
      <c r="CO24" s="48"/>
      <c r="CP24" s="48"/>
      <c r="CQ24" s="48"/>
      <c r="CR24" s="48"/>
      <c r="CS24" s="48"/>
      <c r="CT24"/>
      <c r="CU24"/>
    </row>
    <row r="25" spans="1:99" ht="38.25" customHeight="1" thickBot="1" x14ac:dyDescent="0.25">
      <c r="A25" s="95"/>
      <c r="B25" s="277"/>
      <c r="C25" s="278"/>
      <c r="D25" s="278"/>
      <c r="E25" s="278"/>
      <c r="F25" s="278"/>
      <c r="G25" s="278"/>
      <c r="H25" s="278"/>
      <c r="I25" s="278"/>
      <c r="J25" s="278"/>
      <c r="K25" s="278"/>
      <c r="L25" s="278"/>
      <c r="M25" s="278"/>
      <c r="N25" s="278"/>
      <c r="O25" s="279"/>
      <c r="P25" s="95"/>
      <c r="Q25" s="285" t="s">
        <v>218</v>
      </c>
      <c r="R25" s="286"/>
      <c r="S25" s="286"/>
      <c r="T25" s="286"/>
      <c r="U25" s="193"/>
      <c r="V25" s="193"/>
      <c r="W25" s="193"/>
      <c r="X25" s="193"/>
      <c r="Y25" s="193"/>
      <c r="Z25" s="193"/>
      <c r="AA25" s="193"/>
      <c r="AB25" s="193"/>
      <c r="AC25" s="193"/>
      <c r="AD25" s="193"/>
      <c r="AE25" s="193"/>
      <c r="AF25" s="193"/>
      <c r="AG25" s="193"/>
      <c r="AH25" s="193"/>
      <c r="AI25" s="143"/>
      <c r="AJ25" s="95"/>
      <c r="AK25" s="95"/>
      <c r="AL25" s="150" t="s">
        <v>40</v>
      </c>
      <c r="AM25" s="226" t="str">
        <f>IF(F11=1,IF(AM17&lt;0,AM22+AM17*5,AM22),"")</f>
        <v/>
      </c>
      <c r="AN25" s="191"/>
      <c r="AO25" s="281"/>
      <c r="AP25" s="308"/>
      <c r="AQ25" s="161" t="s">
        <v>255</v>
      </c>
      <c r="AR25" s="232" t="str">
        <f>IF(F11=1,IF(AM22&gt;=0,"",IF(AND(-AM22/P11&gt;=1/2,-AM22/P11&lt;3/4),"○","")),"")</f>
        <v/>
      </c>
      <c r="AS25" s="162" t="s">
        <v>22</v>
      </c>
      <c r="AT25" s="158" t="s">
        <v>22</v>
      </c>
      <c r="AU25" s="158" t="s">
        <v>22</v>
      </c>
      <c r="AV25" s="163" t="s">
        <v>23</v>
      </c>
      <c r="AW25" s="57" t="s">
        <v>24</v>
      </c>
      <c r="AX25" s="158" t="s">
        <v>25</v>
      </c>
      <c r="AY25" s="158" t="s">
        <v>25</v>
      </c>
      <c r="AZ25" s="158" t="s">
        <v>25</v>
      </c>
      <c r="BA25" s="163" t="s">
        <v>25</v>
      </c>
      <c r="BB25" s="48"/>
      <c r="BC25" s="48"/>
      <c r="BD25" s="48"/>
      <c r="BE25" s="48"/>
      <c r="BF25" s="48"/>
      <c r="BG25" s="150" t="s">
        <v>75</v>
      </c>
      <c r="BH25" s="226" t="str">
        <f>IF(F11=2,IF(BH23-BH19*10&lt;0,"0",BH23-BH19*10),"")</f>
        <v/>
      </c>
      <c r="BI25" s="48"/>
      <c r="BJ25" s="319"/>
      <c r="BK25" s="317"/>
      <c r="BL25" s="161" t="s">
        <v>267</v>
      </c>
      <c r="BM25" s="232" t="str">
        <f>IF(F11=2,IF(BH22&gt;=0,"",IF(AND(-BH22/P11&gt;=3/4,-BH22/P11&lt;1),"○","")),"")</f>
        <v/>
      </c>
      <c r="BN25" s="162" t="s">
        <v>22</v>
      </c>
      <c r="BO25" s="158" t="s">
        <v>22</v>
      </c>
      <c r="BP25" s="158" t="s">
        <v>23</v>
      </c>
      <c r="BQ25" s="164" t="s">
        <v>24</v>
      </c>
      <c r="BR25" s="57" t="s">
        <v>24</v>
      </c>
      <c r="BS25" s="146" t="s">
        <v>25</v>
      </c>
      <c r="BT25" s="158" t="s">
        <v>25</v>
      </c>
      <c r="BU25" s="158" t="s">
        <v>25</v>
      </c>
      <c r="BV25" s="158" t="s">
        <v>25</v>
      </c>
      <c r="BW25" s="163" t="s">
        <v>25</v>
      </c>
      <c r="BX25" s="158"/>
      <c r="BY25" s="158"/>
      <c r="BZ25" s="158"/>
      <c r="CA25" s="158"/>
      <c r="CB25" s="158"/>
      <c r="CC25" s="158"/>
      <c r="CD25" s="187"/>
      <c r="CE25" s="188"/>
      <c r="CF25" s="48"/>
      <c r="CG25" s="48"/>
      <c r="CH25" s="48"/>
      <c r="CI25" s="48"/>
      <c r="CJ25" s="48"/>
      <c r="CK25" s="48"/>
      <c r="CL25" s="48"/>
      <c r="CM25" s="48"/>
      <c r="CN25" s="48"/>
      <c r="CO25" s="48"/>
      <c r="CP25" s="48"/>
      <c r="CQ25" s="48"/>
      <c r="CR25" s="48"/>
      <c r="CS25" s="48"/>
      <c r="CT25"/>
      <c r="CU25"/>
    </row>
    <row r="26" spans="1:99" ht="38.25" customHeight="1" thickBot="1" x14ac:dyDescent="0.25">
      <c r="A26" s="95"/>
      <c r="B26" s="126" t="s">
        <v>151</v>
      </c>
      <c r="C26" s="95"/>
      <c r="D26" s="95"/>
      <c r="E26" s="95"/>
      <c r="F26" s="95"/>
      <c r="G26" s="95"/>
      <c r="H26" s="95"/>
      <c r="I26" s="95"/>
      <c r="J26" s="95"/>
      <c r="K26" s="96"/>
      <c r="L26" s="96"/>
      <c r="M26" s="95"/>
      <c r="N26" s="95"/>
      <c r="O26" s="95"/>
      <c r="P26" s="95"/>
      <c r="Q26" s="287"/>
      <c r="R26" s="288"/>
      <c r="S26" s="288"/>
      <c r="T26" s="288"/>
      <c r="U26" s="288"/>
      <c r="V26" s="288"/>
      <c r="W26" s="288"/>
      <c r="X26" s="288"/>
      <c r="Y26" s="288"/>
      <c r="Z26" s="288"/>
      <c r="AA26" s="288"/>
      <c r="AB26" s="288"/>
      <c r="AC26" s="288"/>
      <c r="AD26" s="288"/>
      <c r="AE26" s="288"/>
      <c r="AF26" s="288"/>
      <c r="AG26" s="288"/>
      <c r="AH26" s="288"/>
      <c r="AI26" s="143"/>
      <c r="AJ26" s="95"/>
      <c r="AK26" s="95"/>
      <c r="AL26" s="172" t="s">
        <v>41</v>
      </c>
      <c r="AM26" s="227" t="str">
        <f>IF(F11=1,IF(AM23-AM19*5&lt;0,"0",AM23-AM19*5),"")</f>
        <v/>
      </c>
      <c r="AN26" s="145"/>
      <c r="AO26" s="281"/>
      <c r="AP26" s="308"/>
      <c r="AQ26" s="161" t="s">
        <v>256</v>
      </c>
      <c r="AR26" s="232" t="str">
        <f>IF(F11=1,IF(AM22&gt;=0,"",IF(AND(-AM22/P11&gt;=3/4,-AM22/P11&lt;1),"○","")),"")</f>
        <v/>
      </c>
      <c r="AS26" s="162" t="s">
        <v>22</v>
      </c>
      <c r="AT26" s="158" t="s">
        <v>22</v>
      </c>
      <c r="AU26" s="158" t="s">
        <v>23</v>
      </c>
      <c r="AV26" s="164" t="s">
        <v>24</v>
      </c>
      <c r="AW26" s="158" t="s">
        <v>25</v>
      </c>
      <c r="AX26" s="158" t="s">
        <v>25</v>
      </c>
      <c r="AY26" s="158" t="s">
        <v>25</v>
      </c>
      <c r="AZ26" s="158" t="s">
        <v>25</v>
      </c>
      <c r="BA26" s="163" t="s">
        <v>25</v>
      </c>
      <c r="BB26" s="48"/>
      <c r="BC26" s="48"/>
      <c r="BD26" s="48"/>
      <c r="BE26" s="48"/>
      <c r="BF26" s="48"/>
      <c r="BG26" s="172" t="s">
        <v>206</v>
      </c>
      <c r="BH26" s="227" t="str">
        <f>IF(F11=2,BH25*P11/BH23,"")</f>
        <v/>
      </c>
      <c r="BI26" s="48"/>
      <c r="BJ26" s="319"/>
      <c r="BK26" s="318"/>
      <c r="BL26" s="175" t="s">
        <v>264</v>
      </c>
      <c r="BM26" s="233" t="str">
        <f>IF(F11=2,IF(BH22&gt;=0,"",IF(-BH22/P11&gt;=1,"○","")),"")</f>
        <v/>
      </c>
      <c r="BN26" s="176" t="s">
        <v>22</v>
      </c>
      <c r="BO26" s="177" t="s">
        <v>23</v>
      </c>
      <c r="BP26" s="179" t="s">
        <v>24</v>
      </c>
      <c r="BQ26" s="178" t="s">
        <v>24</v>
      </c>
      <c r="BR26" s="177" t="s">
        <v>24</v>
      </c>
      <c r="BS26" s="177" t="s">
        <v>25</v>
      </c>
      <c r="BT26" s="177" t="s">
        <v>25</v>
      </c>
      <c r="BU26" s="177" t="s">
        <v>25</v>
      </c>
      <c r="BV26" s="177" t="s">
        <v>25</v>
      </c>
      <c r="BW26" s="178" t="s">
        <v>25</v>
      </c>
      <c r="BX26" s="158"/>
      <c r="BY26" s="158"/>
      <c r="BZ26" s="158"/>
      <c r="CA26" s="158"/>
      <c r="CB26" s="158"/>
      <c r="CC26" s="158"/>
      <c r="CD26" s="187"/>
      <c r="CE26" s="188"/>
      <c r="CF26" s="48"/>
      <c r="CG26" s="48"/>
      <c r="CH26" s="48"/>
      <c r="CI26" s="48"/>
      <c r="CJ26" s="48"/>
      <c r="CK26" s="48"/>
      <c r="CL26" s="48"/>
      <c r="CM26" s="48"/>
      <c r="CN26" s="48"/>
      <c r="CO26" s="48"/>
      <c r="CP26" s="48"/>
      <c r="CQ26" s="48"/>
      <c r="CR26" s="48"/>
      <c r="CS26" s="48"/>
      <c r="CT26"/>
      <c r="CU26"/>
    </row>
    <row r="27" spans="1:99" ht="38.25" customHeight="1" thickBot="1" x14ac:dyDescent="0.25">
      <c r="A27" s="95"/>
      <c r="B27" s="296"/>
      <c r="C27" s="297"/>
      <c r="D27" s="297"/>
      <c r="E27" s="297"/>
      <c r="F27" s="297"/>
      <c r="G27" s="297"/>
      <c r="H27" s="297"/>
      <c r="I27" s="297"/>
      <c r="J27" s="297"/>
      <c r="K27" s="297"/>
      <c r="L27" s="297"/>
      <c r="M27" s="297"/>
      <c r="N27" s="297"/>
      <c r="O27" s="298"/>
      <c r="P27" s="95"/>
      <c r="Q27" s="287"/>
      <c r="R27" s="288"/>
      <c r="S27" s="288"/>
      <c r="T27" s="288"/>
      <c r="U27" s="288"/>
      <c r="V27" s="288"/>
      <c r="W27" s="288"/>
      <c r="X27" s="288"/>
      <c r="Y27" s="288"/>
      <c r="Z27" s="288"/>
      <c r="AA27" s="288"/>
      <c r="AB27" s="288"/>
      <c r="AC27" s="288"/>
      <c r="AD27" s="288"/>
      <c r="AE27" s="288"/>
      <c r="AF27" s="288"/>
      <c r="AG27" s="288"/>
      <c r="AH27" s="288"/>
      <c r="AI27" s="143"/>
      <c r="AJ27" s="95"/>
      <c r="AK27" s="95"/>
      <c r="AL27" s="194" t="s">
        <v>205</v>
      </c>
      <c r="AM27" s="228" t="str">
        <f>IF(F11=1,AM26*P11/AM23,"")</f>
        <v/>
      </c>
      <c r="AN27" s="48"/>
      <c r="AO27" s="282"/>
      <c r="AP27" s="309"/>
      <c r="AQ27" s="183" t="s">
        <v>257</v>
      </c>
      <c r="AR27" s="233" t="str">
        <f>IF(F11=1,IF(AM22&gt;=0,"",IF(-AM22/P11&gt;=1,"○","")),"")</f>
        <v/>
      </c>
      <c r="AS27" s="176" t="s">
        <v>22</v>
      </c>
      <c r="AT27" s="177" t="s">
        <v>23</v>
      </c>
      <c r="AU27" s="179" t="s">
        <v>24</v>
      </c>
      <c r="AV27" s="178" t="s">
        <v>25</v>
      </c>
      <c r="AW27" s="177" t="s">
        <v>25</v>
      </c>
      <c r="AX27" s="177" t="s">
        <v>25</v>
      </c>
      <c r="AY27" s="177" t="s">
        <v>25</v>
      </c>
      <c r="AZ27" s="177" t="s">
        <v>25</v>
      </c>
      <c r="BA27" s="178" t="s">
        <v>25</v>
      </c>
      <c r="BB27" s="48"/>
      <c r="BC27" s="48"/>
      <c r="BD27" s="48"/>
      <c r="BE27" s="48"/>
      <c r="BF27" s="48"/>
      <c r="BG27" s="194" t="s">
        <v>207</v>
      </c>
      <c r="BH27" s="228" t="str">
        <f>IF(F11=2,IF(AND(BH22&gt;=0,BH17&lt;0,BH19&gt;0),IF(BH23/BH19&lt;=BH22/-BH17,"○","×"),""),"")</f>
        <v/>
      </c>
      <c r="BI27" s="48"/>
      <c r="BJ27" s="48"/>
      <c r="BK27" s="48"/>
      <c r="BL27" s="189" t="s">
        <v>28</v>
      </c>
      <c r="BM27" s="14" t="str">
        <f>IF(ISERROR(ROW(IF(BM16="○",BM16,""))),"",ROW(IF(BM16="○",BM16,"")))</f>
        <v/>
      </c>
      <c r="BN27" s="48"/>
      <c r="BO27" s="48"/>
      <c r="BP27" s="48"/>
      <c r="BQ27" s="48"/>
      <c r="BR27" s="48"/>
      <c r="BS27" s="48"/>
      <c r="BT27" s="48"/>
      <c r="BU27" s="48"/>
      <c r="BV27" s="48"/>
      <c r="BW27" s="48"/>
      <c r="BX27" s="48"/>
      <c r="BY27" s="48"/>
      <c r="BZ27" s="48"/>
      <c r="CA27" s="48"/>
      <c r="CB27" s="48"/>
      <c r="CC27" s="48"/>
      <c r="CD27" s="187"/>
      <c r="CE27" s="188"/>
      <c r="CF27" s="48"/>
      <c r="CG27" s="48"/>
      <c r="CH27" s="48"/>
      <c r="CI27" s="48"/>
      <c r="CJ27" s="48"/>
      <c r="CK27" s="48"/>
      <c r="CL27" s="48"/>
      <c r="CM27" s="48"/>
      <c r="CN27" s="48"/>
      <c r="CO27" s="48"/>
      <c r="CP27" s="48"/>
      <c r="CQ27" s="48"/>
      <c r="CR27" s="48"/>
      <c r="CS27" s="48"/>
      <c r="CT27"/>
      <c r="CU27"/>
    </row>
    <row r="28" spans="1:99" ht="38.25" customHeight="1" thickBot="1" x14ac:dyDescent="0.25">
      <c r="A28" s="95"/>
      <c r="B28" s="126" t="s">
        <v>193</v>
      </c>
      <c r="C28" s="95"/>
      <c r="D28" s="95"/>
      <c r="E28" s="95"/>
      <c r="F28" s="95"/>
      <c r="G28" s="95"/>
      <c r="H28" s="95"/>
      <c r="I28" s="95"/>
      <c r="J28" s="95"/>
      <c r="K28" s="96"/>
      <c r="L28" s="96"/>
      <c r="M28" s="95"/>
      <c r="N28" s="95"/>
      <c r="O28" s="95"/>
      <c r="P28" s="95"/>
      <c r="Q28" s="287"/>
      <c r="R28" s="288"/>
      <c r="S28" s="288"/>
      <c r="T28" s="288"/>
      <c r="U28" s="288"/>
      <c r="V28" s="288"/>
      <c r="W28" s="288"/>
      <c r="X28" s="288"/>
      <c r="Y28" s="288"/>
      <c r="Z28" s="288"/>
      <c r="AA28" s="288"/>
      <c r="AB28" s="288"/>
      <c r="AC28" s="288"/>
      <c r="AD28" s="288"/>
      <c r="AE28" s="288"/>
      <c r="AF28" s="288"/>
      <c r="AG28" s="288"/>
      <c r="AH28" s="288"/>
      <c r="AI28" s="143"/>
      <c r="AJ28" s="95"/>
      <c r="AK28" s="95"/>
      <c r="AL28" s="48"/>
      <c r="AM28" s="122"/>
      <c r="AN28" s="48"/>
      <c r="AO28" s="48"/>
      <c r="AP28" s="48"/>
      <c r="AQ28" s="189" t="s">
        <v>28</v>
      </c>
      <c r="AR28" s="14" t="str">
        <f>IF(ISERROR(ROW(IF(AR16="○",AR16,IF(AR17="○",AR17,"")))),"",ROW(IF(AR16="○",AR16,IF(AR17="○",AR17,""))))</f>
        <v/>
      </c>
      <c r="AS28" s="48"/>
      <c r="AT28" s="48"/>
      <c r="AU28" s="48"/>
      <c r="AV28" s="48"/>
      <c r="AW28" s="48"/>
      <c r="AX28" s="48"/>
      <c r="AY28" s="48"/>
      <c r="AZ28" s="48"/>
      <c r="BA28" s="48"/>
      <c r="BB28" s="48"/>
      <c r="BC28" s="48"/>
      <c r="BD28" s="48"/>
      <c r="BE28" s="48"/>
      <c r="BF28" s="48"/>
      <c r="BG28" s="48"/>
      <c r="BH28" s="48"/>
      <c r="BI28" s="48"/>
      <c r="BJ28" s="48"/>
      <c r="BK28" s="48"/>
      <c r="BL28" s="48"/>
      <c r="BM28" s="14" t="str">
        <f>IF(ISERROR(ROW(IF(BM17="○",BM17,IF(BM18="○",BM18,IF(BM19="○",BM19,IF(BM20="○",BM20,IF(BM21="○",BM21,""))))))),"",ROW(IF(BM17="○",BM17,IF(BM18="○",BM18,IF(BM19="○",BM19,IF(BM20="○",BM20,IF(BM21="○",BM21,"")))))))</f>
        <v/>
      </c>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c r="CU28"/>
    </row>
    <row r="29" spans="1:99" ht="38.25" customHeight="1" x14ac:dyDescent="0.2">
      <c r="A29" s="95"/>
      <c r="B29" s="271"/>
      <c r="C29" s="272"/>
      <c r="D29" s="272"/>
      <c r="E29" s="272"/>
      <c r="F29" s="272"/>
      <c r="G29" s="272"/>
      <c r="H29" s="272"/>
      <c r="I29" s="272"/>
      <c r="J29" s="272"/>
      <c r="K29" s="272"/>
      <c r="L29" s="272"/>
      <c r="M29" s="272"/>
      <c r="N29" s="272"/>
      <c r="O29" s="273"/>
      <c r="P29" s="95"/>
      <c r="Q29" s="287"/>
      <c r="R29" s="288"/>
      <c r="S29" s="288"/>
      <c r="T29" s="288"/>
      <c r="U29" s="288"/>
      <c r="V29" s="288"/>
      <c r="W29" s="288"/>
      <c r="X29" s="288"/>
      <c r="Y29" s="288"/>
      <c r="Z29" s="288"/>
      <c r="AA29" s="288"/>
      <c r="AB29" s="288"/>
      <c r="AC29" s="288"/>
      <c r="AD29" s="288"/>
      <c r="AE29" s="288"/>
      <c r="AF29" s="288"/>
      <c r="AG29" s="288"/>
      <c r="AH29" s="288"/>
      <c r="AI29" s="143"/>
      <c r="AJ29" s="95"/>
      <c r="AK29" s="95"/>
      <c r="AL29" s="195" t="s">
        <v>53</v>
      </c>
      <c r="AM29" s="196" t="s">
        <v>42</v>
      </c>
      <c r="AN29" s="48"/>
      <c r="AO29" s="197"/>
      <c r="AP29" s="48"/>
      <c r="AQ29" s="48"/>
      <c r="AR29" s="14" t="str">
        <f>IF(ISERROR(ROW(IF(AR18="○",AR18,IF(AR19="○",AR19,IF(AR20="○",AR20,IF(AR21="○",AR21,IF(AR22="○",AR22,""))))))),"",ROW(IF(AR18="○",AR18,IF(AR19="○",AR19,IF(AR20="○",AR20,IF(AR21="○",AR21,IF(AR22="○",AR22,"")))))))</f>
        <v/>
      </c>
      <c r="AS29" s="48"/>
      <c r="AT29" s="48"/>
      <c r="AU29" s="48"/>
      <c r="AV29" s="48"/>
      <c r="AW29" s="48"/>
      <c r="AX29" s="48"/>
      <c r="AY29" s="198"/>
      <c r="AZ29" s="198"/>
      <c r="BA29" s="199"/>
      <c r="BB29" s="48"/>
      <c r="BC29" s="48"/>
      <c r="BD29" s="48"/>
      <c r="BE29" s="48"/>
      <c r="BF29" s="48"/>
      <c r="BG29" s="195" t="s">
        <v>53</v>
      </c>
      <c r="BH29" s="196" t="s">
        <v>42</v>
      </c>
      <c r="BI29" s="48"/>
      <c r="BJ29" s="48"/>
      <c r="BK29" s="48"/>
      <c r="BL29" s="95"/>
      <c r="BM29" s="14" t="str">
        <f>IF(ISERROR(ROW(IF(BM22="○",BM22,IF(BM23="○",BM23,IF(BM24="○",BM24,IF(BM25="○",BM25,IF(BM26="○",BM26,""))))))),"",ROW(IF(BM22="○",BM22,IF(BM23="○",BM23,IF(BM24="○",BM24,IF(BM25="○",BM25,IF(BM26="○",BM26,"")))))))</f>
        <v/>
      </c>
      <c r="BN29" s="48"/>
      <c r="BO29" s="48"/>
      <c r="BP29" s="48"/>
      <c r="BQ29" s="48"/>
      <c r="BR29" s="48"/>
      <c r="BS29" s="48"/>
      <c r="BT29" s="48"/>
      <c r="BU29" s="48"/>
      <c r="BV29" s="48"/>
      <c r="BW29" s="48"/>
      <c r="BX29" s="48"/>
      <c r="BY29" s="48"/>
      <c r="BZ29" s="48"/>
      <c r="CA29" s="48"/>
      <c r="CB29" s="48"/>
      <c r="CC29" s="48"/>
      <c r="CD29" s="195" t="s">
        <v>53</v>
      </c>
      <c r="CE29" s="196" t="s">
        <v>42</v>
      </c>
      <c r="CF29" s="48"/>
      <c r="CG29" s="48"/>
      <c r="CH29" s="48"/>
      <c r="CI29" s="48"/>
      <c r="CJ29" s="48"/>
      <c r="CK29" s="48"/>
      <c r="CL29" s="48"/>
      <c r="CM29" s="48"/>
      <c r="CN29" s="48"/>
      <c r="CO29" s="48"/>
      <c r="CP29" s="48"/>
      <c r="CQ29" s="48"/>
      <c r="CR29" s="48"/>
      <c r="CS29" s="48"/>
      <c r="CT29"/>
      <c r="CU29"/>
    </row>
    <row r="30" spans="1:99" ht="38.25" customHeight="1" x14ac:dyDescent="0.2">
      <c r="A30" s="95"/>
      <c r="B30" s="274"/>
      <c r="C30" s="275"/>
      <c r="D30" s="275"/>
      <c r="E30" s="275"/>
      <c r="F30" s="275"/>
      <c r="G30" s="275"/>
      <c r="H30" s="275"/>
      <c r="I30" s="275"/>
      <c r="J30" s="275"/>
      <c r="K30" s="275"/>
      <c r="L30" s="275"/>
      <c r="M30" s="275"/>
      <c r="N30" s="275"/>
      <c r="O30" s="276"/>
      <c r="P30" s="95"/>
      <c r="Q30" s="287"/>
      <c r="R30" s="288"/>
      <c r="S30" s="288"/>
      <c r="T30" s="288"/>
      <c r="U30" s="288"/>
      <c r="V30" s="288"/>
      <c r="W30" s="288"/>
      <c r="X30" s="288"/>
      <c r="Y30" s="288"/>
      <c r="Z30" s="288"/>
      <c r="AA30" s="288"/>
      <c r="AB30" s="288"/>
      <c r="AC30" s="288"/>
      <c r="AD30" s="288"/>
      <c r="AE30" s="288"/>
      <c r="AF30" s="288"/>
      <c r="AG30" s="288"/>
      <c r="AH30" s="288"/>
      <c r="AI30" s="143"/>
      <c r="AJ30" s="95"/>
      <c r="AK30" s="200" t="str">
        <f ca="1">IF(AM30="A",1,IF(AM30="B",2,IF(AM30="C",3,IF(AM30="D",4,IF(AM30="E",5,"")))))</f>
        <v/>
      </c>
      <c r="AL30" s="201" t="s">
        <v>183</v>
      </c>
      <c r="AM30" s="229" t="str">
        <f ca="1">IF(F11=1,INDIRECT(ADDRESS(AR31,BD15)),"")</f>
        <v/>
      </c>
      <c r="AN30" s="48"/>
      <c r="AO30" s="48"/>
      <c r="AP30" s="48"/>
      <c r="AQ30" s="48"/>
      <c r="AR30" s="14" t="str">
        <f>IF(ISERROR(ROW(IF(AR23="○",AR23,IF(AR24="○",AR24,IF(AR25="○",AR25,IF(AR26="○",AR26,IF(AR27="○",AR27,""))))))),"",ROW(IF(AR23="○",AR23,IF(AR24="○",AR24,IF(AR25="○",AR25,IF(AR26="○",AR26,IF(AR27="○",AR27,"")))))))</f>
        <v/>
      </c>
      <c r="AS30" s="48"/>
      <c r="AT30" s="48"/>
      <c r="AU30" s="48"/>
      <c r="AV30" s="48"/>
      <c r="AW30" s="48"/>
      <c r="AX30" s="48"/>
      <c r="AY30" s="202"/>
      <c r="AZ30" s="202"/>
      <c r="BA30" s="198"/>
      <c r="BB30" s="48"/>
      <c r="BC30" s="48"/>
      <c r="BD30" s="48"/>
      <c r="BE30" s="48"/>
      <c r="BF30" s="200" t="str">
        <f ca="1">IF(BH30="A",1,IF(BH30="B",2,IF(BH30="C",3,IF(BH30="D",4,IF(BH30="E",5,"")))))</f>
        <v/>
      </c>
      <c r="BG30" s="201" t="s">
        <v>66</v>
      </c>
      <c r="BH30" s="229" t="str">
        <f ca="1">IF(F11=2,INDIRECT(ADDRESS(BM30,CA15)),"")</f>
        <v/>
      </c>
      <c r="BI30" s="48"/>
      <c r="BJ30" s="48"/>
      <c r="BK30" s="48"/>
      <c r="BL30" s="192" t="s">
        <v>46</v>
      </c>
      <c r="BM30" s="14" t="str">
        <f>IF(F11=2,SUM(BM27:BM29),"")</f>
        <v/>
      </c>
      <c r="BN30" s="48"/>
      <c r="BO30" s="48"/>
      <c r="BP30" s="48"/>
      <c r="BQ30" s="48"/>
      <c r="BR30" s="48"/>
      <c r="BS30" s="48"/>
      <c r="BT30" s="48"/>
      <c r="BU30" s="48"/>
      <c r="BV30" s="48"/>
      <c r="BW30" s="48"/>
      <c r="BX30" s="48"/>
      <c r="BY30" s="48"/>
      <c r="BZ30" s="48"/>
      <c r="CA30" s="48"/>
      <c r="CB30" s="48"/>
      <c r="CC30" s="200" t="str">
        <f ca="1">IF(CE30="A",1,IF(CE30="B",2,IF(CE30="C",3,IF(CE30="D",4,IF(CE30="E",5,"")))))</f>
        <v/>
      </c>
      <c r="CD30" s="201" t="s">
        <v>66</v>
      </c>
      <c r="CE30" s="229" t="str">
        <f ca="1">IF(F11=3,INDIRECT(ADDRESS(CJ24,CS15)),"")</f>
        <v/>
      </c>
      <c r="CF30" s="48"/>
      <c r="CG30" s="48"/>
      <c r="CH30" s="48"/>
      <c r="CI30" s="48"/>
      <c r="CJ30" s="48"/>
      <c r="CK30" s="48"/>
      <c r="CL30" s="48"/>
      <c r="CM30" s="48"/>
      <c r="CN30" s="48"/>
      <c r="CO30" s="48"/>
      <c r="CP30" s="48"/>
      <c r="CQ30" s="48"/>
      <c r="CR30" s="48"/>
      <c r="CS30" s="48"/>
      <c r="CT30"/>
      <c r="CU30"/>
    </row>
    <row r="31" spans="1:99" ht="38.25" customHeight="1" thickBot="1" x14ac:dyDescent="0.25">
      <c r="A31" s="95"/>
      <c r="B31" s="274"/>
      <c r="C31" s="275"/>
      <c r="D31" s="275"/>
      <c r="E31" s="275"/>
      <c r="F31" s="275"/>
      <c r="G31" s="275"/>
      <c r="H31" s="275"/>
      <c r="I31" s="275"/>
      <c r="J31" s="275"/>
      <c r="K31" s="275"/>
      <c r="L31" s="275"/>
      <c r="M31" s="275"/>
      <c r="N31" s="275"/>
      <c r="O31" s="276"/>
      <c r="P31" s="95"/>
      <c r="Q31" s="287"/>
      <c r="R31" s="288"/>
      <c r="S31" s="288"/>
      <c r="T31" s="288"/>
      <c r="U31" s="288"/>
      <c r="V31" s="288"/>
      <c r="W31" s="288"/>
      <c r="X31" s="288"/>
      <c r="Y31" s="288"/>
      <c r="Z31" s="288"/>
      <c r="AA31" s="288"/>
      <c r="AB31" s="288"/>
      <c r="AC31" s="288"/>
      <c r="AD31" s="288"/>
      <c r="AE31" s="288"/>
      <c r="AF31" s="288"/>
      <c r="AG31" s="288"/>
      <c r="AH31" s="288"/>
      <c r="AI31" s="143"/>
      <c r="AJ31" s="95"/>
      <c r="AK31" s="95"/>
      <c r="AL31" s="203" t="s">
        <v>182</v>
      </c>
      <c r="AM31" s="204"/>
      <c r="AN31" s="48"/>
      <c r="AO31" s="293" t="s">
        <v>161</v>
      </c>
      <c r="AP31" s="293"/>
      <c r="AQ31" s="205" t="s">
        <v>46</v>
      </c>
      <c r="AR31" s="14" t="str">
        <f>IF(F11=1,SUM(AR28:AR30),"")</f>
        <v/>
      </c>
      <c r="AS31" s="48"/>
      <c r="AT31" s="48"/>
      <c r="AU31" s="48"/>
      <c r="AV31" s="48"/>
      <c r="AW31" s="48"/>
      <c r="AX31" s="48"/>
      <c r="AY31" s="206"/>
      <c r="AZ31" s="206"/>
      <c r="BA31" s="198"/>
      <c r="BB31" s="48"/>
      <c r="BC31" s="48"/>
      <c r="BD31" s="48"/>
      <c r="BE31" s="48"/>
      <c r="BF31" s="48"/>
      <c r="BG31" s="203" t="s">
        <v>182</v>
      </c>
      <c r="BH31" s="204"/>
      <c r="BI31" s="48"/>
      <c r="BJ31" s="48" t="s">
        <v>161</v>
      </c>
      <c r="BK31" s="48"/>
      <c r="BL31" s="48"/>
      <c r="BM31" s="48"/>
      <c r="BN31" s="48"/>
      <c r="BO31" s="48"/>
      <c r="BP31" s="48"/>
      <c r="BQ31" s="48"/>
      <c r="BR31" s="48"/>
      <c r="BS31" s="48"/>
      <c r="BT31" s="48"/>
      <c r="BU31" s="48"/>
      <c r="BV31" s="48"/>
      <c r="BW31" s="48"/>
      <c r="BX31" s="48"/>
      <c r="BY31" s="48"/>
      <c r="BZ31" s="48"/>
      <c r="CA31" s="48"/>
      <c r="CB31" s="48"/>
      <c r="CC31" s="48"/>
      <c r="CD31" s="203" t="s">
        <v>182</v>
      </c>
      <c r="CE31" s="204"/>
      <c r="CF31" s="48"/>
      <c r="CG31" s="48" t="s">
        <v>161</v>
      </c>
      <c r="CH31" s="48"/>
      <c r="CI31" s="48"/>
      <c r="CJ31" s="48"/>
      <c r="CK31" s="48"/>
      <c r="CL31" s="48"/>
      <c r="CM31" s="48"/>
      <c r="CN31" s="48"/>
      <c r="CO31" s="48"/>
      <c r="CP31" s="48"/>
      <c r="CQ31" s="48"/>
      <c r="CR31" s="48"/>
      <c r="CS31" s="48"/>
      <c r="CT31"/>
      <c r="CU31"/>
    </row>
    <row r="32" spans="1:99" ht="38.25" customHeight="1" thickTop="1" thickBot="1" x14ac:dyDescent="0.25">
      <c r="A32" s="95"/>
      <c r="B32" s="274"/>
      <c r="C32" s="275"/>
      <c r="D32" s="275"/>
      <c r="E32" s="275"/>
      <c r="F32" s="275"/>
      <c r="G32" s="275"/>
      <c r="H32" s="275"/>
      <c r="I32" s="275"/>
      <c r="J32" s="275"/>
      <c r="K32" s="275"/>
      <c r="L32" s="275"/>
      <c r="M32" s="275"/>
      <c r="N32" s="275"/>
      <c r="O32" s="276"/>
      <c r="P32" s="95"/>
      <c r="Q32" s="287"/>
      <c r="R32" s="288"/>
      <c r="S32" s="288"/>
      <c r="T32" s="288"/>
      <c r="U32" s="288"/>
      <c r="V32" s="288"/>
      <c r="W32" s="288"/>
      <c r="X32" s="288"/>
      <c r="Y32" s="288"/>
      <c r="Z32" s="288"/>
      <c r="AA32" s="288"/>
      <c r="AB32" s="288"/>
      <c r="AC32" s="288"/>
      <c r="AD32" s="288"/>
      <c r="AE32" s="288"/>
      <c r="AF32" s="288"/>
      <c r="AG32" s="288"/>
      <c r="AH32" s="288"/>
      <c r="AI32" s="143"/>
      <c r="AJ32" s="95"/>
      <c r="AK32" s="200" t="str">
        <f>IF(F11=1,IF(AM31="",MAX(AK30),""),"")</f>
        <v/>
      </c>
      <c r="AL32" s="207" t="s">
        <v>48</v>
      </c>
      <c r="AM32" s="230" t="str">
        <f>IF(AK32=1,"A",IF(AK32=2,"B",IF(AK32=3,"C",IF(AK32=4,"D",IF(AK32=5,"E","")))))</f>
        <v/>
      </c>
      <c r="AN32" s="291" t="str">
        <f>IF(AM31="","","←関数を消去の上、最終評価を手入力して下さい")</f>
        <v/>
      </c>
      <c r="AO32" s="292"/>
      <c r="AP32" s="292"/>
      <c r="AQ32" s="208"/>
      <c r="AR32" s="48"/>
      <c r="AS32" s="48"/>
      <c r="AT32" s="48"/>
      <c r="AU32" s="209"/>
      <c r="AV32" s="48"/>
      <c r="AW32" s="48"/>
      <c r="AX32" s="48"/>
      <c r="AY32" s="139"/>
      <c r="AZ32" s="139"/>
      <c r="BA32" s="198"/>
      <c r="BB32" s="48"/>
      <c r="BC32" s="48"/>
      <c r="BD32" s="48"/>
      <c r="BE32" s="48"/>
      <c r="BF32" s="200" t="str">
        <f>IF(F11=2,IF(BH31="",MAX(BF30),""),"")</f>
        <v/>
      </c>
      <c r="BG32" s="210" t="s">
        <v>48</v>
      </c>
      <c r="BH32" s="230" t="str">
        <f>IF(BF32=1,"A",IF(BF32=2,"B",IF(BF32=3,"C",IF(BF32=4,"D",IF(BF32=5,"E","")))))</f>
        <v/>
      </c>
      <c r="BI32" s="291" t="str">
        <f>IF(BH31="","","←関数を消去の上、最終評価を手入力して下さい")</f>
        <v/>
      </c>
      <c r="BJ32" s="292"/>
      <c r="BK32" s="292"/>
      <c r="BL32" s="48"/>
      <c r="BM32" s="48"/>
      <c r="BN32" s="48"/>
      <c r="BO32" s="48"/>
      <c r="BP32" s="48"/>
      <c r="BQ32" s="48"/>
      <c r="BR32" s="48"/>
      <c r="BS32" s="48"/>
      <c r="BT32" s="48"/>
      <c r="BU32" s="48"/>
      <c r="BV32" s="48"/>
      <c r="BW32" s="48"/>
      <c r="BX32" s="48"/>
      <c r="BY32" s="48"/>
      <c r="BZ32" s="48"/>
      <c r="CA32" s="48"/>
      <c r="CB32" s="48"/>
      <c r="CC32" s="200" t="str">
        <f>IF(F11=3,IF(CE31="",MAX(CC30),""),"")</f>
        <v/>
      </c>
      <c r="CD32" s="210" t="s">
        <v>48</v>
      </c>
      <c r="CE32" s="230" t="str">
        <f>IF(CC32=1,"A",IF(CC32=2,"B",IF(CC32=3,"C",IF(CC32=4,"D",IF(CC32=5,"E","")))))</f>
        <v/>
      </c>
      <c r="CF32" s="291" t="str">
        <f>IF(CE31="","","←関数を消去の上、最終評価を手入力して下さい")</f>
        <v/>
      </c>
      <c r="CG32" s="292"/>
      <c r="CH32" s="292"/>
      <c r="CI32" s="211"/>
      <c r="CJ32" s="48"/>
      <c r="CK32" s="48"/>
      <c r="CL32" s="48"/>
      <c r="CM32" s="48"/>
      <c r="CN32" s="48"/>
      <c r="CO32" s="48"/>
      <c r="CP32" s="48"/>
      <c r="CQ32" s="48"/>
      <c r="CR32" s="48"/>
      <c r="CS32" s="48"/>
      <c r="CT32"/>
      <c r="CU32"/>
    </row>
    <row r="33" spans="1:99" ht="38.25" customHeight="1" thickTop="1" thickBot="1" x14ac:dyDescent="0.25">
      <c r="A33" s="95"/>
      <c r="B33" s="274"/>
      <c r="C33" s="275"/>
      <c r="D33" s="275"/>
      <c r="E33" s="275"/>
      <c r="F33" s="275"/>
      <c r="G33" s="275"/>
      <c r="H33" s="275"/>
      <c r="I33" s="275"/>
      <c r="J33" s="275"/>
      <c r="K33" s="275"/>
      <c r="L33" s="275"/>
      <c r="M33" s="275"/>
      <c r="N33" s="275"/>
      <c r="O33" s="276"/>
      <c r="P33" s="95"/>
      <c r="Q33" s="287"/>
      <c r="R33" s="288"/>
      <c r="S33" s="288"/>
      <c r="T33" s="288"/>
      <c r="U33" s="288"/>
      <c r="V33" s="288"/>
      <c r="W33" s="288"/>
      <c r="X33" s="288"/>
      <c r="Y33" s="288"/>
      <c r="Z33" s="288"/>
      <c r="AA33" s="288"/>
      <c r="AB33" s="288"/>
      <c r="AC33" s="288"/>
      <c r="AD33" s="288"/>
      <c r="AE33" s="288"/>
      <c r="AF33" s="288"/>
      <c r="AG33" s="288"/>
      <c r="AH33" s="288"/>
      <c r="AI33" s="143"/>
      <c r="AJ33" s="95"/>
      <c r="AK33" s="95"/>
      <c r="AL33" s="212" t="s">
        <v>43</v>
      </c>
      <c r="AM33" s="213"/>
      <c r="AN33" s="291"/>
      <c r="AO33" s="292"/>
      <c r="AP33" s="292"/>
      <c r="AQ33" s="211"/>
      <c r="AR33" s="66"/>
      <c r="AS33" s="66"/>
      <c r="AT33" s="145"/>
      <c r="AU33" s="208"/>
      <c r="AV33" s="48"/>
      <c r="AW33" s="48"/>
      <c r="AX33" s="48"/>
      <c r="AY33" s="146"/>
      <c r="AZ33" s="146"/>
      <c r="BA33" s="198"/>
      <c r="BB33" s="48"/>
      <c r="BC33" s="48"/>
      <c r="BD33" s="48"/>
      <c r="BE33" s="48"/>
      <c r="BF33" s="48"/>
      <c r="BG33" s="214" t="s">
        <v>43</v>
      </c>
      <c r="BH33" s="213"/>
      <c r="BI33" s="291" t="str">
        <f>IF(BH31="","","←関数を消去の上、最終評価を手入力して下さい")</f>
        <v/>
      </c>
      <c r="BJ33" s="292"/>
      <c r="BK33" s="292"/>
      <c r="BL33" s="211"/>
      <c r="BM33" s="66"/>
      <c r="BN33" s="66"/>
      <c r="BO33" s="145"/>
      <c r="BP33" s="48"/>
      <c r="BQ33" s="48"/>
      <c r="BR33" s="48"/>
      <c r="BS33" s="48"/>
      <c r="BT33" s="48"/>
      <c r="BU33" s="48"/>
      <c r="BV33" s="48"/>
      <c r="BW33" s="48"/>
      <c r="BX33" s="48"/>
      <c r="BY33" s="48"/>
      <c r="BZ33" s="48"/>
      <c r="CA33" s="48"/>
      <c r="CB33" s="48"/>
      <c r="CC33" s="48"/>
      <c r="CD33" s="214" t="s">
        <v>43</v>
      </c>
      <c r="CE33" s="213"/>
      <c r="CF33" s="48"/>
      <c r="CG33" s="48"/>
      <c r="CH33" s="48"/>
      <c r="CI33" s="215"/>
      <c r="CJ33" s="66"/>
      <c r="CK33" s="66"/>
      <c r="CL33" s="48"/>
      <c r="CM33" s="48"/>
      <c r="CN33" s="48"/>
      <c r="CO33" s="48"/>
      <c r="CP33" s="48"/>
      <c r="CQ33" s="48"/>
      <c r="CR33" s="48"/>
      <c r="CS33" s="48"/>
      <c r="CT33"/>
      <c r="CU33"/>
    </row>
    <row r="34" spans="1:99" ht="38.25" customHeight="1" thickTop="1" thickBot="1" x14ac:dyDescent="0.25">
      <c r="A34" s="95"/>
      <c r="B34" s="277"/>
      <c r="C34" s="278"/>
      <c r="D34" s="278"/>
      <c r="E34" s="278"/>
      <c r="F34" s="278"/>
      <c r="G34" s="278"/>
      <c r="H34" s="278"/>
      <c r="I34" s="278"/>
      <c r="J34" s="278"/>
      <c r="K34" s="278"/>
      <c r="L34" s="278"/>
      <c r="M34" s="278"/>
      <c r="N34" s="278"/>
      <c r="O34" s="279"/>
      <c r="P34" s="95"/>
      <c r="Q34" s="289"/>
      <c r="R34" s="290"/>
      <c r="S34" s="290"/>
      <c r="T34" s="290"/>
      <c r="U34" s="290"/>
      <c r="V34" s="290"/>
      <c r="W34" s="290"/>
      <c r="X34" s="290"/>
      <c r="Y34" s="290"/>
      <c r="Z34" s="290"/>
      <c r="AA34" s="290"/>
      <c r="AB34" s="290"/>
      <c r="AC34" s="290"/>
      <c r="AD34" s="290"/>
      <c r="AE34" s="290"/>
      <c r="AF34" s="290"/>
      <c r="AG34" s="290"/>
      <c r="AH34" s="290"/>
      <c r="AI34" s="143"/>
      <c r="AJ34" s="95"/>
      <c r="AK34" s="95"/>
      <c r="AL34" s="48"/>
      <c r="AM34" s="216"/>
      <c r="AN34" s="48"/>
      <c r="AO34" s="48"/>
      <c r="AP34" s="48"/>
      <c r="AQ34" s="215"/>
      <c r="AR34" s="67"/>
      <c r="AS34" s="66"/>
      <c r="AT34" s="145"/>
      <c r="AU34" s="208"/>
      <c r="AV34" s="48"/>
      <c r="AW34" s="48"/>
      <c r="AX34" s="48"/>
      <c r="AY34" s="158"/>
      <c r="AZ34" s="158"/>
      <c r="BA34" s="198"/>
      <c r="BB34" s="48"/>
      <c r="BC34" s="48"/>
      <c r="BD34" s="48"/>
      <c r="BE34" s="48"/>
      <c r="BF34" s="48"/>
      <c r="BG34" s="48"/>
      <c r="BH34" s="48"/>
      <c r="BI34" s="48"/>
      <c r="BJ34" s="48"/>
      <c r="BK34" s="48"/>
      <c r="BL34" s="215"/>
      <c r="BM34" s="67"/>
      <c r="BN34" s="66"/>
      <c r="BO34" s="145"/>
      <c r="BP34" s="48"/>
      <c r="BQ34" s="48"/>
      <c r="BR34" s="48"/>
      <c r="BS34" s="48"/>
      <c r="BT34" s="48"/>
      <c r="BU34" s="48"/>
      <c r="BV34" s="48"/>
      <c r="BW34" s="48"/>
      <c r="BX34" s="48"/>
      <c r="BY34" s="48"/>
      <c r="BZ34" s="48"/>
      <c r="CA34" s="48"/>
      <c r="CB34" s="48"/>
      <c r="CC34" s="48"/>
      <c r="CD34" s="48"/>
      <c r="CE34" s="48"/>
      <c r="CF34" s="48"/>
      <c r="CG34" s="48"/>
      <c r="CH34" s="48"/>
      <c r="CI34" s="217"/>
      <c r="CJ34" s="67"/>
      <c r="CK34" s="66"/>
      <c r="CL34" s="48"/>
      <c r="CM34" s="48"/>
      <c r="CN34" s="48"/>
      <c r="CO34" s="48"/>
      <c r="CP34" s="48"/>
      <c r="CQ34" s="48"/>
      <c r="CR34" s="48"/>
      <c r="CS34" s="48"/>
      <c r="CT34"/>
      <c r="CU34"/>
    </row>
    <row r="35" spans="1:99" ht="24.75" customHeight="1" x14ac:dyDescent="0.2">
      <c r="A35" s="95"/>
      <c r="B35" s="95"/>
      <c r="C35" s="95"/>
      <c r="D35" s="95"/>
      <c r="E35" s="95"/>
      <c r="F35" s="95"/>
      <c r="G35" s="95"/>
      <c r="H35" s="95"/>
      <c r="I35" s="95"/>
      <c r="J35" s="95"/>
      <c r="K35" s="96"/>
      <c r="L35" s="96"/>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48"/>
      <c r="AM35" s="218" t="str">
        <f>IF(AM32="A","10％以上で手入力して下さい",IF(AM32="B","30％以上で手入力して下さい",IF(AM32="C","50％以上で手入力して下さい",IF(AM32="D","70％以上で手入力して下さい",IF(AM32="E","90％以上で手入力して下さい","")))))</f>
        <v/>
      </c>
      <c r="AN35" s="48"/>
      <c r="AO35" s="219"/>
      <c r="AP35" s="48"/>
      <c r="AQ35" s="217"/>
      <c r="AR35" s="67"/>
      <c r="AS35" s="220"/>
      <c r="AT35" s="145"/>
      <c r="AU35" s="48"/>
      <c r="AV35" s="48"/>
      <c r="AW35" s="48"/>
      <c r="AX35" s="48"/>
      <c r="AY35" s="57"/>
      <c r="AZ35" s="57"/>
      <c r="BA35" s="198"/>
      <c r="BB35" s="48"/>
      <c r="BC35" s="48"/>
      <c r="BD35" s="48"/>
      <c r="BE35" s="48"/>
      <c r="BF35" s="48"/>
      <c r="BG35" s="48"/>
      <c r="BH35" s="218" t="str">
        <f>IF(BH32="A","10％以上で手入力して下さい",IF(BH32="B","30％以上で手入力して下さい",IF(BH32="C","50％以上で手入力して下さい",IF(BH32="D","70％以上で手入力して下さい",IF(BH32="E","90％以上で手入力して下さい","")))))</f>
        <v/>
      </c>
      <c r="BI35" s="48"/>
      <c r="BJ35" s="48"/>
      <c r="BK35" s="48"/>
      <c r="BL35" s="217"/>
      <c r="BM35" s="67"/>
      <c r="BN35" s="220"/>
      <c r="BO35" s="145"/>
      <c r="BP35" s="48"/>
      <c r="BQ35" s="48"/>
      <c r="BR35" s="48"/>
      <c r="BS35" s="48"/>
      <c r="BT35" s="48"/>
      <c r="BU35" s="48"/>
      <c r="BV35" s="48"/>
      <c r="BW35" s="48"/>
      <c r="BX35" s="48"/>
      <c r="BY35" s="48"/>
      <c r="BZ35" s="48"/>
      <c r="CA35" s="48"/>
      <c r="CB35" s="48"/>
      <c r="CC35" s="48"/>
      <c r="CD35" s="48"/>
      <c r="CE35" s="218" t="str">
        <f>IF(CE32="A","10％以上で手入力して下さい",IF(CE32="B","30％以上で手入力して下さい",IF(CE32="C","50％以上で手入力して下さい",IF(CE32="D","70％以上で手入力して下さい",IF(CE32="E","90％以上で手入力して下さい","")))))</f>
        <v/>
      </c>
      <c r="CF35" s="48"/>
      <c r="CG35" s="48"/>
      <c r="CH35" s="48"/>
      <c r="CI35" s="215"/>
      <c r="CJ35" s="67"/>
      <c r="CK35" s="220"/>
      <c r="CL35" s="48"/>
      <c r="CM35" s="48"/>
      <c r="CN35" s="48"/>
      <c r="CO35" s="48"/>
      <c r="CP35" s="48"/>
      <c r="CQ35" s="48"/>
      <c r="CR35" s="48"/>
      <c r="CS35" s="48"/>
      <c r="CT35"/>
      <c r="CU35"/>
    </row>
    <row r="36" spans="1:99" x14ac:dyDescent="0.2">
      <c r="A36" s="95"/>
      <c r="B36" s="95"/>
      <c r="C36" s="95"/>
      <c r="D36" s="95"/>
      <c r="E36" s="95"/>
      <c r="F36" s="95"/>
      <c r="G36" s="95"/>
      <c r="H36" s="95"/>
      <c r="I36" s="95"/>
      <c r="J36" s="95"/>
      <c r="K36" s="96"/>
      <c r="L36" s="96"/>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48"/>
      <c r="AM36" s="216"/>
      <c r="AN36" s="48"/>
      <c r="AO36" s="243"/>
      <c r="AP36" s="48"/>
      <c r="AQ36" s="215"/>
      <c r="AR36" s="67"/>
      <c r="AS36" s="244"/>
      <c r="AT36" s="145"/>
      <c r="AU36" s="243"/>
      <c r="AV36" s="48"/>
      <c r="AW36" s="48"/>
      <c r="AX36" s="48"/>
      <c r="AY36" s="158"/>
      <c r="AZ36" s="158"/>
      <c r="BA36" s="198"/>
      <c r="BB36" s="48"/>
      <c r="BC36" s="48"/>
      <c r="BD36" s="48"/>
      <c r="BE36" s="48"/>
      <c r="BF36" s="48"/>
      <c r="BG36" s="48"/>
      <c r="BH36" s="48"/>
      <c r="BI36" s="48"/>
      <c r="BJ36" s="48"/>
      <c r="BK36" s="48"/>
      <c r="BL36" s="215"/>
      <c r="BM36" s="67"/>
      <c r="BN36" s="244"/>
      <c r="BO36" s="145"/>
      <c r="BP36" s="48"/>
      <c r="BQ36" s="48"/>
      <c r="BR36" s="48"/>
      <c r="BS36" s="48"/>
      <c r="BT36" s="48"/>
      <c r="BU36" s="48"/>
      <c r="BV36" s="48"/>
      <c r="BW36" s="48"/>
      <c r="BX36" s="48"/>
      <c r="BY36" s="48"/>
      <c r="BZ36" s="48"/>
      <c r="CA36" s="48"/>
      <c r="CB36" s="48"/>
      <c r="CC36" s="48"/>
      <c r="CD36" s="48"/>
      <c r="CE36" s="48"/>
      <c r="CF36" s="48"/>
      <c r="CG36" s="48"/>
      <c r="CH36" s="48"/>
      <c r="CI36" s="66"/>
      <c r="CJ36" s="67"/>
      <c r="CK36" s="244"/>
      <c r="CL36" s="48"/>
      <c r="CM36" s="48"/>
      <c r="CN36" s="48"/>
      <c r="CO36" s="48"/>
      <c r="CP36" s="48"/>
      <c r="CQ36" s="48"/>
      <c r="CR36" s="48"/>
      <c r="CS36" s="48"/>
      <c r="CT36"/>
      <c r="CU36"/>
    </row>
    <row r="37" spans="1:99" x14ac:dyDescent="0.2">
      <c r="AN37"/>
      <c r="AO37" s="5"/>
      <c r="AP37"/>
      <c r="AQ37" s="10"/>
      <c r="AR37" s="10"/>
      <c r="AS37" s="45"/>
      <c r="AT37" s="3"/>
      <c r="AU37" s="5"/>
      <c r="AV37"/>
      <c r="AW37"/>
      <c r="AX37"/>
      <c r="AY37" s="7"/>
      <c r="AZ37" s="7"/>
      <c r="BA37" s="8"/>
      <c r="BB37"/>
      <c r="BC37"/>
      <c r="BD37"/>
      <c r="BE37"/>
      <c r="BI37"/>
      <c r="BJ37"/>
      <c r="BK37"/>
      <c r="BL37" s="10"/>
      <c r="BM37" s="10"/>
      <c r="BN37" s="45"/>
      <c r="BO37" s="3"/>
      <c r="BP37"/>
      <c r="BQ37"/>
      <c r="BR37"/>
      <c r="BS37"/>
      <c r="BT37"/>
      <c r="BU37"/>
      <c r="BV37"/>
      <c r="BW37"/>
      <c r="BX37"/>
      <c r="BY37"/>
      <c r="BZ37"/>
      <c r="CA37"/>
      <c r="CB37"/>
      <c r="CJ37" s="10"/>
      <c r="CK37" s="45"/>
      <c r="CL37"/>
      <c r="CM37"/>
      <c r="CN37"/>
      <c r="CO37"/>
      <c r="CP37"/>
      <c r="CQ37"/>
      <c r="CR37"/>
      <c r="CS37"/>
      <c r="CT37"/>
      <c r="CU37"/>
    </row>
    <row r="39" spans="1:99" x14ac:dyDescent="0.2">
      <c r="J39" s="2"/>
      <c r="L39" s="1"/>
    </row>
  </sheetData>
  <sheetProtection password="D032" sheet="1" objects="1" scenarios="1"/>
  <mergeCells count="90">
    <mergeCell ref="B27:O27"/>
    <mergeCell ref="B29:O34"/>
    <mergeCell ref="AN32:AP32"/>
    <mergeCell ref="BI32:BK32"/>
    <mergeCell ref="CF32:CH32"/>
    <mergeCell ref="AN33:AP33"/>
    <mergeCell ref="BI33:BK33"/>
    <mergeCell ref="AO31:AP31"/>
    <mergeCell ref="CG16:CI16"/>
    <mergeCell ref="B17:O17"/>
    <mergeCell ref="Q17:S17"/>
    <mergeCell ref="BK17:BK21"/>
    <mergeCell ref="CG17:CG21"/>
    <mergeCell ref="CH17:CH21"/>
    <mergeCell ref="AP18:AP22"/>
    <mergeCell ref="B19:O19"/>
    <mergeCell ref="BJ22:BJ26"/>
    <mergeCell ref="BK22:BK26"/>
    <mergeCell ref="Q23:S23"/>
    <mergeCell ref="AO23:AO27"/>
    <mergeCell ref="AP23:AP27"/>
    <mergeCell ref="B24:O25"/>
    <mergeCell ref="Q24:S24"/>
    <mergeCell ref="Q25:T25"/>
    <mergeCell ref="B15:O15"/>
    <mergeCell ref="Q15:S15"/>
    <mergeCell ref="Q16:S16"/>
    <mergeCell ref="AO16:AO22"/>
    <mergeCell ref="BJ16:BJ21"/>
    <mergeCell ref="B21:O22"/>
    <mergeCell ref="Q22:S22"/>
    <mergeCell ref="CK12:CK14"/>
    <mergeCell ref="CL12:CP12"/>
    <mergeCell ref="AS13:AV13"/>
    <mergeCell ref="AW13:BA13"/>
    <mergeCell ref="BN13:BQ13"/>
    <mergeCell ref="BR13:BR14"/>
    <mergeCell ref="BS13:BW13"/>
    <mergeCell ref="CL13:CP13"/>
    <mergeCell ref="AW12:BA12"/>
    <mergeCell ref="BG12:BG13"/>
    <mergeCell ref="BN12:BQ12"/>
    <mergeCell ref="BR12:BW12"/>
    <mergeCell ref="CD12:CD13"/>
    <mergeCell ref="Q9:Q10"/>
    <mergeCell ref="T9:X9"/>
    <mergeCell ref="Y9:AB9"/>
    <mergeCell ref="AL12:AL13"/>
    <mergeCell ref="AS12:AV12"/>
    <mergeCell ref="Q26:AH34"/>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AE2:AH2"/>
    <mergeCell ref="AE3:AH3"/>
    <mergeCell ref="AC9:AC10"/>
    <mergeCell ref="AG9:AH9"/>
    <mergeCell ref="R3:Z3"/>
    <mergeCell ref="R4:Z5"/>
    <mergeCell ref="R8:R10"/>
    <mergeCell ref="S8:S10"/>
    <mergeCell ref="T8:AB8"/>
    <mergeCell ref="AC2:AD2"/>
    <mergeCell ref="AC3:AD3"/>
    <mergeCell ref="AC4:AD4"/>
    <mergeCell ref="AC5:AD5"/>
    <mergeCell ref="AC6:AD6"/>
    <mergeCell ref="AE4:AH4"/>
    <mergeCell ref="AE5:AH5"/>
    <mergeCell ref="AE6:AH6"/>
    <mergeCell ref="V20:AH20"/>
    <mergeCell ref="V19:AH19"/>
    <mergeCell ref="V18:AH18"/>
    <mergeCell ref="V17:AH17"/>
    <mergeCell ref="V16:AH16"/>
    <mergeCell ref="AD9:AD10"/>
    <mergeCell ref="AC8:AH8"/>
    <mergeCell ref="AE9:AF9"/>
  </mergeCells>
  <phoneticPr fontId="18"/>
  <conditionalFormatting sqref="AS16:BA27">
    <cfRule type="expression" dxfId="2" priority="3" stopIfTrue="1">
      <formula>AND($AR16="○",AS$15="○")</formula>
    </cfRule>
  </conditionalFormatting>
  <conditionalFormatting sqref="BN16:CA26">
    <cfRule type="expression" dxfId="1" priority="2" stopIfTrue="1">
      <formula>AND($BM16="○",BN$15="○")</formula>
    </cfRule>
  </conditionalFormatting>
  <conditionalFormatting sqref="CK16:CP21">
    <cfRule type="expression" dxfId="0" priority="1" stopIfTrue="1">
      <formula>AND($CJ16="○",CK$15="○")</formula>
    </cfRule>
  </conditionalFormatting>
  <dataValidations count="8">
    <dataValidation type="list" allowBlank="1" showInputMessage="1" showErrorMessage="1" sqref="AG11 N11 H11" xr:uid="{00000000-0002-0000-1600-000000000000}">
      <formula1>"1,2,3,4"</formula1>
    </dataValidation>
    <dataValidation type="list" allowBlank="1" showInputMessage="1" showErrorMessage="1" sqref="M11 O11 AC11:AD11" xr:uid="{00000000-0002-0000-1600-000001000000}">
      <formula1>"1,2"</formula1>
    </dataValidation>
    <dataValidation type="list" allowBlank="1" showInputMessage="1" showErrorMessage="1" sqref="L11" xr:uid="{00000000-0002-0000-1600-000002000000}">
      <formula1>"1,2,3,4,5,6,7,8,9,10,11,12,13"</formula1>
    </dataValidation>
    <dataValidation type="list" allowBlank="1" showInputMessage="1" showErrorMessage="1" sqref="AE11 I11:J11" xr:uid="{00000000-0002-0000-1600-000003000000}">
      <formula1>"1,2,3,4,5"</formula1>
    </dataValidation>
    <dataValidation type="list" allowBlank="1" showInputMessage="1" showErrorMessage="1" sqref="G11 K11" xr:uid="{00000000-0002-0000-1600-000004000000}">
      <formula1>"1,2,3,4,5,6"</formula1>
    </dataValidation>
    <dataValidation type="list" allowBlank="1" showInputMessage="1" showErrorMessage="1" sqref="F11" xr:uid="{00000000-0002-0000-1600-000005000000}">
      <formula1>"1,2,3"</formula1>
    </dataValidation>
    <dataValidation type="list" allowBlank="1" showInputMessage="1" showErrorMessage="1" sqref="E11" xr:uid="{00000000-0002-0000-1600-000006000000}">
      <formula1>"1,2,3,4,5,6,7,8,9,10,11,12,13,14,15,16"</formula1>
    </dataValidation>
    <dataValidation type="list" imeMode="off" allowBlank="1" showInputMessage="1" showErrorMessage="1" sqref="AM31 BH31 CE31" xr:uid="{00000000-0002-0000-1600-000007000000}">
      <formula1>"A,B,C,D,E"</formula1>
    </dataValidation>
  </dataValidations>
  <printOptions horizontalCentered="1"/>
  <pageMargins left="0.19685039370078741" right="0.19685039370078741" top="0.39370078740157483" bottom="0.39370078740157483" header="0.19685039370078741" footer="0.19685039370078741"/>
  <pageSetup paperSize="9" scale="39" orientation="landscape" r:id="rId1"/>
  <headerFooter>
    <oddFooter>&amp;R&amp;20&amp;A</oddFooter>
  </headerFooter>
  <colBreaks count="3" manualBreakCount="3">
    <brk id="35" max="36" man="1"/>
    <brk id="57" max="40" man="1"/>
    <brk id="80" max="4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記入要領（要確認）</vt:lpstr>
      <vt:lpstr>選択コード</vt:lpstr>
      <vt:lpstr>【総括表】○○県</vt:lpstr>
      <vt:lpstr>【標準（財務諸表）】1</vt:lpstr>
      <vt:lpstr>【標準（財務諸表）】2</vt:lpstr>
      <vt:lpstr>【標準（財務諸表）】3</vt:lpstr>
      <vt:lpstr>【標準（財務諸表）】4</vt:lpstr>
      <vt:lpstr>【標準（財務諸表）】5</vt:lpstr>
      <vt:lpstr>【標準（財務諸表）】6</vt:lpstr>
      <vt:lpstr>【標準（財務諸表）】7</vt:lpstr>
      <vt:lpstr>【標準（財務諸表）】8</vt:lpstr>
      <vt:lpstr>【標準（財務諸表）】9</vt:lpstr>
      <vt:lpstr>【標準（財務諸表）】10</vt:lpstr>
      <vt:lpstr>【標準（財務諸表）】11</vt:lpstr>
      <vt:lpstr>【標準（財務諸表）】12</vt:lpstr>
      <vt:lpstr>【標準（財務諸表）】13</vt:lpstr>
      <vt:lpstr>【標準（財務諸表）】14</vt:lpstr>
      <vt:lpstr>【標準（財務諸表）】15</vt:lpstr>
      <vt:lpstr>【標準（財務諸表）】16</vt:lpstr>
      <vt:lpstr>【標準（財務諸表）】17</vt:lpstr>
      <vt:lpstr>【標準（財務諸表）】18</vt:lpstr>
      <vt:lpstr>【標準（財務諸表）】19</vt:lpstr>
      <vt:lpstr>【標準（財務諸表）】20</vt:lpstr>
      <vt:lpstr>【総括表】○○県!Print_Area</vt:lpstr>
      <vt:lpstr>'【標準（財務諸表）】1'!Print_Area</vt:lpstr>
      <vt:lpstr>'【標準（財務諸表）】10'!Print_Area</vt:lpstr>
      <vt:lpstr>'【標準（財務諸表）】11'!Print_Area</vt:lpstr>
      <vt:lpstr>'【標準（財務諸表）】12'!Print_Area</vt:lpstr>
      <vt:lpstr>'【標準（財務諸表）】13'!Print_Area</vt:lpstr>
      <vt:lpstr>'【標準（財務諸表）】14'!Print_Area</vt:lpstr>
      <vt:lpstr>'【標準（財務諸表）】15'!Print_Area</vt:lpstr>
      <vt:lpstr>'【標準（財務諸表）】16'!Print_Area</vt:lpstr>
      <vt:lpstr>'【標準（財務諸表）】17'!Print_Area</vt:lpstr>
      <vt:lpstr>'【標準（財務諸表）】18'!Print_Area</vt:lpstr>
      <vt:lpstr>'【標準（財務諸表）】19'!Print_Area</vt:lpstr>
      <vt:lpstr>'【標準（財務諸表）】2'!Print_Area</vt:lpstr>
      <vt:lpstr>'【標準（財務諸表）】20'!Print_Area</vt:lpstr>
      <vt:lpstr>'【標準（財務諸表）】3'!Print_Area</vt:lpstr>
      <vt:lpstr>'【標準（財務諸表）】4'!Print_Area</vt:lpstr>
      <vt:lpstr>'【標準（財務諸表）】5'!Print_Area</vt:lpstr>
      <vt:lpstr>'【標準（財務諸表）】6'!Print_Area</vt:lpstr>
      <vt:lpstr>'【標準（財務諸表）】7'!Print_Area</vt:lpstr>
      <vt:lpstr>'【標準（財務諸表）】8'!Print_Area</vt:lpstr>
      <vt:lpstr>'【標準（財務諸表）】9'!Print_Area</vt:lpstr>
      <vt:lpstr>'記入要領（要確認）'!Print_Area</vt:lpstr>
      <vt:lpstr>選択コード!Print_Area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2024-12-16T06:50:52Z</dcterms:created>
  <dcterms:modified xsi:type="dcterms:W3CDTF">2024-12-16T06:53:29Z</dcterms:modified>
</cp:coreProperties>
</file>