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532373A-76C6-4F45-9455-2FE04E3A96B4}" xr6:coauthVersionLast="47" xr6:coauthVersionMax="47" xr10:uidLastSave="{00000000-0000-0000-0000-000000000000}"/>
  <bookViews>
    <workbookView xWindow="28680" yWindow="1620" windowWidth="29040" windowHeight="15720" xr2:uid="{00000000-000D-0000-FFFF-FFFF00000000}"/>
  </bookViews>
  <sheets>
    <sheet name="基本算出式（単一周波数）" sheetId="1" r:id="rId1"/>
    <sheet name="基本算出式（複数バンド）" sheetId="2" r:id="rId2"/>
    <sheet name="俯角減衰量考慮あり" sheetId="3" r:id="rId3"/>
  </sheets>
  <definedNames>
    <definedName name="_xlnm._FilterDatabase" localSheetId="0" hidden="1">'基本算出式（単一周波数）'!$A$4:$N$4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 r="D20" i="3"/>
  <c r="E20" i="3"/>
  <c r="F20" i="3"/>
  <c r="G20" i="3"/>
  <c r="D17" i="2"/>
  <c r="E17" i="2"/>
  <c r="F17" i="2"/>
  <c r="G17" i="2"/>
  <c r="H17" i="2"/>
  <c r="I17" i="2"/>
  <c r="C39" i="1"/>
  <c r="F11" i="3"/>
  <c r="F13" i="3"/>
  <c r="F15" i="3"/>
  <c r="F17" i="3"/>
  <c r="F19" i="3"/>
  <c r="H14" i="2"/>
  <c r="H16" i="2"/>
  <c r="H12" i="2"/>
  <c r="H10" i="2"/>
  <c r="D11" i="3"/>
  <c r="E11" i="3"/>
  <c r="G11" i="3"/>
  <c r="G13" i="3" s="1"/>
  <c r="H11" i="3"/>
  <c r="H13" i="3" s="1"/>
  <c r="I11" i="3"/>
  <c r="I13" i="3" s="1"/>
  <c r="J11" i="3"/>
  <c r="J13" i="3" s="1"/>
  <c r="K11" i="3"/>
  <c r="K13" i="3" s="1"/>
  <c r="L11" i="3"/>
  <c r="L13" i="3" s="1"/>
  <c r="M11" i="3"/>
  <c r="M13" i="3" s="1"/>
  <c r="N11" i="3"/>
  <c r="N13" i="3" s="1"/>
  <c r="O11" i="3"/>
  <c r="C11" i="3"/>
  <c r="D13" i="3"/>
  <c r="E13" i="3"/>
  <c r="O13" i="3"/>
  <c r="D10" i="2"/>
  <c r="D12" i="2" s="1"/>
  <c r="E10" i="2"/>
  <c r="E12" i="2" s="1"/>
  <c r="F10" i="2"/>
  <c r="G10" i="2"/>
  <c r="G12" i="2" s="1"/>
  <c r="I10" i="2"/>
  <c r="I12" i="2" s="1"/>
  <c r="J10" i="2"/>
  <c r="J12" i="2" s="1"/>
  <c r="K10" i="2"/>
  <c r="K12" i="2" s="1"/>
  <c r="L10" i="2"/>
  <c r="M10" i="2"/>
  <c r="N10" i="2"/>
  <c r="O10" i="2"/>
  <c r="O12" i="2" s="1"/>
  <c r="P10" i="2"/>
  <c r="P12" i="2" s="1"/>
  <c r="Q10" i="2"/>
  <c r="Q12" i="2" s="1"/>
  <c r="R10" i="2"/>
  <c r="S10" i="2"/>
  <c r="T10" i="2"/>
  <c r="T12" i="2" s="1"/>
  <c r="U10" i="2"/>
  <c r="U12" i="2" s="1"/>
  <c r="V10" i="2"/>
  <c r="W10" i="2"/>
  <c r="W12" i="2" s="1"/>
  <c r="X10" i="2"/>
  <c r="Y10" i="2"/>
  <c r="Z10" i="2"/>
  <c r="Z12" i="2" s="1"/>
  <c r="AA10" i="2"/>
  <c r="AA12" i="2" s="1"/>
  <c r="AB10" i="2"/>
  <c r="AB12" i="2" s="1"/>
  <c r="C10" i="2"/>
  <c r="C12" i="2" s="1"/>
  <c r="C13" i="3"/>
  <c r="F12" i="2"/>
  <c r="L12" i="2"/>
  <c r="M12" i="2"/>
  <c r="N12" i="2"/>
  <c r="R12" i="2"/>
  <c r="S12" i="2"/>
  <c r="V12" i="2"/>
  <c r="X12" i="2"/>
  <c r="Y12" i="2"/>
  <c r="C31" i="1"/>
  <c r="C8" i="1"/>
  <c r="D19" i="3"/>
  <c r="E19" i="3"/>
  <c r="G19" i="3"/>
  <c r="H19" i="3"/>
  <c r="I19" i="3"/>
  <c r="J19" i="3"/>
  <c r="K19" i="3"/>
  <c r="L19" i="3"/>
  <c r="M19" i="3"/>
  <c r="N19" i="3"/>
  <c r="O19" i="3"/>
  <c r="C19" i="3"/>
  <c r="O17" i="3"/>
  <c r="D17" i="3"/>
  <c r="E17" i="3"/>
  <c r="G17" i="3"/>
  <c r="H17" i="3"/>
  <c r="I17" i="3"/>
  <c r="J17" i="3"/>
  <c r="K17" i="3"/>
  <c r="L17" i="3"/>
  <c r="M17" i="3"/>
  <c r="N17" i="3"/>
  <c r="C17" i="3"/>
  <c r="D16" i="2"/>
  <c r="E16" i="2"/>
  <c r="F16" i="2"/>
  <c r="G16" i="2"/>
  <c r="I16" i="2"/>
  <c r="J16" i="2"/>
  <c r="K16" i="2"/>
  <c r="L16" i="2"/>
  <c r="M16" i="2"/>
  <c r="N16" i="2"/>
  <c r="O16" i="2"/>
  <c r="P16" i="2"/>
  <c r="Q16" i="2"/>
  <c r="R16" i="2"/>
  <c r="S16" i="2"/>
  <c r="T16" i="2"/>
  <c r="U16" i="2"/>
  <c r="V16" i="2"/>
  <c r="W16" i="2"/>
  <c r="X16" i="2"/>
  <c r="Y16" i="2"/>
  <c r="Z16" i="2"/>
  <c r="AA16" i="2"/>
  <c r="AB16" i="2"/>
  <c r="C16" i="2"/>
  <c r="R14" i="2"/>
  <c r="S14" i="2"/>
  <c r="T14" i="2"/>
  <c r="U14" i="2"/>
  <c r="V14" i="2"/>
  <c r="W14" i="2"/>
  <c r="X14" i="2"/>
  <c r="Y14" i="2"/>
  <c r="Z14" i="2"/>
  <c r="AA14" i="2"/>
  <c r="AB14" i="2"/>
  <c r="Q14" i="2"/>
  <c r="D14" i="2"/>
  <c r="E14" i="2"/>
  <c r="F14" i="2"/>
  <c r="G14" i="2"/>
  <c r="I14" i="2"/>
  <c r="J14" i="2"/>
  <c r="K14" i="2"/>
  <c r="L14" i="2"/>
  <c r="M14" i="2"/>
  <c r="N14" i="2"/>
  <c r="O14" i="2"/>
  <c r="P14" i="2"/>
  <c r="C14" i="2"/>
  <c r="H19" i="2" l="1"/>
  <c r="C17" i="2"/>
  <c r="F22" i="3"/>
  <c r="F25" i="3"/>
  <c r="F24" i="3"/>
  <c r="C68" i="1"/>
  <c r="O15" i="3" l="1"/>
  <c r="N15" i="3"/>
  <c r="M15" i="3"/>
  <c r="L15" i="3"/>
  <c r="K15" i="3"/>
  <c r="J15" i="3"/>
  <c r="I15" i="3"/>
  <c r="H15" i="3"/>
  <c r="G15" i="3"/>
  <c r="E15" i="3"/>
  <c r="D15" i="3"/>
  <c r="C15" i="3"/>
  <c r="C81" i="1" l="1"/>
  <c r="X17" i="2"/>
  <c r="X19" i="2" s="1"/>
  <c r="W17" i="2"/>
  <c r="W19" i="2" s="1"/>
  <c r="P17" i="2"/>
  <c r="P19" i="2" s="1"/>
  <c r="J17" i="2"/>
  <c r="J19" i="2" s="1"/>
  <c r="I19" i="2"/>
  <c r="G19" i="2"/>
  <c r="E19" i="2"/>
  <c r="AA17" i="2"/>
  <c r="AA19" i="2" s="1"/>
  <c r="S17" i="2"/>
  <c r="S19" i="2" s="1"/>
  <c r="M17" i="2"/>
  <c r="M19" i="2" s="1"/>
  <c r="C25" i="3"/>
  <c r="C24" i="3"/>
  <c r="D24" i="3"/>
  <c r="D25" i="3"/>
  <c r="E24" i="3"/>
  <c r="E25" i="3"/>
  <c r="G24" i="3"/>
  <c r="G25" i="3"/>
  <c r="H24" i="3"/>
  <c r="H25" i="3"/>
  <c r="J25" i="3"/>
  <c r="J24" i="3"/>
  <c r="K25" i="3"/>
  <c r="K24" i="3"/>
  <c r="L25" i="3"/>
  <c r="L24" i="3"/>
  <c r="M24" i="3"/>
  <c r="M25" i="3"/>
  <c r="N25" i="3"/>
  <c r="N24" i="3"/>
  <c r="O24" i="3"/>
  <c r="O25" i="3"/>
  <c r="O20" i="3"/>
  <c r="O22" i="3" s="1"/>
  <c r="I24" i="3"/>
  <c r="I25" i="3"/>
  <c r="C22" i="3"/>
  <c r="C19" i="2"/>
  <c r="N17" i="2"/>
  <c r="N19" i="2" s="1"/>
  <c r="V17" i="2"/>
  <c r="V19" i="2" s="1"/>
  <c r="O17" i="2"/>
  <c r="O19" i="2" s="1"/>
  <c r="F19" i="2"/>
  <c r="AB17" i="2"/>
  <c r="AB19" i="2" s="1"/>
  <c r="T17" i="2"/>
  <c r="T19" i="2" s="1"/>
  <c r="D19" i="2"/>
  <c r="L17" i="2"/>
  <c r="L19" i="2" s="1"/>
  <c r="R17" i="2"/>
  <c r="R19" i="2" s="1"/>
  <c r="U17" i="2"/>
  <c r="U19" i="2" s="1"/>
  <c r="Z17" i="2"/>
  <c r="Z19" i="2" s="1"/>
  <c r="Y17" i="2"/>
  <c r="Y19" i="2" s="1"/>
  <c r="Q17" i="2"/>
  <c r="Q19" i="2" s="1"/>
  <c r="L20" i="3"/>
  <c r="L22" i="3" s="1"/>
  <c r="G22" i="3"/>
  <c r="J20" i="3"/>
  <c r="J22" i="3" s="1"/>
  <c r="K20" i="3"/>
  <c r="K22" i="3" s="1"/>
  <c r="M20" i="3"/>
  <c r="M22" i="3" s="1"/>
  <c r="I20" i="3"/>
  <c r="I22" i="3" s="1"/>
  <c r="H20" i="3"/>
  <c r="H22" i="3" s="1"/>
  <c r="N20" i="3"/>
  <c r="N22" i="3" s="1"/>
  <c r="E22" i="3"/>
  <c r="D22" i="3"/>
  <c r="K17" i="2"/>
  <c r="K19" i="2" s="1"/>
  <c r="C66" i="1"/>
  <c r="C12" i="1"/>
  <c r="C65" i="1" s="1"/>
  <c r="C64" i="1"/>
  <c r="C70" i="1" l="1"/>
  <c r="C71" i="1" s="1"/>
  <c r="C76" i="1" l="1"/>
  <c r="C80" i="1" s="1"/>
  <c r="C83" i="1" s="1"/>
</calcChain>
</file>

<file path=xl/sharedStrings.xml><?xml version="1.0" encoding="utf-8"?>
<sst xmlns="http://schemas.openxmlformats.org/spreadsheetml/2006/main" count="292" uniqueCount="151">
  <si>
    <t>◎電界強度の基本算出式（単一周波数）</t>
    <rPh sb="1" eb="3">
      <t>デンカイ</t>
    </rPh>
    <rPh sb="3" eb="5">
      <t>キョウド</t>
    </rPh>
    <rPh sb="6" eb="8">
      <t>キホン</t>
    </rPh>
    <rPh sb="8" eb="10">
      <t>サンシュツ</t>
    </rPh>
    <rPh sb="10" eb="11">
      <t>シキ</t>
    </rPh>
    <rPh sb="12" eb="14">
      <t>タンイツ</t>
    </rPh>
    <rPh sb="14" eb="17">
      <t>シュウハスウ</t>
    </rPh>
    <phoneticPr fontId="1"/>
  </si>
  <si>
    <t>※このシートは、単一の周波数について、簡易的に適合性を検討するための手順を解説するものです。
　複数のアマチュアバンドを一括して検討する場合は、「基本算出式（複数バンド）」のシートをご利用ください。</t>
    <rPh sb="8" eb="10">
      <t>タンイツ</t>
    </rPh>
    <rPh sb="11" eb="14">
      <t>シュウハスウ</t>
    </rPh>
    <rPh sb="23" eb="26">
      <t>テキゴウセイ</t>
    </rPh>
    <rPh sb="27" eb="29">
      <t>ケントウ</t>
    </rPh>
    <rPh sb="34" eb="36">
      <t>テジュン</t>
    </rPh>
    <rPh sb="37" eb="39">
      <t>カイセツ</t>
    </rPh>
    <rPh sb="48" eb="50">
      <t>フクスウ</t>
    </rPh>
    <rPh sb="60" eb="62">
      <t>イッカツ</t>
    </rPh>
    <rPh sb="64" eb="66">
      <t>ケントウ</t>
    </rPh>
    <rPh sb="68" eb="70">
      <t>バアイ</t>
    </rPh>
    <rPh sb="92" eb="94">
      <t>リヨウ</t>
    </rPh>
    <phoneticPr fontId="1"/>
  </si>
  <si>
    <t>手順１：アンテナ入力電力Pとアンテナ利得Gを求めます。</t>
    <rPh sb="0" eb="2">
      <t>テジュン</t>
    </rPh>
    <rPh sb="8" eb="10">
      <t>ニュウリョク</t>
    </rPh>
    <rPh sb="10" eb="12">
      <t>デンリョク</t>
    </rPh>
    <rPh sb="18" eb="20">
      <t>リトク</t>
    </rPh>
    <rPh sb="22" eb="23">
      <t>モト</t>
    </rPh>
    <phoneticPr fontId="1"/>
  </si>
  <si>
    <t>送信機出力[W]</t>
    <rPh sb="0" eb="3">
      <t>ソウシンキ</t>
    </rPh>
    <rPh sb="3" eb="5">
      <t>シュツリョク</t>
    </rPh>
    <phoneticPr fontId="1"/>
  </si>
  <si>
    <t>←　送信機出力（定格電力）を入力してください。</t>
    <rPh sb="2" eb="5">
      <t>ソウシンキ</t>
    </rPh>
    <rPh sb="5" eb="7">
      <t>シュツリョク</t>
    </rPh>
    <rPh sb="8" eb="10">
      <t>テイカク</t>
    </rPh>
    <rPh sb="10" eb="12">
      <t>デンリョク</t>
    </rPh>
    <rPh sb="14" eb="16">
      <t>ニュウリョク</t>
    </rPh>
    <phoneticPr fontId="1"/>
  </si>
  <si>
    <t>給電線損失[dB]</t>
    <rPh sb="0" eb="3">
      <t>キュウデンセン</t>
    </rPh>
    <rPh sb="3" eb="5">
      <t>ソンシツ</t>
    </rPh>
    <phoneticPr fontId="1"/>
  </si>
  <si>
    <t>←　給電線損失を入力してください。</t>
    <rPh sb="2" eb="5">
      <t>キュウデンセン</t>
    </rPh>
    <rPh sb="5" eb="7">
      <t>ソンシツ</t>
    </rPh>
    <rPh sb="8" eb="10">
      <t>ニュウリョク</t>
    </rPh>
    <phoneticPr fontId="1"/>
  </si>
  <si>
    <t>平均電力率[倍]</t>
    <rPh sb="0" eb="2">
      <t>ヘイキン</t>
    </rPh>
    <rPh sb="2" eb="4">
      <t>デンリョク</t>
    </rPh>
    <rPh sb="4" eb="5">
      <t>リツ</t>
    </rPh>
    <rPh sb="6" eb="7">
      <t>バイ</t>
    </rPh>
    <phoneticPr fontId="1"/>
  </si>
  <si>
    <t>←　平均電力率（換算比）を入力してください。電波の型式がA1Aであれば0.5、J3Eであれば0.16など（型式が複数ある場合は最も大きい値を用いてください。）。不明なら「１」と入力してください。（注）</t>
    <rPh sb="2" eb="4">
      <t>ヘイキン</t>
    </rPh>
    <rPh sb="4" eb="6">
      <t>デンリョク</t>
    </rPh>
    <rPh sb="6" eb="7">
      <t>リツ</t>
    </rPh>
    <rPh sb="8" eb="10">
      <t>カンサン</t>
    </rPh>
    <rPh sb="10" eb="11">
      <t>ヒ</t>
    </rPh>
    <rPh sb="13" eb="15">
      <t>ニュウリョク</t>
    </rPh>
    <rPh sb="22" eb="24">
      <t>デンパ</t>
    </rPh>
    <rPh sb="25" eb="27">
      <t>カタシキ</t>
    </rPh>
    <rPh sb="53" eb="55">
      <t>カタシキ</t>
    </rPh>
    <rPh sb="56" eb="58">
      <t>フクスウ</t>
    </rPh>
    <rPh sb="60" eb="62">
      <t>バアイ</t>
    </rPh>
    <rPh sb="63" eb="64">
      <t>モット</t>
    </rPh>
    <rPh sb="65" eb="66">
      <t>オオ</t>
    </rPh>
    <rPh sb="68" eb="69">
      <t>アタイ</t>
    </rPh>
    <rPh sb="80" eb="82">
      <t>フメイ</t>
    </rPh>
    <rPh sb="88" eb="90">
      <t>ニュウリョク</t>
    </rPh>
    <rPh sb="98" eb="99">
      <t>チュウ</t>
    </rPh>
    <phoneticPr fontId="1"/>
  </si>
  <si>
    <t>アンテナ入力電力P[W]</t>
    <rPh sb="4" eb="6">
      <t>ニュウリョク</t>
    </rPh>
    <rPh sb="6" eb="8">
      <t>デンリョク</t>
    </rPh>
    <phoneticPr fontId="1"/>
  </si>
  <si>
    <t>（注）送信周波数が10kHzを超え10MHz以下の場合は、基準値が時間平均を行わない瞬時値であるため入力された平均電力率にかかわらず「１」で計算されます。</t>
    <rPh sb="1" eb="2">
      <t>チュウ</t>
    </rPh>
    <rPh sb="3" eb="5">
      <t>ソウシン</t>
    </rPh>
    <rPh sb="5" eb="8">
      <t>シュウハスウ</t>
    </rPh>
    <rPh sb="15" eb="16">
      <t>コ</t>
    </rPh>
    <rPh sb="22" eb="24">
      <t>イカ</t>
    </rPh>
    <rPh sb="25" eb="27">
      <t>バアイ</t>
    </rPh>
    <rPh sb="33" eb="35">
      <t>ジカン</t>
    </rPh>
    <rPh sb="35" eb="37">
      <t>ヘイキン</t>
    </rPh>
    <rPh sb="38" eb="39">
      <t>オコナ</t>
    </rPh>
    <rPh sb="42" eb="45">
      <t>シュンジチ</t>
    </rPh>
    <rPh sb="50" eb="52">
      <t>ニュウリョク</t>
    </rPh>
    <rPh sb="55" eb="57">
      <t>ヘイキン</t>
    </rPh>
    <rPh sb="57" eb="59">
      <t>デンリョク</t>
    </rPh>
    <rPh sb="59" eb="60">
      <t>リツ</t>
    </rPh>
    <rPh sb="70" eb="72">
      <t>ケイサン</t>
    </rPh>
    <phoneticPr fontId="1"/>
  </si>
  <si>
    <t>アンテナ利得[dBi]</t>
    <rPh sb="4" eb="6">
      <t>リトク</t>
    </rPh>
    <phoneticPr fontId="1"/>
  </si>
  <si>
    <t>←　アンテナの絶対利得を入力してください。相対利得（[dBd]表記）の場合は、その値に2.15を加えた値を入力してください。</t>
    <rPh sb="7" eb="9">
      <t>ゼッタイ</t>
    </rPh>
    <rPh sb="9" eb="11">
      <t>リトク</t>
    </rPh>
    <rPh sb="12" eb="14">
      <t>ニュウリョク</t>
    </rPh>
    <rPh sb="21" eb="23">
      <t>ソウタイ</t>
    </rPh>
    <rPh sb="23" eb="25">
      <t>リトク</t>
    </rPh>
    <rPh sb="31" eb="33">
      <t>ヒョウキ</t>
    </rPh>
    <rPh sb="35" eb="37">
      <t>バアイ</t>
    </rPh>
    <rPh sb="41" eb="42">
      <t>アタイ</t>
    </rPh>
    <rPh sb="48" eb="49">
      <t>クワ</t>
    </rPh>
    <rPh sb="51" eb="52">
      <t>アタイ</t>
    </rPh>
    <rPh sb="53" eb="55">
      <t>ニュウリョク</t>
    </rPh>
    <phoneticPr fontId="1"/>
  </si>
  <si>
    <t>アンテナ利得G[倍]</t>
    <rPh sb="4" eb="6">
      <t>リトク</t>
    </rPh>
    <rPh sb="8" eb="9">
      <t>バイ</t>
    </rPh>
    <phoneticPr fontId="1"/>
  </si>
  <si>
    <t>手順２：送信周波数に応じた電界強度の基準値を求めます。</t>
    <rPh sb="0" eb="2">
      <t>テジュン</t>
    </rPh>
    <rPh sb="4" eb="6">
      <t>ソウシン</t>
    </rPh>
    <rPh sb="6" eb="9">
      <t>シュウハスウ</t>
    </rPh>
    <rPh sb="10" eb="11">
      <t>オウ</t>
    </rPh>
    <rPh sb="13" eb="15">
      <t>デンカイ</t>
    </rPh>
    <rPh sb="15" eb="17">
      <t>キョウド</t>
    </rPh>
    <rPh sb="18" eb="21">
      <t>キジュンチ</t>
    </rPh>
    <rPh sb="22" eb="23">
      <t>モト</t>
    </rPh>
    <phoneticPr fontId="1"/>
  </si>
  <si>
    <t>電波法施行規則別表第２号の３の３の第１</t>
    <rPh sb="0" eb="3">
      <t>デンパホウ</t>
    </rPh>
    <rPh sb="3" eb="5">
      <t>セコウ</t>
    </rPh>
    <rPh sb="5" eb="7">
      <t>キソク</t>
    </rPh>
    <rPh sb="7" eb="9">
      <t>ベッピョウ</t>
    </rPh>
    <rPh sb="9" eb="10">
      <t>ダイ</t>
    </rPh>
    <rPh sb="11" eb="12">
      <t>ゴウ</t>
    </rPh>
    <rPh sb="17" eb="18">
      <t>ダイ</t>
    </rPh>
    <phoneticPr fontId="1"/>
  </si>
  <si>
    <t>リストから選択</t>
    <rPh sb="5" eb="7">
      <t>センタク</t>
    </rPh>
    <phoneticPr fontId="1"/>
  </si>
  <si>
    <t>周波数</t>
    <rPh sb="0" eb="3">
      <t>シュウハスウ</t>
    </rPh>
    <phoneticPr fontId="1"/>
  </si>
  <si>
    <t>電界強度の実効値（６分間平均値）
[V/m]</t>
    <rPh sb="0" eb="2">
      <t>デンカイ</t>
    </rPh>
    <rPh sb="2" eb="4">
      <t>キョウド</t>
    </rPh>
    <rPh sb="5" eb="8">
      <t>ジッコウチ</t>
    </rPh>
    <rPh sb="10" eb="12">
      <t>フンカン</t>
    </rPh>
    <rPh sb="12" eb="14">
      <t>ヘイキン</t>
    </rPh>
    <rPh sb="14" eb="15">
      <t>チ</t>
    </rPh>
    <phoneticPr fontId="1"/>
  </si>
  <si>
    <t>磁界強度の実効値（６分間平均値）
[A/m]</t>
    <rPh sb="0" eb="2">
      <t>ジカイ</t>
    </rPh>
    <rPh sb="2" eb="4">
      <t>キョウド</t>
    </rPh>
    <phoneticPr fontId="1"/>
  </si>
  <si>
    <t>電力束密度の実効値（６分間平均値）
[mW/㎠]</t>
    <rPh sb="0" eb="2">
      <t>デンリョク</t>
    </rPh>
    <rPh sb="2" eb="3">
      <t>ソク</t>
    </rPh>
    <rPh sb="3" eb="5">
      <t>ミツド</t>
    </rPh>
    <rPh sb="6" eb="9">
      <t>ジッコウチ</t>
    </rPh>
    <phoneticPr fontId="1"/>
  </si>
  <si>
    <t>○</t>
    <phoneticPr fontId="1"/>
  </si>
  <si>
    <t>100kHzを超え3MHz以下</t>
    <rPh sb="7" eb="8">
      <t>コ</t>
    </rPh>
    <rPh sb="13" eb="15">
      <t>イカ</t>
    </rPh>
    <phoneticPr fontId="1"/>
  </si>
  <si>
    <t>2.18／f</t>
    <phoneticPr fontId="1"/>
  </si>
  <si>
    <t>△</t>
    <phoneticPr fontId="1"/>
  </si>
  <si>
    <t>×</t>
    <phoneticPr fontId="1"/>
  </si>
  <si>
    <t>3MHzを超え30MHz以下</t>
    <rPh sb="5" eb="6">
      <t>コ</t>
    </rPh>
    <rPh sb="12" eb="14">
      <t>イカ</t>
    </rPh>
    <phoneticPr fontId="1"/>
  </si>
  <si>
    <t>824／f</t>
    <phoneticPr fontId="1"/>
  </si>
  <si>
    <t>30MHzを超え300MHz以下</t>
    <rPh sb="6" eb="7">
      <t>コ</t>
    </rPh>
    <rPh sb="14" eb="16">
      <t>イカ</t>
    </rPh>
    <phoneticPr fontId="1"/>
  </si>
  <si>
    <t>300MHzを超え1.5GHz以下</t>
    <rPh sb="7" eb="8">
      <t>コ</t>
    </rPh>
    <rPh sb="15" eb="17">
      <t>イカ</t>
    </rPh>
    <phoneticPr fontId="1"/>
  </si>
  <si>
    <t>1.585×√f</t>
    <phoneticPr fontId="1"/>
  </si>
  <si>
    <t>√f／237.8</t>
    <phoneticPr fontId="1"/>
  </si>
  <si>
    <t>f／1500</t>
    <phoneticPr fontId="1"/>
  </si>
  <si>
    <t>1.5GHzを超え300GHz以下</t>
    <rPh sb="7" eb="8">
      <t>コ</t>
    </rPh>
    <rPh sb="15" eb="17">
      <t>イカ</t>
    </rPh>
    <phoneticPr fontId="1"/>
  </si>
  <si>
    <t>（注）fは、MHzを単位とする周波数とする。（例：30MHzならf=30、1.5GHzならf=1500）</t>
    <rPh sb="1" eb="2">
      <t>チュウ</t>
    </rPh>
    <rPh sb="10" eb="12">
      <t>タンイ</t>
    </rPh>
    <rPh sb="15" eb="18">
      <t>シュウハスウ</t>
    </rPh>
    <phoneticPr fontId="1"/>
  </si>
  <si>
    <t>電波法施行規則別表第２号の３の３の第２</t>
    <rPh sb="0" eb="3">
      <t>デンパホウ</t>
    </rPh>
    <rPh sb="3" eb="5">
      <t>セコウ</t>
    </rPh>
    <rPh sb="5" eb="7">
      <t>キソク</t>
    </rPh>
    <rPh sb="7" eb="9">
      <t>ベッピョウ</t>
    </rPh>
    <rPh sb="9" eb="10">
      <t>ダイ</t>
    </rPh>
    <rPh sb="11" eb="12">
      <t>ゴウ</t>
    </rPh>
    <rPh sb="17" eb="18">
      <t>ダイ</t>
    </rPh>
    <phoneticPr fontId="1"/>
  </si>
  <si>
    <t>電界強度の実効値
（時間平均を行わない瞬時値）
[V/m]</t>
    <rPh sb="0" eb="2">
      <t>デンカイ</t>
    </rPh>
    <rPh sb="2" eb="4">
      <t>キョウド</t>
    </rPh>
    <rPh sb="5" eb="8">
      <t>ジッコウチ</t>
    </rPh>
    <rPh sb="10" eb="12">
      <t>ジカン</t>
    </rPh>
    <rPh sb="12" eb="14">
      <t>ヘイキン</t>
    </rPh>
    <rPh sb="15" eb="16">
      <t>オコナ</t>
    </rPh>
    <rPh sb="19" eb="21">
      <t>シュンジ</t>
    </rPh>
    <rPh sb="21" eb="22">
      <t>チ</t>
    </rPh>
    <phoneticPr fontId="1"/>
  </si>
  <si>
    <t>磁界強度の実効値
（時間平均を行わない瞬時値）
[A/m]</t>
    <rPh sb="0" eb="2">
      <t>ジカイ</t>
    </rPh>
    <rPh sb="2" eb="4">
      <t>キョウド</t>
    </rPh>
    <phoneticPr fontId="1"/>
  </si>
  <si>
    <t>電力束密度の実効値
（時間平均を行わない瞬時値）
[mW/㎠]</t>
    <rPh sb="0" eb="2">
      <t>デンリョク</t>
    </rPh>
    <rPh sb="2" eb="3">
      <t>ソク</t>
    </rPh>
    <rPh sb="3" eb="5">
      <t>ミツド</t>
    </rPh>
    <rPh sb="6" eb="9">
      <t>ジッコウチ</t>
    </rPh>
    <phoneticPr fontId="1"/>
  </si>
  <si>
    <t>10kHzを超え10MHz以下</t>
    <rPh sb="6" eb="7">
      <t>コ</t>
    </rPh>
    <rPh sb="13" eb="15">
      <t>イカ</t>
    </rPh>
    <phoneticPr fontId="1"/>
  </si>
  <si>
    <t>2.7／100000</t>
    <phoneticPr fontId="1"/>
  </si>
  <si>
    <t>送信周波数[MHz]</t>
    <rPh sb="0" eb="2">
      <t>ソウシン</t>
    </rPh>
    <rPh sb="2" eb="5">
      <t>シュウハスウ</t>
    </rPh>
    <phoneticPr fontId="1"/>
  </si>
  <si>
    <r>
      <rPr>
        <sz val="11"/>
        <color rgb="FFFF0000"/>
        <rFont val="ＭＳ Ｐゴシック"/>
        <family val="3"/>
        <charset val="128"/>
      </rPr>
      <t>←　MHzを単位として、送信周波数を入力してください。</t>
    </r>
    <r>
      <rPr>
        <sz val="11"/>
        <color theme="1"/>
        <rFont val="ＭＳ Ｐゴシック"/>
        <family val="3"/>
        <charset val="128"/>
      </rPr>
      <t>（例：30MHzならf=30、1.5GHzならf=1500）</t>
    </r>
    <phoneticPr fontId="1"/>
  </si>
  <si>
    <t>電界強度の基準値[V/m]</t>
    <phoneticPr fontId="1"/>
  </si>
  <si>
    <t>手順３：人が通常出入りする場所（塀や柵）のうち、送信空中線に最も近い点と、送信空中線との距離を算出します。</t>
    <rPh sb="0" eb="2">
      <t>テジュン</t>
    </rPh>
    <rPh sb="16" eb="17">
      <t>ヘイ</t>
    </rPh>
    <rPh sb="18" eb="19">
      <t>サク</t>
    </rPh>
    <rPh sb="37" eb="39">
      <t>ソウシン</t>
    </rPh>
    <rPh sb="39" eb="42">
      <t>クウチュウセン</t>
    </rPh>
    <rPh sb="44" eb="46">
      <t>キョリ</t>
    </rPh>
    <rPh sb="47" eb="49">
      <t>サンシュツ</t>
    </rPh>
    <phoneticPr fontId="1"/>
  </si>
  <si>
    <t>送信空中線の高さ[m]</t>
    <rPh sb="0" eb="2">
      <t>ソウシン</t>
    </rPh>
    <rPh sb="2" eb="5">
      <t>クウチュウセン</t>
    </rPh>
    <rPh sb="6" eb="7">
      <t>タカ</t>
    </rPh>
    <phoneticPr fontId="1"/>
  </si>
  <si>
    <t>←　送信空中線の高さを入力してください。</t>
    <rPh sb="2" eb="4">
      <t>ソウシン</t>
    </rPh>
    <rPh sb="4" eb="7">
      <t>クウチュウセン</t>
    </rPh>
    <rPh sb="8" eb="9">
      <t>タカ</t>
    </rPh>
    <rPh sb="11" eb="13">
      <t>ニュウリョク</t>
    </rPh>
    <phoneticPr fontId="1"/>
  </si>
  <si>
    <t>身長の考慮[m]</t>
    <rPh sb="0" eb="2">
      <t>シンチョウ</t>
    </rPh>
    <rPh sb="3" eb="5">
      <t>コウリョ</t>
    </rPh>
    <phoneticPr fontId="1"/>
  </si>
  <si>
    <t>←　人は、高さ2m以下のところを通行するものとしています。</t>
    <rPh sb="2" eb="3">
      <t>ヒト</t>
    </rPh>
    <rPh sb="5" eb="6">
      <t>タカ</t>
    </rPh>
    <rPh sb="9" eb="11">
      <t>イカ</t>
    </rPh>
    <rPh sb="16" eb="18">
      <t>ツウコウ</t>
    </rPh>
    <phoneticPr fontId="1"/>
  </si>
  <si>
    <t>送信空中線直下からの水平距離[m]</t>
    <rPh sb="0" eb="2">
      <t>ソウシン</t>
    </rPh>
    <rPh sb="2" eb="5">
      <t>クウチュウセン</t>
    </rPh>
    <rPh sb="5" eb="7">
      <t>チョッカ</t>
    </rPh>
    <rPh sb="10" eb="12">
      <t>スイヘイ</t>
    </rPh>
    <rPh sb="12" eb="14">
      <t>キョリ</t>
    </rPh>
    <phoneticPr fontId="1"/>
  </si>
  <si>
    <t>←　送信空中線からの水平距離を入力してください。</t>
    <rPh sb="2" eb="4">
      <t>ソウシン</t>
    </rPh>
    <rPh sb="4" eb="7">
      <t>クウチュウセン</t>
    </rPh>
    <rPh sb="10" eb="12">
      <t>スイヘイ</t>
    </rPh>
    <rPh sb="12" eb="14">
      <t>キョリ</t>
    </rPh>
    <rPh sb="15" eb="17">
      <t>ニュウリョク</t>
    </rPh>
    <phoneticPr fontId="1"/>
  </si>
  <si>
    <t>送信空中線との距離R[m]</t>
    <rPh sb="7" eb="9">
      <t>キョリ</t>
    </rPh>
    <phoneticPr fontId="1"/>
  </si>
  <si>
    <t>←　送信空中線及び付近の金属物体から0.1m以上(300MHz未満の周波数においては0.2m以上)離れている必要があります。</t>
    <rPh sb="9" eb="11">
      <t>フキン</t>
    </rPh>
    <rPh sb="54" eb="56">
      <t>ヒツヨウ</t>
    </rPh>
    <phoneticPr fontId="1"/>
  </si>
  <si>
    <t>イメージ図</t>
    <rPh sb="4" eb="5">
      <t>ズ</t>
    </rPh>
    <phoneticPr fontId="1"/>
  </si>
  <si>
    <t>手順４：送信空中線から最も近い点での電界強度を算出します。</t>
    <rPh sb="0" eb="2">
      <t>テジュン</t>
    </rPh>
    <rPh sb="4" eb="6">
      <t>ソウシン</t>
    </rPh>
    <rPh sb="6" eb="9">
      <t>クウチュウセン</t>
    </rPh>
    <rPh sb="11" eb="12">
      <t>モット</t>
    </rPh>
    <rPh sb="13" eb="14">
      <t>チカ</t>
    </rPh>
    <rPh sb="15" eb="16">
      <t>テン</t>
    </rPh>
    <rPh sb="18" eb="20">
      <t>デンカイ</t>
    </rPh>
    <rPh sb="20" eb="22">
      <t>キョウド</t>
    </rPh>
    <rPh sb="23" eb="25">
      <t>サンシュツ</t>
    </rPh>
    <phoneticPr fontId="1"/>
  </si>
  <si>
    <t>送信空中線との距離R[m]</t>
    <phoneticPr fontId="1"/>
  </si>
  <si>
    <t>大地反射の考慮の有無</t>
    <rPh sb="0" eb="2">
      <t>ダイチ</t>
    </rPh>
    <rPh sb="2" eb="4">
      <t>ハンシャ</t>
    </rPh>
    <rPh sb="5" eb="7">
      <t>コウリョ</t>
    </rPh>
    <rPh sb="8" eb="10">
      <t>ウム</t>
    </rPh>
    <phoneticPr fontId="1"/>
  </si>
  <si>
    <t>←　大地面の反射を考慮する場合は「○」を、水面等大地面以外の反射を考慮する場合は「△」を、全ての反射を考慮しない場合は「×」を入力してください。</t>
    <rPh sb="2" eb="4">
      <t>ダイチ</t>
    </rPh>
    <rPh sb="4" eb="5">
      <t>メン</t>
    </rPh>
    <rPh sb="6" eb="8">
      <t>ハンシャ</t>
    </rPh>
    <rPh sb="9" eb="11">
      <t>コウリョ</t>
    </rPh>
    <rPh sb="13" eb="15">
      <t>バアイ</t>
    </rPh>
    <rPh sb="45" eb="46">
      <t>スベ</t>
    </rPh>
    <rPh sb="48" eb="50">
      <t>ハンシャ</t>
    </rPh>
    <rPh sb="51" eb="53">
      <t>コウリョ</t>
    </rPh>
    <rPh sb="56" eb="58">
      <t>バアイ</t>
    </rPh>
    <rPh sb="63" eb="65">
      <t>ニュウリョク</t>
    </rPh>
    <phoneticPr fontId="1"/>
  </si>
  <si>
    <t>大地反射の補正係数K[倍]</t>
    <rPh sb="0" eb="2">
      <t>ダイチ</t>
    </rPh>
    <rPh sb="2" eb="4">
      <t>ハンシャ</t>
    </rPh>
    <rPh sb="5" eb="7">
      <t>ホセイ</t>
    </rPh>
    <rPh sb="7" eb="9">
      <t>ケイスウ</t>
    </rPh>
    <rPh sb="11" eb="12">
      <t>バイ</t>
    </rPh>
    <phoneticPr fontId="1"/>
  </si>
  <si>
    <t>送信空中線から最も近い点での電力束密度[mW/㎠]</t>
    <rPh sb="14" eb="16">
      <t>デンリョク</t>
    </rPh>
    <rPh sb="16" eb="17">
      <t>ソク</t>
    </rPh>
    <rPh sb="17" eb="19">
      <t>ミツド</t>
    </rPh>
    <phoneticPr fontId="1"/>
  </si>
  <si>
    <t>送信空中線から最も近い点での電界強度[V/m]</t>
    <phoneticPr fontId="1"/>
  </si>
  <si>
    <t>付近にビル、鉄塔、金属物体等の建造物が存在し強い反射を生じさせるおそれがあるかどうか</t>
    <phoneticPr fontId="1"/>
  </si>
  <si>
    <t>←　付近にビル、鉄塔、金属物体等の建造物が存在し強い反射を生じさせるおそれがある場合は「○」を、ない場合は「×」を入力してください。</t>
    <rPh sb="2" eb="4">
      <t>フキン</t>
    </rPh>
    <rPh sb="50" eb="52">
      <t>バアイ</t>
    </rPh>
    <rPh sb="57" eb="59">
      <t>ニュウリョク</t>
    </rPh>
    <phoneticPr fontId="1"/>
  </si>
  <si>
    <t>【算出結果】</t>
    <rPh sb="1" eb="3">
      <t>サンシュツ</t>
    </rPh>
    <rPh sb="3" eb="5">
      <t>ケッカ</t>
    </rPh>
    <phoneticPr fontId="1"/>
  </si>
  <si>
    <t>建造物からの反射を考慮した電界強度[V/m]</t>
    <rPh sb="0" eb="3">
      <t>ケンゾウブツ</t>
    </rPh>
    <rPh sb="6" eb="8">
      <t>ハンシャ</t>
    </rPh>
    <rPh sb="9" eb="11">
      <t>コウリョ</t>
    </rPh>
    <rPh sb="13" eb="15">
      <t>デンカイ</t>
    </rPh>
    <rPh sb="15" eb="17">
      <t>キョウド</t>
    </rPh>
    <phoneticPr fontId="1"/>
  </si>
  <si>
    <t>←　付近にビル、鉄塔、金属物体等の建造物が存在し強い反射を生じさせるおそれがある場合は、電界強度の値を２倍にします。</t>
    <rPh sb="44" eb="46">
      <t>デンカイ</t>
    </rPh>
    <rPh sb="46" eb="48">
      <t>キョウド</t>
    </rPh>
    <rPh sb="49" eb="50">
      <t>アタイ</t>
    </rPh>
    <rPh sb="52" eb="53">
      <t>バイ</t>
    </rPh>
    <phoneticPr fontId="1"/>
  </si>
  <si>
    <t>手順５：算出結果と基準値を比較し、適合性を判定します。</t>
    <rPh sb="0" eb="2">
      <t>テジュン</t>
    </rPh>
    <rPh sb="4" eb="6">
      <t>サンシュツ</t>
    </rPh>
    <rPh sb="6" eb="8">
      <t>ケッカ</t>
    </rPh>
    <rPh sb="9" eb="12">
      <t>キジュンチ</t>
    </rPh>
    <rPh sb="13" eb="15">
      <t>ヒカク</t>
    </rPh>
    <rPh sb="17" eb="20">
      <t>テキゴウセイ</t>
    </rPh>
    <rPh sb="21" eb="23">
      <t>ハンテイ</t>
    </rPh>
    <phoneticPr fontId="1"/>
  </si>
  <si>
    <t>算出結果[V/m]</t>
    <rPh sb="0" eb="2">
      <t>サンシュツ</t>
    </rPh>
    <rPh sb="2" eb="4">
      <t>ケッカ</t>
    </rPh>
    <phoneticPr fontId="1"/>
  </si>
  <si>
    <t>基準値[V/m]</t>
    <rPh sb="0" eb="3">
      <t>キジュンチ</t>
    </rPh>
    <phoneticPr fontId="1"/>
  </si>
  <si>
    <t>適合性判定結果</t>
    <rPh sb="0" eb="3">
      <t>テキゴウセイ</t>
    </rPh>
    <rPh sb="3" eb="5">
      <t>ハンテイ</t>
    </rPh>
    <rPh sb="5" eb="7">
      <t>ケッカ</t>
    </rPh>
    <phoneticPr fontId="1"/>
  </si>
  <si>
    <t>◎電界強度の基本算出式（複数バンド）</t>
    <rPh sb="12" eb="14">
      <t>フクスウ</t>
    </rPh>
    <phoneticPr fontId="1"/>
  </si>
  <si>
    <t xml:space="preserve">※このシートは、複数のアマチュアバンドについて、一括して簡易的に適合性を検討するためのものです。
</t>
    <rPh sb="24" eb="26">
      <t>イッカツ</t>
    </rPh>
    <phoneticPr fontId="1"/>
  </si>
  <si>
    <t>　黄色に塗られたセルに必要な情報を入力してください。</t>
    <phoneticPr fontId="1"/>
  </si>
  <si>
    <t>周波数帯</t>
    <rPh sb="0" eb="3">
      <t>シュウハスウ</t>
    </rPh>
    <rPh sb="3" eb="4">
      <t>タイ</t>
    </rPh>
    <phoneticPr fontId="3"/>
  </si>
  <si>
    <t>注記</t>
    <rPh sb="0" eb="2">
      <t>チュウキ</t>
    </rPh>
    <phoneticPr fontId="1"/>
  </si>
  <si>
    <t>135kHz帯</t>
    <phoneticPr fontId="3"/>
  </si>
  <si>
    <t>475kHz帯</t>
    <phoneticPr fontId="3"/>
  </si>
  <si>
    <t>1.8/1.9MHz帯</t>
    <rPh sb="10" eb="11">
      <t>オビ</t>
    </rPh>
    <phoneticPr fontId="3"/>
  </si>
  <si>
    <t>3.5MHz帯</t>
    <phoneticPr fontId="3"/>
  </si>
  <si>
    <t>3.8MHz帯</t>
    <phoneticPr fontId="3"/>
  </si>
  <si>
    <t>4630kHz帯</t>
    <rPh sb="7" eb="8">
      <t>タイ</t>
    </rPh>
    <phoneticPr fontId="1"/>
  </si>
  <si>
    <t>7MHz帯</t>
    <phoneticPr fontId="1"/>
  </si>
  <si>
    <t>10MHz帯</t>
    <phoneticPr fontId="1"/>
  </si>
  <si>
    <t>14MHz帯</t>
    <phoneticPr fontId="1"/>
  </si>
  <si>
    <t>18MHz帯</t>
    <phoneticPr fontId="1"/>
  </si>
  <si>
    <t>21MHz帯</t>
    <phoneticPr fontId="1"/>
  </si>
  <si>
    <t>24MHz帯</t>
    <phoneticPr fontId="1"/>
  </si>
  <si>
    <t>28MHz帯</t>
  </si>
  <si>
    <t>50MHz帯</t>
    <phoneticPr fontId="1"/>
  </si>
  <si>
    <t>144MHz帯</t>
    <phoneticPr fontId="1"/>
  </si>
  <si>
    <t>430MHz帯</t>
    <phoneticPr fontId="1"/>
  </si>
  <si>
    <t>1200MHz帯</t>
    <phoneticPr fontId="1"/>
  </si>
  <si>
    <t>2400MHz帯</t>
    <phoneticPr fontId="1"/>
  </si>
  <si>
    <t>5750MHz帯</t>
    <phoneticPr fontId="1"/>
  </si>
  <si>
    <t>10GHz帯</t>
    <phoneticPr fontId="1"/>
  </si>
  <si>
    <t>24GHz帯</t>
    <rPh sb="5" eb="6">
      <t>タイ</t>
    </rPh>
    <phoneticPr fontId="1"/>
  </si>
  <si>
    <t>47GHz帯</t>
    <phoneticPr fontId="1"/>
  </si>
  <si>
    <t>77GHz帯</t>
    <phoneticPr fontId="1"/>
  </si>
  <si>
    <t>122GHz帯</t>
    <phoneticPr fontId="1"/>
  </si>
  <si>
    <t>135GHz帯</t>
    <phoneticPr fontId="1"/>
  </si>
  <si>
    <t>249GHz帯</t>
    <phoneticPr fontId="1"/>
  </si>
  <si>
    <t>送信機出力Ｐ［W］</t>
    <rPh sb="0" eb="3">
      <t>ソウシンキ</t>
    </rPh>
    <rPh sb="3" eb="5">
      <t>シュツリョク</t>
    </rPh>
    <phoneticPr fontId="3"/>
  </si>
  <si>
    <r>
      <t>給電線損失［d</t>
    </r>
    <r>
      <rPr>
        <sz val="11"/>
        <color theme="1"/>
        <rFont val="ＭＳ Ｐゴシック"/>
        <family val="3"/>
        <charset val="128"/>
      </rPr>
      <t>B</t>
    </r>
    <r>
      <rPr>
        <sz val="11"/>
        <rFont val="ＭＳ Ｐゴシック"/>
        <family val="3"/>
        <charset val="128"/>
      </rPr>
      <t>］</t>
    </r>
    <rPh sb="0" eb="2">
      <t>キュウデン</t>
    </rPh>
    <rPh sb="2" eb="3">
      <t>セン</t>
    </rPh>
    <rPh sb="3" eb="4">
      <t>ゾン</t>
    </rPh>
    <rPh sb="4" eb="5">
      <t>シツ</t>
    </rPh>
    <phoneticPr fontId="3"/>
  </si>
  <si>
    <t>注１，７</t>
    <rPh sb="0" eb="1">
      <t>チュウ</t>
    </rPh>
    <phoneticPr fontId="1"/>
  </si>
  <si>
    <r>
      <t>アンテナ利得Ｇ［d</t>
    </r>
    <r>
      <rPr>
        <sz val="11"/>
        <color theme="1"/>
        <rFont val="ＭＳ Ｐゴシック"/>
        <family val="3"/>
        <charset val="128"/>
      </rPr>
      <t>B</t>
    </r>
    <r>
      <rPr>
        <sz val="11"/>
        <rFont val="ＭＳ Ｐゴシック"/>
        <family val="3"/>
        <charset val="128"/>
      </rPr>
      <t>i］</t>
    </r>
    <rPh sb="4" eb="6">
      <t>リトク</t>
    </rPh>
    <phoneticPr fontId="3"/>
  </si>
  <si>
    <t>注２</t>
    <rPh sb="0" eb="1">
      <t>チュウ</t>
    </rPh>
    <phoneticPr fontId="1"/>
  </si>
  <si>
    <t>送信空中線の高さ［m］</t>
    <rPh sb="0" eb="2">
      <t>ソウシン</t>
    </rPh>
    <rPh sb="2" eb="5">
      <t>クウチュウセン</t>
    </rPh>
    <rPh sb="6" eb="7">
      <t>タカ</t>
    </rPh>
    <phoneticPr fontId="3"/>
  </si>
  <si>
    <t>人が通常出入りする場所との高低差[m]</t>
    <rPh sb="13" eb="16">
      <t>コウテイサ</t>
    </rPh>
    <phoneticPr fontId="1"/>
  </si>
  <si>
    <t>送信空中線直下からの水平距離［m］</t>
    <rPh sb="0" eb="2">
      <t>ソウシン</t>
    </rPh>
    <rPh sb="2" eb="5">
      <t>クウチュウセン</t>
    </rPh>
    <rPh sb="5" eb="7">
      <t>チョッカ</t>
    </rPh>
    <rPh sb="10" eb="12">
      <t>スイヘイ</t>
    </rPh>
    <rPh sb="12" eb="14">
      <t>キョリ</t>
    </rPh>
    <phoneticPr fontId="3"/>
  </si>
  <si>
    <t>送信空中線との距離Ｒ［m］</t>
    <rPh sb="0" eb="2">
      <t>ソウシン</t>
    </rPh>
    <rPh sb="2" eb="5">
      <t>クウチュウセン</t>
    </rPh>
    <rPh sb="7" eb="9">
      <t>キョリ</t>
    </rPh>
    <phoneticPr fontId="3"/>
  </si>
  <si>
    <t>注３</t>
    <rPh sb="0" eb="1">
      <t>チュウ</t>
    </rPh>
    <phoneticPr fontId="1"/>
  </si>
  <si>
    <t>付近の建造物による強い反射の有無</t>
    <rPh sb="0" eb="2">
      <t>フキン</t>
    </rPh>
    <rPh sb="3" eb="6">
      <t>ケンゾウブツ</t>
    </rPh>
    <rPh sb="9" eb="10">
      <t>ツヨ</t>
    </rPh>
    <rPh sb="11" eb="13">
      <t>ハンシャ</t>
    </rPh>
    <rPh sb="14" eb="16">
      <t>ウム</t>
    </rPh>
    <phoneticPr fontId="3"/>
  </si>
  <si>
    <t>注４</t>
    <phoneticPr fontId="1"/>
  </si>
  <si>
    <t>付近の建造物による強い反射による補正[倍]</t>
    <rPh sb="16" eb="18">
      <t>ホセイ</t>
    </rPh>
    <rPh sb="19" eb="20">
      <t>バイ</t>
    </rPh>
    <phoneticPr fontId="1"/>
  </si>
  <si>
    <r>
      <t>算出電界強度Ｅ［V</t>
    </r>
    <r>
      <rPr>
        <sz val="11"/>
        <color theme="1"/>
        <rFont val="ＭＳ Ｐゴシック"/>
        <family val="3"/>
        <charset val="128"/>
      </rPr>
      <t>/m</t>
    </r>
    <r>
      <rPr>
        <sz val="11"/>
        <rFont val="ＭＳ Ｐゴシック"/>
        <family val="3"/>
        <charset val="128"/>
      </rPr>
      <t>］</t>
    </r>
    <rPh sb="0" eb="1">
      <t>ザン</t>
    </rPh>
    <rPh sb="1" eb="2">
      <t>デ</t>
    </rPh>
    <rPh sb="2" eb="3">
      <t>デン</t>
    </rPh>
    <rPh sb="3" eb="4">
      <t>カイ</t>
    </rPh>
    <rPh sb="4" eb="5">
      <t>ツヨシ</t>
    </rPh>
    <rPh sb="5" eb="6">
      <t>ド</t>
    </rPh>
    <phoneticPr fontId="3"/>
  </si>
  <si>
    <r>
      <t>基準値</t>
    </r>
    <r>
      <rPr>
        <sz val="11"/>
        <color theme="1"/>
        <rFont val="ＭＳ Ｐゴシック"/>
        <family val="3"/>
        <charset val="128"/>
      </rPr>
      <t xml:space="preserve"> </t>
    </r>
    <r>
      <rPr>
        <sz val="11"/>
        <rFont val="ＭＳ Ｐゴシック"/>
        <family val="3"/>
        <charset val="128"/>
      </rPr>
      <t>[</t>
    </r>
    <r>
      <rPr>
        <sz val="11"/>
        <color theme="1"/>
        <rFont val="ＭＳ Ｐゴシック"/>
        <family val="3"/>
        <charset val="128"/>
      </rPr>
      <t>V/m</t>
    </r>
    <r>
      <rPr>
        <sz val="11"/>
        <rFont val="ＭＳ Ｐゴシック"/>
        <family val="3"/>
        <charset val="128"/>
      </rPr>
      <t>]</t>
    </r>
    <rPh sb="0" eb="3">
      <t>キジュンチ</t>
    </rPh>
    <phoneticPr fontId="3"/>
  </si>
  <si>
    <t>注５，８</t>
    <rPh sb="0" eb="1">
      <t>チュウ</t>
    </rPh>
    <phoneticPr fontId="1"/>
  </si>
  <si>
    <t>適合性判定結果</t>
    <rPh sb="0" eb="3">
      <t>テキゴウセイ</t>
    </rPh>
    <rPh sb="3" eb="5">
      <t>ハンテイ</t>
    </rPh>
    <rPh sb="5" eb="7">
      <t>ケッカ</t>
    </rPh>
    <phoneticPr fontId="3"/>
  </si>
  <si>
    <t>注６</t>
    <rPh sb="0" eb="1">
      <t>チュウ</t>
    </rPh>
    <phoneticPr fontId="1"/>
  </si>
  <si>
    <t>注１：平均電力率（換算比）を入力してください。電波の型式がA1Aであれば0.5、J3Eであれば0.16など（型式が複数ある場合は最も大きい値を用いてください。）。不明なら「１」と入力してください。</t>
    <rPh sb="0" eb="1">
      <t>チュウ</t>
    </rPh>
    <phoneticPr fontId="1"/>
  </si>
  <si>
    <t>注２：アンテナの絶対利得を入力してください。相対利得（[dBd]表記）の場合は、その値に2.15を加えた値を入力してください。</t>
    <rPh sb="0" eb="1">
      <t>チュウ</t>
    </rPh>
    <phoneticPr fontId="1"/>
  </si>
  <si>
    <t>注３：大地面の反射を考慮する場合は「○」を、水面等大地面以外の反射を考慮する場合は「△」を、全ての反射を考慮しない場合は「×」を入力してください。</t>
    <rPh sb="0" eb="1">
      <t>チュウ</t>
    </rPh>
    <phoneticPr fontId="1"/>
  </si>
  <si>
    <t>注４：付近にビル、鉄塔、金属物体等の建造物が存在し強い反射を生じさせるおそれがある場合は「○」を、ない場合は「×」を入力してください。</t>
    <phoneticPr fontId="1"/>
  </si>
  <si>
    <t>注５：各アマチュアバンドごとに、基準値のうち最も厳しいものをデフォルトで記載していますが、実際に使用する（指定を受ける）周波数を踏まえて算出した値に修正することは可能です。</t>
    <rPh sb="0" eb="1">
      <t>チュウ</t>
    </rPh>
    <rPh sb="3" eb="4">
      <t>カク</t>
    </rPh>
    <rPh sb="16" eb="19">
      <t>キジュンチ</t>
    </rPh>
    <rPh sb="22" eb="23">
      <t>モット</t>
    </rPh>
    <rPh sb="24" eb="25">
      <t>キビ</t>
    </rPh>
    <rPh sb="36" eb="38">
      <t>キサイ</t>
    </rPh>
    <rPh sb="45" eb="47">
      <t>ジッサイ</t>
    </rPh>
    <rPh sb="48" eb="50">
      <t>シヨウ</t>
    </rPh>
    <rPh sb="53" eb="55">
      <t>シテイ</t>
    </rPh>
    <rPh sb="56" eb="57">
      <t>ウ</t>
    </rPh>
    <rPh sb="60" eb="63">
      <t>シュウハスウ</t>
    </rPh>
    <rPh sb="64" eb="65">
      <t>フ</t>
    </rPh>
    <rPh sb="68" eb="70">
      <t>サンシュツ</t>
    </rPh>
    <rPh sb="72" eb="73">
      <t>アタイ</t>
    </rPh>
    <rPh sb="74" eb="76">
      <t>シュウセイ</t>
    </rPh>
    <rPh sb="81" eb="83">
      <t>カノウ</t>
    </rPh>
    <phoneticPr fontId="1"/>
  </si>
  <si>
    <t>注６：ビームアンテナについては、基本算出式による判定結果が「×」となった場合に、俯角減衰量を考慮することができます。その場合は、「俯角減衰量考慮あり」のシートをご利用ください。</t>
    <rPh sb="0" eb="1">
      <t>チュウ</t>
    </rPh>
    <rPh sb="16" eb="18">
      <t>キホン</t>
    </rPh>
    <rPh sb="18" eb="21">
      <t>サンシュツシキ</t>
    </rPh>
    <rPh sb="24" eb="26">
      <t>ハンテイ</t>
    </rPh>
    <rPh sb="26" eb="28">
      <t>ケッカ</t>
    </rPh>
    <rPh sb="36" eb="38">
      <t>バアイ</t>
    </rPh>
    <rPh sb="40" eb="45">
      <t>フカクゲンスイリョウ</t>
    </rPh>
    <rPh sb="46" eb="48">
      <t>コウリョ</t>
    </rPh>
    <rPh sb="60" eb="62">
      <t>バアイ</t>
    </rPh>
    <phoneticPr fontId="1"/>
  </si>
  <si>
    <t>注７：送信周波数が10kHzを超え10MHz以下の場合は、電波法施行規則別表第２号の３の３の第２の表に基づき、瞬時値の基準値であるため「１」となります。</t>
    <rPh sb="0" eb="1">
      <t>チュウ</t>
    </rPh>
    <rPh sb="49" eb="50">
      <t>ヒョウ</t>
    </rPh>
    <rPh sb="51" eb="52">
      <t>モト</t>
    </rPh>
    <rPh sb="59" eb="61">
      <t>キジュン</t>
    </rPh>
    <rPh sb="61" eb="62">
      <t>チ</t>
    </rPh>
    <phoneticPr fontId="1"/>
  </si>
  <si>
    <t>注８：送信周波数が10kHzを超え10MHz以下の場合は、電波法施行規則別表第２号の３の３の第２の表に基づき、基準値は83[V/m]となります。</t>
    <rPh sb="0" eb="1">
      <t>チュウ</t>
    </rPh>
    <rPh sb="49" eb="50">
      <t>ヒョウ</t>
    </rPh>
    <rPh sb="51" eb="52">
      <t>モト</t>
    </rPh>
    <rPh sb="55" eb="57">
      <t>キジュン</t>
    </rPh>
    <rPh sb="57" eb="58">
      <t>チ</t>
    </rPh>
    <phoneticPr fontId="1"/>
  </si>
  <si>
    <t>◎俯角減衰量考慮あり</t>
    <rPh sb="1" eb="6">
      <t>フカクゲンスイリョウ</t>
    </rPh>
    <rPh sb="6" eb="8">
      <t>コウリョ</t>
    </rPh>
    <phoneticPr fontId="1"/>
  </si>
  <si>
    <t>※このシートは、ビームアンテナの場合に、俯角減衰量を考慮して、適合性を検討するためのものです。</t>
    <rPh sb="16" eb="18">
      <t>バアイ</t>
    </rPh>
    <rPh sb="20" eb="25">
      <t>フカクゲンスイリョウ</t>
    </rPh>
    <rPh sb="26" eb="28">
      <t>コウリョ</t>
    </rPh>
    <phoneticPr fontId="1"/>
  </si>
  <si>
    <t>4630kHz</t>
    <phoneticPr fontId="1"/>
  </si>
  <si>
    <t>注１，９</t>
    <rPh sb="0" eb="1">
      <t>チュウ</t>
    </rPh>
    <phoneticPr fontId="1"/>
  </si>
  <si>
    <t>俯角減衰量[dB]</t>
    <rPh sb="0" eb="5">
      <t>フカクゲンスイリョウ</t>
    </rPh>
    <phoneticPr fontId="1"/>
  </si>
  <si>
    <t>送信空中線の形式</t>
    <rPh sb="0" eb="2">
      <t>ソウシン</t>
    </rPh>
    <rPh sb="2" eb="5">
      <t>クウチュウセン</t>
    </rPh>
    <rPh sb="6" eb="8">
      <t>ケイシキ</t>
    </rPh>
    <phoneticPr fontId="1"/>
  </si>
  <si>
    <t>注４</t>
    <rPh sb="0" eb="1">
      <t>チュウ</t>
    </rPh>
    <phoneticPr fontId="1"/>
  </si>
  <si>
    <t>俯角[度]</t>
    <rPh sb="0" eb="2">
      <t>フカク</t>
    </rPh>
    <rPh sb="3" eb="4">
      <t>ド</t>
    </rPh>
    <phoneticPr fontId="1"/>
  </si>
  <si>
    <t>注５</t>
    <rPh sb="0" eb="1">
      <t>チュウ</t>
    </rPh>
    <phoneticPr fontId="1"/>
  </si>
  <si>
    <t>注６</t>
    <phoneticPr fontId="1"/>
  </si>
  <si>
    <t>注７，１０</t>
    <rPh sb="0" eb="1">
      <t>チュウ</t>
    </rPh>
    <phoneticPr fontId="1"/>
  </si>
  <si>
    <t>注８</t>
    <rPh sb="0" eb="1">
      <t>チュウ</t>
    </rPh>
    <phoneticPr fontId="1"/>
  </si>
  <si>
    <t>最小安全距離（主輻射方向）[m]</t>
    <rPh sb="0" eb="2">
      <t>サイショウ</t>
    </rPh>
    <rPh sb="2" eb="4">
      <t>アンゼン</t>
    </rPh>
    <rPh sb="4" eb="6">
      <t>キョリ</t>
    </rPh>
    <rPh sb="7" eb="8">
      <t>シュ</t>
    </rPh>
    <rPh sb="8" eb="10">
      <t>フクシャ</t>
    </rPh>
    <rPh sb="10" eb="12">
      <t>ホウコウ</t>
    </rPh>
    <phoneticPr fontId="1"/>
  </si>
  <si>
    <t>（参考）</t>
    <rPh sb="1" eb="3">
      <t>サンコウ</t>
    </rPh>
    <phoneticPr fontId="1"/>
  </si>
  <si>
    <t>最小安全距離（俯角減衰量考慮あり）[m]</t>
    <rPh sb="0" eb="2">
      <t>サイショウ</t>
    </rPh>
    <rPh sb="2" eb="4">
      <t>アンゼン</t>
    </rPh>
    <rPh sb="4" eb="6">
      <t>キョリ</t>
    </rPh>
    <rPh sb="7" eb="12">
      <t>フカクゲンスイリョウ</t>
    </rPh>
    <rPh sb="12" eb="14">
      <t>コウリョ</t>
    </rPh>
    <phoneticPr fontId="1"/>
  </si>
  <si>
    <t>注３：俯角減衰量を考慮する場合は、その根拠となる垂直面指向特性の資料を添付してください。また、短縮アンテナを使用する場合は、エレメントの長さ、空中線利得が記載された取扱説明書等の当該箇所のコピーを添付してください。</t>
    <rPh sb="0" eb="1">
      <t>チュウ</t>
    </rPh>
    <rPh sb="3" eb="8">
      <t>フカクゲンスイリョウ</t>
    </rPh>
    <rPh sb="9" eb="11">
      <t>コウリョ</t>
    </rPh>
    <rPh sb="13" eb="15">
      <t>バアイ</t>
    </rPh>
    <rPh sb="19" eb="21">
      <t>コンキョ</t>
    </rPh>
    <rPh sb="24" eb="26">
      <t>スイチョク</t>
    </rPh>
    <rPh sb="26" eb="27">
      <t>メン</t>
    </rPh>
    <rPh sb="27" eb="29">
      <t>シコウ</t>
    </rPh>
    <rPh sb="29" eb="31">
      <t>トクセイ</t>
    </rPh>
    <rPh sb="32" eb="34">
      <t>シリョウ</t>
    </rPh>
    <rPh sb="35" eb="37">
      <t>テンプ</t>
    </rPh>
    <rPh sb="82" eb="84">
      <t>トリアツカイ</t>
    </rPh>
    <rPh sb="84" eb="87">
      <t>セツメイショ</t>
    </rPh>
    <phoneticPr fontId="1"/>
  </si>
  <si>
    <t>注４：「八木型」などと記載してください。</t>
    <rPh sb="0" eb="1">
      <t>チュウ</t>
    </rPh>
    <rPh sb="4" eb="6">
      <t>ヤギ</t>
    </rPh>
    <rPh sb="6" eb="7">
      <t>ガタ</t>
    </rPh>
    <rPh sb="11" eb="13">
      <t>キサイ</t>
    </rPh>
    <phoneticPr fontId="1"/>
  </si>
  <si>
    <t>注５：大地面の反射を考慮する場合は「○」を、水面等大地面以外の反射を考慮する場合は「△」を、全ての反射を考慮しない場合は「×」を入力してください。</t>
    <rPh sb="0" eb="1">
      <t>チュウ</t>
    </rPh>
    <phoneticPr fontId="1"/>
  </si>
  <si>
    <t>注６：付近にビル、鉄塔、金属物体等の建造物が存在し強い反射を生じさせるおそれがある場合は「○」を、ない場合は「×」を入力してください。</t>
    <phoneticPr fontId="1"/>
  </si>
  <si>
    <t>注７：各アマチュアバンドごとに、基準値のうち最も厳しいものをデフォルトで記載していますが、実際に使用する（指定を受ける）周波数を踏まえて算出した値に修正することは可能です。</t>
    <rPh sb="0" eb="1">
      <t>チュウ</t>
    </rPh>
    <rPh sb="3" eb="4">
      <t>カク</t>
    </rPh>
    <rPh sb="16" eb="19">
      <t>キジュンチ</t>
    </rPh>
    <rPh sb="22" eb="23">
      <t>モット</t>
    </rPh>
    <rPh sb="24" eb="25">
      <t>キビ</t>
    </rPh>
    <rPh sb="36" eb="38">
      <t>キサイ</t>
    </rPh>
    <rPh sb="45" eb="47">
      <t>ジッサイ</t>
    </rPh>
    <rPh sb="48" eb="50">
      <t>シヨウ</t>
    </rPh>
    <rPh sb="53" eb="55">
      <t>シテイ</t>
    </rPh>
    <rPh sb="56" eb="57">
      <t>ウ</t>
    </rPh>
    <rPh sb="60" eb="63">
      <t>シュウハスウ</t>
    </rPh>
    <rPh sb="64" eb="65">
      <t>フ</t>
    </rPh>
    <rPh sb="68" eb="70">
      <t>サンシュツ</t>
    </rPh>
    <rPh sb="72" eb="73">
      <t>アタイ</t>
    </rPh>
    <rPh sb="74" eb="76">
      <t>シュウセイ</t>
    </rPh>
    <rPh sb="81" eb="83">
      <t>カノウ</t>
    </rPh>
    <phoneticPr fontId="1"/>
  </si>
  <si>
    <t>注８：この表で判定結果が「○」となった場合であっても、主輻射方向にあって、算出対象点より遠方の点については、俯角減衰量を十分に見込めないため、適合性の追加検討が必要になることがあり得ます。</t>
    <rPh sb="0" eb="1">
      <t>チュウ</t>
    </rPh>
    <rPh sb="5" eb="6">
      <t>ヒョウ</t>
    </rPh>
    <rPh sb="7" eb="9">
      <t>ハンテイ</t>
    </rPh>
    <rPh sb="9" eb="11">
      <t>ケッカ</t>
    </rPh>
    <rPh sb="19" eb="21">
      <t>バアイ</t>
    </rPh>
    <rPh sb="27" eb="28">
      <t>シュ</t>
    </rPh>
    <rPh sb="28" eb="30">
      <t>フクシャ</t>
    </rPh>
    <rPh sb="30" eb="32">
      <t>ホウコウ</t>
    </rPh>
    <rPh sb="37" eb="39">
      <t>サンシュツ</t>
    </rPh>
    <rPh sb="39" eb="41">
      <t>タイショウ</t>
    </rPh>
    <rPh sb="41" eb="42">
      <t>テン</t>
    </rPh>
    <rPh sb="44" eb="46">
      <t>エンポウ</t>
    </rPh>
    <rPh sb="47" eb="48">
      <t>テン</t>
    </rPh>
    <rPh sb="54" eb="59">
      <t>フカクゲンスイリョウ</t>
    </rPh>
    <rPh sb="60" eb="62">
      <t>ジュウブン</t>
    </rPh>
    <rPh sb="63" eb="65">
      <t>ミコ</t>
    </rPh>
    <rPh sb="71" eb="73">
      <t>テキゴウ</t>
    </rPh>
    <rPh sb="73" eb="74">
      <t>セイ</t>
    </rPh>
    <rPh sb="75" eb="77">
      <t>ツイカ</t>
    </rPh>
    <rPh sb="77" eb="79">
      <t>ケントウ</t>
    </rPh>
    <rPh sb="80" eb="82">
      <t>ヒツヨウ</t>
    </rPh>
    <rPh sb="90" eb="91">
      <t>エ</t>
    </rPh>
    <phoneticPr fontId="1"/>
  </si>
  <si>
    <t>注９：送信周波数が10kHzを超え10MHz以下の場合は、電波法施行規則別表第２号の３の３の第２の表に基づき、瞬時値の基準値であるため「１」となります。</t>
    <rPh sb="0" eb="1">
      <t>チュウ</t>
    </rPh>
    <rPh sb="49" eb="50">
      <t>ヒョウ</t>
    </rPh>
    <rPh sb="51" eb="52">
      <t>モト</t>
    </rPh>
    <rPh sb="59" eb="61">
      <t>キジュン</t>
    </rPh>
    <rPh sb="61" eb="62">
      <t>チ</t>
    </rPh>
    <phoneticPr fontId="1"/>
  </si>
  <si>
    <t>注１０：送信周波数が10kHzを超え10MHz以下の場合は、電波法施行規則別表第２号の３の３の第２の表に基づき、基準値は83[V/m]となります。</t>
    <rPh sb="0" eb="1">
      <t>チュウ</t>
    </rPh>
    <rPh sb="50" eb="51">
      <t>ヒョウ</t>
    </rPh>
    <rPh sb="52" eb="53">
      <t>モト</t>
    </rPh>
    <rPh sb="56" eb="58">
      <t>キジュン</t>
    </rPh>
    <rPh sb="58" eb="59">
      <t>チ</t>
    </rPh>
    <phoneticPr fontId="1"/>
  </si>
  <si>
    <t>【R7.8.1更新版】</t>
    <rPh sb="7" eb="10">
      <t>コウシンバン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</si>
</sst>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M&quot;"/>
    <numFmt numFmtId="177" formatCode="#.#\ &quot;MHz帯&quot;"/>
    <numFmt numFmtId="178" formatCode="0.00_ "/>
    <numFmt numFmtId="179" formatCode="0_);[Red]\(0\)"/>
    <numFmt numFmtId="180" formatCode="0_ "/>
    <numFmt numFmtId="181" formatCode="0.00_);[Red]\(0.00\)"/>
    <numFmt numFmtId="182" formatCode="0.0_ "/>
    <numFmt numFmtId="183" formatCode="0.0_);[Red]\(0.0\)"/>
    <numFmt numFmtId="184" formatCode="0.0"/>
  </numFmts>
  <fonts count="10">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b/>
      <sz val="16"/>
      <color rgb="FFFF0000"/>
      <name val="ＭＳ Ｐゴシック"/>
      <family val="3"/>
      <charset val="128"/>
    </font>
    <font>
      <sz val="16"/>
      <color theme="1"/>
      <name val="ＭＳ Ｐゴシック"/>
      <family val="3"/>
      <charset val="128"/>
    </font>
    <font>
      <b/>
      <sz val="16"/>
      <color theme="1"/>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auto="1"/>
      </left>
      <right style="double">
        <color auto="1"/>
      </right>
      <top style="double">
        <color auto="1"/>
      </top>
      <bottom style="double">
        <color auto="1"/>
      </bottom>
      <diagonal/>
    </border>
  </borders>
  <cellStyleXfs count="1">
    <xf numFmtId="0" fontId="0" fillId="0" borderId="0"/>
  </cellStyleXfs>
  <cellXfs count="77">
    <xf numFmtId="0" fontId="0" fillId="0" borderId="0" xfId="0"/>
    <xf numFmtId="178" fontId="2" fillId="0" borderId="0" xfId="0" applyNumberFormat="1" applyFont="1" applyAlignment="1">
      <alignment vertical="center"/>
    </xf>
    <xf numFmtId="176" fontId="2" fillId="0" borderId="1" xfId="0" applyNumberFormat="1" applyFont="1" applyBorder="1" applyAlignment="1">
      <alignment horizontal="center" vertical="center" wrapText="1"/>
    </xf>
    <xf numFmtId="181" fontId="2" fillId="0" borderId="1" xfId="0" applyNumberFormat="1" applyFont="1" applyBorder="1" applyAlignment="1">
      <alignment horizontal="right" vertical="center" wrapText="1"/>
    </xf>
    <xf numFmtId="181" fontId="2" fillId="0" borderId="1" xfId="0" applyNumberFormat="1" applyFont="1" applyBorder="1" applyAlignment="1">
      <alignment vertical="center" wrapText="1"/>
    </xf>
    <xf numFmtId="181"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183" fontId="2" fillId="0" borderId="1" xfId="0" applyNumberFormat="1" applyFont="1" applyBorder="1" applyAlignment="1">
      <alignment vertical="center"/>
    </xf>
    <xf numFmtId="0" fontId="4" fillId="0" borderId="1" xfId="0" applyFont="1" applyBorder="1"/>
    <xf numFmtId="181"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xf>
    <xf numFmtId="182"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5" fillId="0" borderId="0" xfId="0" applyFont="1" applyAlignment="1">
      <alignment vertical="top"/>
    </xf>
    <xf numFmtId="0" fontId="4" fillId="0" borderId="1" xfId="0" applyFont="1" applyBorder="1" applyAlignment="1">
      <alignment horizontal="right"/>
    </xf>
    <xf numFmtId="0" fontId="4" fillId="0" borderId="0" xfId="0" applyFont="1" applyAlignment="1">
      <alignment vertical="top"/>
    </xf>
    <xf numFmtId="0" fontId="4" fillId="2" borderId="1" xfId="0" applyFont="1" applyFill="1" applyBorder="1"/>
    <xf numFmtId="0" fontId="5" fillId="0" borderId="0" xfId="0" applyFont="1"/>
    <xf numFmtId="2" fontId="4" fillId="0" borderId="1" xfId="0" applyNumberFormat="1"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wrapText="1"/>
    </xf>
    <xf numFmtId="0" fontId="4" fillId="2" borderId="1" xfId="0" applyFont="1" applyFill="1" applyBorder="1" applyAlignment="1">
      <alignment horizontal="righ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xf>
    <xf numFmtId="0" fontId="4" fillId="0" borderId="1" xfId="0" applyFont="1" applyBorder="1" applyAlignment="1">
      <alignment vertical="top" wrapText="1"/>
    </xf>
    <xf numFmtId="0" fontId="5" fillId="0" borderId="0" xfId="0" applyFont="1" applyAlignment="1">
      <alignment vertical="center"/>
    </xf>
    <xf numFmtId="0" fontId="4" fillId="0" borderId="4" xfId="0" applyFont="1" applyBorder="1"/>
    <xf numFmtId="0" fontId="6" fillId="3" borderId="4" xfId="0" applyFont="1" applyFill="1" applyBorder="1" applyAlignment="1">
      <alignment horizontal="center" vertical="center"/>
    </xf>
    <xf numFmtId="180" fontId="2" fillId="2" borderId="1" xfId="0" applyNumberFormat="1" applyFont="1" applyFill="1" applyBorder="1" applyAlignment="1">
      <alignment horizontal="right" vertical="center"/>
    </xf>
    <xf numFmtId="178" fontId="2" fillId="2" borderId="1" xfId="0" applyNumberFormat="1" applyFont="1" applyFill="1" applyBorder="1" applyAlignment="1">
      <alignment horizontal="right" vertical="center"/>
    </xf>
    <xf numFmtId="183" fontId="2" fillId="2" borderId="1" xfId="0" applyNumberFormat="1" applyFont="1" applyFill="1" applyBorder="1" applyAlignment="1">
      <alignment horizontal="right" vertical="center"/>
    </xf>
    <xf numFmtId="183" fontId="2" fillId="0" borderId="1" xfId="0" applyNumberFormat="1" applyFont="1" applyBorder="1" applyAlignment="1">
      <alignment horizontal="right" vertical="center"/>
    </xf>
    <xf numFmtId="184" fontId="4" fillId="0" borderId="1" xfId="0" applyNumberFormat="1" applyFont="1" applyBorder="1" applyAlignment="1">
      <alignment horizontal="right"/>
    </xf>
    <xf numFmtId="179" fontId="2" fillId="2" borderId="1" xfId="0" applyNumberFormat="1" applyFont="1" applyFill="1" applyBorder="1" applyAlignment="1">
      <alignment horizontal="right" vertical="center"/>
    </xf>
    <xf numFmtId="181" fontId="2" fillId="2" borderId="1" xfId="0" applyNumberFormat="1" applyFont="1" applyFill="1" applyBorder="1" applyAlignment="1">
      <alignment horizontal="right" vertical="center"/>
    </xf>
    <xf numFmtId="178" fontId="2" fillId="2" borderId="1" xfId="0" applyNumberFormat="1" applyFont="1" applyFill="1" applyBorder="1" applyAlignment="1">
      <alignment horizontal="right" vertical="center" wrapText="1"/>
    </xf>
    <xf numFmtId="181" fontId="2" fillId="0" borderId="0" xfId="0" applyNumberFormat="1" applyFont="1" applyAlignment="1">
      <alignment horizontal="center" vertical="center" wrapText="1"/>
    </xf>
    <xf numFmtId="181" fontId="2" fillId="0" borderId="0" xfId="0" applyNumberFormat="1" applyFont="1" applyAlignment="1">
      <alignment horizontal="center" vertical="center"/>
    </xf>
    <xf numFmtId="0" fontId="4" fillId="0" borderId="1" xfId="0" applyFont="1" applyBorder="1" applyAlignment="1">
      <alignment horizontal="center"/>
    </xf>
    <xf numFmtId="2" fontId="4" fillId="0" borderId="1" xfId="0" applyNumberFormat="1" applyFont="1" applyBorder="1" applyAlignment="1">
      <alignment horizontal="right"/>
    </xf>
    <xf numFmtId="181" fontId="2" fillId="3" borderId="1" xfId="0" applyNumberFormat="1" applyFont="1" applyFill="1" applyBorder="1" applyAlignment="1">
      <alignment horizontal="center" vertical="center" wrapText="1"/>
    </xf>
    <xf numFmtId="181" fontId="2" fillId="3" borderId="1" xfId="0" applyNumberFormat="1" applyFont="1" applyFill="1" applyBorder="1" applyAlignment="1">
      <alignment horizontal="center" vertical="center"/>
    </xf>
    <xf numFmtId="181" fontId="2" fillId="0" borderId="1" xfId="0" applyNumberFormat="1" applyFont="1" applyBorder="1" applyAlignment="1">
      <alignment vertical="center"/>
    </xf>
    <xf numFmtId="181" fontId="2" fillId="0" borderId="1" xfId="0" applyNumberFormat="1" applyFont="1" applyBorder="1" applyAlignment="1">
      <alignment horizontal="right" vertical="center"/>
    </xf>
    <xf numFmtId="2" fontId="4" fillId="0" borderId="0" xfId="0" applyNumberFormat="1" applyFont="1"/>
    <xf numFmtId="2" fontId="2" fillId="2" borderId="1" xfId="0" applyNumberFormat="1" applyFont="1" applyFill="1" applyBorder="1" applyAlignment="1">
      <alignment horizontal="right" vertical="center"/>
    </xf>
    <xf numFmtId="2" fontId="4" fillId="0" borderId="1" xfId="0" applyNumberFormat="1" applyFont="1" applyBorder="1" applyAlignment="1">
      <alignment horizontal="right" vertical="center"/>
    </xf>
    <xf numFmtId="2" fontId="4" fillId="0" borderId="4" xfId="0" applyNumberFormat="1" applyFont="1" applyBorder="1"/>
    <xf numFmtId="0" fontId="4" fillId="2" borderId="1" xfId="0" applyFont="1" applyFill="1" applyBorder="1" applyAlignment="1">
      <alignment horizontal="center" vertical="center"/>
    </xf>
    <xf numFmtId="179" fontId="2" fillId="0" borderId="1" xfId="0" applyNumberFormat="1" applyFont="1" applyBorder="1" applyAlignment="1">
      <alignment vertical="center"/>
    </xf>
    <xf numFmtId="183" fontId="2" fillId="0" borderId="1" xfId="0" applyNumberFormat="1" applyFont="1" applyBorder="1" applyAlignment="1">
      <alignment horizontal="right" vertical="center" wrapText="1"/>
    </xf>
    <xf numFmtId="179" fontId="2" fillId="0" borderId="1" xfId="0" applyNumberFormat="1" applyFont="1" applyBorder="1" applyAlignment="1">
      <alignment horizontal="right"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right"/>
    </xf>
    <xf numFmtId="0" fontId="2" fillId="0" borderId="1" xfId="0" applyFont="1" applyBorder="1"/>
    <xf numFmtId="0" fontId="8"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9" fillId="0" borderId="0" xfId="0" applyFo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1296682</xdr:colOff>
      <xdr:row>41</xdr:row>
      <xdr:rowOff>7045</xdr:rowOff>
    </xdr:from>
    <xdr:to>
      <xdr:col>1</xdr:col>
      <xdr:colOff>3110399</xdr:colOff>
      <xdr:row>59</xdr:row>
      <xdr:rowOff>113099</xdr:rowOff>
    </xdr:to>
    <xdr:pic>
      <xdr:nvPicPr>
        <xdr:cNvPr id="3" name="図 2">
          <a:extLst>
            <a:ext uri="{FF2B5EF4-FFF2-40B4-BE49-F238E27FC236}">
              <a16:creationId xmlns:a16="http://schemas.microsoft.com/office/drawing/2014/main" id="{BFED1A74-E6C0-46CD-BC09-314CCDDCBF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9035" y="9321374"/>
          <a:ext cx="1813717" cy="3171982"/>
        </a:xfrm>
        <a:prstGeom prst="rect">
          <a:avLst/>
        </a:prstGeom>
      </xdr:spPr>
    </xdr:pic>
    <xdr:clientData/>
  </xdr:twoCellAnchor>
  <xdr:twoCellAnchor>
    <xdr:from>
      <xdr:col>1</xdr:col>
      <xdr:colOff>3325908</xdr:colOff>
      <xdr:row>49</xdr:row>
      <xdr:rowOff>125507</xdr:rowOff>
    </xdr:from>
    <xdr:to>
      <xdr:col>2</xdr:col>
      <xdr:colOff>1353671</xdr:colOff>
      <xdr:row>51</xdr:row>
      <xdr:rowOff>56478</xdr:rowOff>
    </xdr:to>
    <xdr:sp macro="" textlink="">
      <xdr:nvSpPr>
        <xdr:cNvPr id="4" name="吹き出し: 角を丸めた四角形 3">
          <a:extLst>
            <a:ext uri="{FF2B5EF4-FFF2-40B4-BE49-F238E27FC236}">
              <a16:creationId xmlns:a16="http://schemas.microsoft.com/office/drawing/2014/main" id="{917EF551-A416-4425-AA13-8136B6F19708}"/>
            </a:ext>
          </a:extLst>
        </xdr:cNvPr>
        <xdr:cNvSpPr/>
      </xdr:nvSpPr>
      <xdr:spPr>
        <a:xfrm>
          <a:off x="3998261" y="7888942"/>
          <a:ext cx="1721222" cy="271630"/>
        </a:xfrm>
        <a:prstGeom prst="wedgeRoundRectCallout">
          <a:avLst>
            <a:gd name="adj1" fmla="val -61778"/>
            <a:gd name="adj2" fmla="val 2119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送信空中線の高さ</a:t>
          </a:r>
          <a:endParaRPr kumimoji="1" lang="en-US" altLang="ja-JP" sz="1100"/>
        </a:p>
      </xdr:txBody>
    </xdr:sp>
    <xdr:clientData/>
  </xdr:twoCellAnchor>
  <xdr:twoCellAnchor>
    <xdr:from>
      <xdr:col>1</xdr:col>
      <xdr:colOff>3263154</xdr:colOff>
      <xdr:row>57</xdr:row>
      <xdr:rowOff>62753</xdr:rowOff>
    </xdr:from>
    <xdr:to>
      <xdr:col>2</xdr:col>
      <xdr:colOff>2321859</xdr:colOff>
      <xdr:row>59</xdr:row>
      <xdr:rowOff>26896</xdr:rowOff>
    </xdr:to>
    <xdr:sp macro="" textlink="">
      <xdr:nvSpPr>
        <xdr:cNvPr id="5" name="吹き出し: 角を丸めた四角形 4">
          <a:extLst>
            <a:ext uri="{FF2B5EF4-FFF2-40B4-BE49-F238E27FC236}">
              <a16:creationId xmlns:a16="http://schemas.microsoft.com/office/drawing/2014/main" id="{E409174F-3C8E-4F31-A427-B8AC9CE98F74}"/>
            </a:ext>
          </a:extLst>
        </xdr:cNvPr>
        <xdr:cNvSpPr/>
      </xdr:nvSpPr>
      <xdr:spPr>
        <a:xfrm>
          <a:off x="3935507" y="9188824"/>
          <a:ext cx="2752164" cy="304801"/>
        </a:xfrm>
        <a:prstGeom prst="wedgeRoundRectCallout">
          <a:avLst>
            <a:gd name="adj1" fmla="val -84905"/>
            <a:gd name="adj2" fmla="val 2119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送信空中線直下からの水平距離</a:t>
          </a:r>
        </a:p>
      </xdr:txBody>
    </xdr:sp>
    <xdr:clientData/>
  </xdr:twoCellAnchor>
  <xdr:twoCellAnchor>
    <xdr:from>
      <xdr:col>1</xdr:col>
      <xdr:colOff>152403</xdr:colOff>
      <xdr:row>46</xdr:row>
      <xdr:rowOff>134470</xdr:rowOff>
    </xdr:from>
    <xdr:to>
      <xdr:col>1</xdr:col>
      <xdr:colOff>1873625</xdr:colOff>
      <xdr:row>48</xdr:row>
      <xdr:rowOff>80681</xdr:rowOff>
    </xdr:to>
    <xdr:sp macro="" textlink="">
      <xdr:nvSpPr>
        <xdr:cNvPr id="6" name="吹き出し: 角を丸めた四角形 5">
          <a:extLst>
            <a:ext uri="{FF2B5EF4-FFF2-40B4-BE49-F238E27FC236}">
              <a16:creationId xmlns:a16="http://schemas.microsoft.com/office/drawing/2014/main" id="{F67D0A63-3A72-4FEB-9E2D-2CDD2C5728A0}"/>
            </a:ext>
          </a:extLst>
        </xdr:cNvPr>
        <xdr:cNvSpPr/>
      </xdr:nvSpPr>
      <xdr:spPr>
        <a:xfrm>
          <a:off x="824756" y="7386917"/>
          <a:ext cx="1721222" cy="286870"/>
        </a:xfrm>
        <a:prstGeom prst="wedgeRoundRectCallout">
          <a:avLst>
            <a:gd name="adj1" fmla="val 56973"/>
            <a:gd name="adj2" fmla="val 1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送信空中線との距離</a:t>
          </a:r>
          <a:endParaRPr kumimoji="1" lang="en-US" altLang="ja-JP" sz="1100"/>
        </a:p>
      </xdr:txBody>
    </xdr:sp>
    <xdr:clientData/>
  </xdr:twoCellAnchor>
  <xdr:twoCellAnchor>
    <xdr:from>
      <xdr:col>3</xdr:col>
      <xdr:colOff>510990</xdr:colOff>
      <xdr:row>67</xdr:row>
      <xdr:rowOff>71718</xdr:rowOff>
    </xdr:from>
    <xdr:to>
      <xdr:col>4</xdr:col>
      <xdr:colOff>681318</xdr:colOff>
      <xdr:row>72</xdr:row>
      <xdr:rowOff>44824</xdr:rowOff>
    </xdr:to>
    <mc:AlternateContent xmlns:mc="http://schemas.openxmlformats.org/markup-compatibility/2006" xmlns:a14="http://schemas.microsoft.com/office/drawing/2010/main">
      <mc:Choice Requires="a14">
        <xdr:sp macro="" textlink="">
          <xdr:nvSpPr>
            <xdr:cNvPr id="7" name="吹き出し: 角を丸めた四角形 6">
              <a:extLst>
                <a:ext uri="{FF2B5EF4-FFF2-40B4-BE49-F238E27FC236}">
                  <a16:creationId xmlns:a16="http://schemas.microsoft.com/office/drawing/2014/main" id="{555CF3AB-F9F0-451B-AA43-195B9AD6F0F2}"/>
                </a:ext>
              </a:extLst>
            </xdr:cNvPr>
            <xdr:cNvSpPr/>
          </xdr:nvSpPr>
          <xdr:spPr>
            <a:xfrm>
              <a:off x="7395884" y="10901083"/>
              <a:ext cx="2608728" cy="824753"/>
            </a:xfrm>
            <a:prstGeom prst="wedgeRoundRectCallout">
              <a:avLst>
                <a:gd name="adj1" fmla="val -63555"/>
                <a:gd name="adj2" fmla="val 524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14:m>
                <m:oMathPara xmlns:m="http://schemas.openxmlformats.org/officeDocument/2006/math">
                  <m:oMathParaPr>
                    <m:jc m:val="centerGroup"/>
                  </m:oMathParaPr>
                  <m:oMath xmlns:m="http://schemas.openxmlformats.org/officeDocument/2006/math">
                    <m:r>
                      <a:rPr lang="ja-JP" altLang="en-US" sz="1100" i="1">
                        <a:solidFill>
                          <a:schemeClr val="dk1"/>
                        </a:solidFill>
                        <a:effectLst/>
                        <a:latin typeface="Cambria Math" panose="02040503050406030204" pitchFamily="18" charset="0"/>
                        <a:ea typeface="+mn-ea"/>
                        <a:cs typeface="+mn-cs"/>
                      </a:rPr>
                      <m:t>電力束密度　</m:t>
                    </m:r>
                    <m:r>
                      <a:rPr lang="en-US" altLang="ja-JP" sz="1100" i="1">
                        <a:solidFill>
                          <a:schemeClr val="dk1"/>
                        </a:solidFill>
                        <a:effectLst/>
                        <a:latin typeface="Cambria Math" panose="02040503050406030204" pitchFamily="18" charset="0"/>
                        <a:ea typeface="+mn-ea"/>
                        <a:cs typeface="+mn-cs"/>
                      </a:rPr>
                      <m:t>𝑆</m:t>
                    </m:r>
                    <m:r>
                      <a:rPr lang="en-US" altLang="ja-JP" sz="1100" i="1">
                        <a:solidFill>
                          <a:schemeClr val="dk1"/>
                        </a:solidFill>
                        <a:effectLst/>
                        <a:latin typeface="Cambria Math" panose="02040503050406030204" pitchFamily="18" charset="0"/>
                        <a:ea typeface="+mn-ea"/>
                        <a:cs typeface="+mn-cs"/>
                      </a:rPr>
                      <m:t>=</m:t>
                    </m:r>
                    <m:f>
                      <m:fPr>
                        <m:ctrlPr>
                          <a:rPr lang="ja-JP" altLang="ja-JP" sz="1100" i="1">
                            <a:solidFill>
                              <a:schemeClr val="dk1"/>
                            </a:solidFill>
                            <a:effectLst/>
                            <a:latin typeface="Cambria Math" panose="02040503050406030204" pitchFamily="18" charset="0"/>
                            <a:ea typeface="+mn-ea"/>
                            <a:cs typeface="+mn-cs"/>
                          </a:rPr>
                        </m:ctrlPr>
                      </m:fPr>
                      <m:num>
                        <m:r>
                          <a:rPr lang="en-US" altLang="ja-JP" sz="1100" i="1">
                            <a:solidFill>
                              <a:schemeClr val="dk1"/>
                            </a:solidFill>
                            <a:effectLst/>
                            <a:latin typeface="Cambria Math" panose="02040503050406030204" pitchFamily="18" charset="0"/>
                            <a:ea typeface="+mn-ea"/>
                            <a:cs typeface="+mn-cs"/>
                          </a:rPr>
                          <m:t>𝑃𝐺</m:t>
                        </m:r>
                      </m:num>
                      <m:den>
                        <m:r>
                          <a:rPr lang="en-US" altLang="ja-JP" sz="1100" i="1">
                            <a:solidFill>
                              <a:schemeClr val="dk1"/>
                            </a:solidFill>
                            <a:effectLst/>
                            <a:latin typeface="Cambria Math" panose="02040503050406030204" pitchFamily="18" charset="0"/>
                            <a:ea typeface="+mn-ea"/>
                            <a:cs typeface="+mn-cs"/>
                          </a:rPr>
                          <m:t>40</m:t>
                        </m:r>
                        <m:r>
                          <a:rPr lang="en-US" altLang="ja-JP" sz="1100" i="1">
                            <a:solidFill>
                              <a:schemeClr val="dk1"/>
                            </a:solidFill>
                            <a:effectLst/>
                            <a:latin typeface="Cambria Math" panose="02040503050406030204" pitchFamily="18" charset="0"/>
                            <a:ea typeface="+mn-ea"/>
                            <a:cs typeface="+mn-cs"/>
                          </a:rPr>
                          <m:t>𝜋</m:t>
                        </m:r>
                        <m:sSup>
                          <m:sSupPr>
                            <m:ctrlPr>
                              <a:rPr lang="ja-JP" altLang="ja-JP" sz="1100" i="1">
                                <a:solidFill>
                                  <a:schemeClr val="dk1"/>
                                </a:solidFill>
                                <a:effectLst/>
                                <a:latin typeface="Cambria Math" panose="02040503050406030204" pitchFamily="18" charset="0"/>
                                <a:ea typeface="+mn-ea"/>
                                <a:cs typeface="+mn-cs"/>
                              </a:rPr>
                            </m:ctrlPr>
                          </m:sSupPr>
                          <m:e>
                            <m:r>
                              <a:rPr lang="en-US" altLang="ja-JP" sz="1100" i="1">
                                <a:solidFill>
                                  <a:schemeClr val="dk1"/>
                                </a:solidFill>
                                <a:effectLst/>
                                <a:latin typeface="Cambria Math" panose="02040503050406030204" pitchFamily="18" charset="0"/>
                                <a:ea typeface="+mn-ea"/>
                                <a:cs typeface="+mn-cs"/>
                              </a:rPr>
                              <m:t>𝑅</m:t>
                            </m:r>
                          </m:e>
                          <m:sup>
                            <m:r>
                              <a:rPr lang="en-US" altLang="ja-JP" sz="1100" i="1">
                                <a:solidFill>
                                  <a:schemeClr val="dk1"/>
                                </a:solidFill>
                                <a:effectLst/>
                                <a:latin typeface="Cambria Math" panose="02040503050406030204" pitchFamily="18" charset="0"/>
                                <a:ea typeface="+mn-ea"/>
                                <a:cs typeface="+mn-cs"/>
                              </a:rPr>
                              <m:t>2</m:t>
                            </m:r>
                          </m:sup>
                        </m:sSup>
                      </m:den>
                    </m:f>
                    <m:r>
                      <a:rPr lang="ja-JP" altLang="ja-JP" sz="1100" i="1">
                        <a:solidFill>
                          <a:schemeClr val="dk1"/>
                        </a:solidFill>
                        <a:effectLst/>
                        <a:latin typeface="Cambria Math" panose="02040503050406030204" pitchFamily="18" charset="0"/>
                        <a:ea typeface="+mn-ea"/>
                        <a:cs typeface="+mn-cs"/>
                      </a:rPr>
                      <m:t>･</m:t>
                    </m:r>
                    <m:r>
                      <a:rPr lang="en-US" altLang="ja-JP" sz="1100" i="1">
                        <a:solidFill>
                          <a:schemeClr val="dk1"/>
                        </a:solidFill>
                        <a:effectLst/>
                        <a:latin typeface="Cambria Math" panose="02040503050406030204" pitchFamily="18" charset="0"/>
                        <a:ea typeface="+mn-ea"/>
                        <a:cs typeface="+mn-cs"/>
                      </a:rPr>
                      <m:t>𝐾</m:t>
                    </m:r>
                    <m:r>
                      <a:rPr lang="en-US" altLang="ja-JP" sz="1100" i="1">
                        <a:solidFill>
                          <a:schemeClr val="dk1"/>
                        </a:solidFill>
                        <a:effectLst/>
                        <a:latin typeface="Cambria Math" panose="02040503050406030204" pitchFamily="18" charset="0"/>
                        <a:ea typeface="+mn-ea"/>
                        <a:cs typeface="+mn-cs"/>
                      </a:rPr>
                      <m:t> </m:t>
                    </m:r>
                  </m:oMath>
                </m:oMathPara>
              </a14:m>
              <a:endParaRPr kumimoji="1" lang="en-US" altLang="ja-JP" sz="1100"/>
            </a:p>
            <a:p>
              <a:pPr algn="ctr"/>
              <a:r>
                <a:rPr kumimoji="1" lang="ja-JP" altLang="en-US" sz="1100"/>
                <a:t>電界強度　</a:t>
              </a:r>
              <a14:m>
                <m:oMath xmlns:m="http://schemas.openxmlformats.org/officeDocument/2006/math">
                  <m:r>
                    <a:rPr lang="en-US" altLang="ja-JP" sz="1100" i="1">
                      <a:solidFill>
                        <a:schemeClr val="dk1"/>
                      </a:solidFill>
                      <a:effectLst/>
                      <a:latin typeface="Cambria Math" panose="02040503050406030204" pitchFamily="18" charset="0"/>
                      <a:ea typeface="+mn-ea"/>
                      <a:cs typeface="+mn-cs"/>
                    </a:rPr>
                    <m:t>𝐸</m:t>
                  </m:r>
                  <m:r>
                    <a:rPr lang="en-US" altLang="ja-JP" sz="1100" i="1">
                      <a:solidFill>
                        <a:schemeClr val="dk1"/>
                      </a:solidFill>
                      <a:effectLst/>
                      <a:latin typeface="Cambria Math" panose="02040503050406030204" pitchFamily="18" charset="0"/>
                      <a:ea typeface="+mn-ea"/>
                      <a:cs typeface="+mn-cs"/>
                    </a:rPr>
                    <m:t>=</m:t>
                  </m:r>
                  <m:rad>
                    <m:radPr>
                      <m:degHide m:val="on"/>
                      <m:ctrlPr>
                        <a:rPr lang="ja-JP" altLang="ja-JP" sz="1100" i="1">
                          <a:solidFill>
                            <a:schemeClr val="dk1"/>
                          </a:solidFill>
                          <a:effectLst/>
                          <a:latin typeface="Cambria Math" panose="02040503050406030204" pitchFamily="18" charset="0"/>
                          <a:ea typeface="+mn-ea"/>
                          <a:cs typeface="+mn-cs"/>
                        </a:rPr>
                      </m:ctrlPr>
                    </m:radPr>
                    <m:deg/>
                    <m:e>
                      <m:r>
                        <a:rPr lang="en-US" altLang="ja-JP" sz="1100" i="1">
                          <a:solidFill>
                            <a:schemeClr val="dk1"/>
                          </a:solidFill>
                          <a:effectLst/>
                          <a:latin typeface="Cambria Math" panose="02040503050406030204" pitchFamily="18" charset="0"/>
                          <a:ea typeface="+mn-ea"/>
                          <a:cs typeface="+mn-cs"/>
                        </a:rPr>
                        <m:t>3770</m:t>
                      </m:r>
                      <m:r>
                        <a:rPr lang="ja-JP" altLang="ja-JP" sz="1100" i="1">
                          <a:solidFill>
                            <a:schemeClr val="dk1"/>
                          </a:solidFill>
                          <a:effectLst/>
                          <a:latin typeface="Cambria Math" panose="02040503050406030204" pitchFamily="18" charset="0"/>
                          <a:ea typeface="+mn-ea"/>
                          <a:cs typeface="+mn-cs"/>
                        </a:rPr>
                        <m:t>×</m:t>
                      </m:r>
                      <m:r>
                        <a:rPr lang="en-US" altLang="ja-JP" sz="1100" i="1">
                          <a:solidFill>
                            <a:schemeClr val="dk1"/>
                          </a:solidFill>
                          <a:effectLst/>
                          <a:latin typeface="Cambria Math" panose="02040503050406030204" pitchFamily="18" charset="0"/>
                          <a:ea typeface="+mn-ea"/>
                          <a:cs typeface="+mn-cs"/>
                        </a:rPr>
                        <m:t>𝑆</m:t>
                      </m:r>
                    </m:e>
                  </m:rad>
                </m:oMath>
              </a14:m>
              <a:endParaRPr kumimoji="1" lang="ja-JP" altLang="en-US" sz="1100"/>
            </a:p>
          </xdr:txBody>
        </xdr:sp>
      </mc:Choice>
      <mc:Fallback xmlns="">
        <xdr:sp macro="" textlink="">
          <xdr:nvSpPr>
            <xdr:cNvPr id="7" name="吹き出し: 角を丸めた四角形 6">
              <a:extLst>
                <a:ext uri="{FF2B5EF4-FFF2-40B4-BE49-F238E27FC236}">
                  <a16:creationId xmlns:a16="http://schemas.microsoft.com/office/drawing/2014/main" id="{555CF3AB-F9F0-451B-AA43-195B9AD6F0F2}"/>
                </a:ext>
              </a:extLst>
            </xdr:cNvPr>
            <xdr:cNvSpPr/>
          </xdr:nvSpPr>
          <xdr:spPr>
            <a:xfrm>
              <a:off x="7395884" y="10901083"/>
              <a:ext cx="2608728" cy="824753"/>
            </a:xfrm>
            <a:prstGeom prst="wedgeRoundRectCallout">
              <a:avLst>
                <a:gd name="adj1" fmla="val -63555"/>
                <a:gd name="adj2" fmla="val 524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i="0">
                  <a:solidFill>
                    <a:schemeClr val="dk1"/>
                  </a:solidFill>
                  <a:effectLst/>
                  <a:latin typeface="Cambria Math" panose="02040503050406030204" pitchFamily="18" charset="0"/>
                  <a:ea typeface="+mn-ea"/>
                  <a:cs typeface="+mn-cs"/>
                </a:rPr>
                <a:t>電力束密度　</a:t>
              </a:r>
              <a:r>
                <a:rPr lang="en-US" altLang="ja-JP" sz="1100" i="0">
                  <a:solidFill>
                    <a:schemeClr val="dk1"/>
                  </a:solidFill>
                  <a:effectLst/>
                  <a:latin typeface="Cambria Math" panose="02040503050406030204" pitchFamily="18" charset="0"/>
                  <a:ea typeface="+mn-ea"/>
                  <a:cs typeface="+mn-cs"/>
                </a:rPr>
                <a:t>𝑆=𝑃𝐺</a:t>
              </a:r>
              <a:r>
                <a:rPr lang="ja-JP" altLang="ja-JP" sz="1100" i="0">
                  <a:solidFill>
                    <a:schemeClr val="dk1"/>
                  </a:solidFill>
                  <a:effectLst/>
                  <a:latin typeface="Cambria Math" panose="02040503050406030204" pitchFamily="18" charset="0"/>
                  <a:ea typeface="+mn-ea"/>
                  <a:cs typeface="+mn-cs"/>
                </a:rPr>
                <a:t>/(</a:t>
              </a:r>
              <a:r>
                <a:rPr lang="en-US" altLang="ja-JP" sz="1100" i="0">
                  <a:solidFill>
                    <a:schemeClr val="dk1"/>
                  </a:solidFill>
                  <a:effectLst/>
                  <a:latin typeface="Cambria Math" panose="02040503050406030204" pitchFamily="18" charset="0"/>
                  <a:ea typeface="+mn-ea"/>
                  <a:cs typeface="+mn-cs"/>
                </a:rPr>
                <a:t>40𝜋𝑅</a:t>
              </a:r>
              <a:r>
                <a:rPr lang="ja-JP" altLang="ja-JP" sz="1100" i="0">
                  <a:solidFill>
                    <a:schemeClr val="dk1"/>
                  </a:solidFill>
                  <a:effectLst/>
                  <a:latin typeface="Cambria Math" panose="02040503050406030204" pitchFamily="18" charset="0"/>
                  <a:ea typeface="+mn-ea"/>
                  <a:cs typeface="+mn-cs"/>
                </a:rPr>
                <a:t>^</a:t>
              </a:r>
              <a:r>
                <a:rPr lang="en-US" altLang="ja-JP" sz="1100" i="0">
                  <a:solidFill>
                    <a:schemeClr val="dk1"/>
                  </a:solidFill>
                  <a:effectLst/>
                  <a:latin typeface="Cambria Math" panose="02040503050406030204" pitchFamily="18" charset="0"/>
                  <a:ea typeface="+mn-ea"/>
                  <a:cs typeface="+mn-cs"/>
                </a:rPr>
                <a:t>2 </a:t>
              </a:r>
              <a:r>
                <a:rPr lang="ja-JP" altLang="ja-JP" sz="1100" i="0">
                  <a:solidFill>
                    <a:schemeClr val="dk1"/>
                  </a:solidFill>
                  <a:effectLst/>
                  <a:latin typeface="Cambria Math" panose="02040503050406030204" pitchFamily="18" charset="0"/>
                  <a:ea typeface="+mn-ea"/>
                  <a:cs typeface="+mn-cs"/>
                </a:rPr>
                <a:t>)･</a:t>
              </a:r>
              <a:r>
                <a:rPr lang="en-US" altLang="ja-JP" sz="1100" i="0">
                  <a:solidFill>
                    <a:schemeClr val="dk1"/>
                  </a:solidFill>
                  <a:effectLst/>
                  <a:latin typeface="Cambria Math" panose="02040503050406030204" pitchFamily="18" charset="0"/>
                  <a:ea typeface="+mn-ea"/>
                  <a:cs typeface="+mn-cs"/>
                </a:rPr>
                <a:t>𝐾 </a:t>
              </a:r>
              <a:endParaRPr kumimoji="1" lang="en-US" altLang="ja-JP" sz="1100"/>
            </a:p>
            <a:p>
              <a:pPr algn="ctr"/>
              <a:r>
                <a:rPr kumimoji="1" lang="ja-JP" altLang="en-US" sz="1100"/>
                <a:t>電界強度　</a:t>
              </a:r>
              <a:r>
                <a:rPr lang="en-US" altLang="ja-JP" sz="1100" i="0">
                  <a:solidFill>
                    <a:schemeClr val="dk1"/>
                  </a:solidFill>
                  <a:effectLst/>
                  <a:latin typeface="Cambria Math" panose="02040503050406030204" pitchFamily="18" charset="0"/>
                  <a:ea typeface="+mn-ea"/>
                  <a:cs typeface="+mn-cs"/>
                </a:rPr>
                <a:t>𝐸=</a:t>
              </a:r>
              <a:r>
                <a:rPr lang="ja-JP" altLang="ja-JP" sz="1100" i="0">
                  <a:solidFill>
                    <a:schemeClr val="dk1"/>
                  </a:solidFill>
                  <a:effectLst/>
                  <a:latin typeface="Cambria Math" panose="02040503050406030204" pitchFamily="18" charset="0"/>
                  <a:ea typeface="+mn-ea"/>
                  <a:cs typeface="+mn-cs"/>
                </a:rPr>
                <a:t>√(</a:t>
              </a:r>
              <a:r>
                <a:rPr lang="en-US" altLang="ja-JP" sz="1100" i="0">
                  <a:solidFill>
                    <a:schemeClr val="dk1"/>
                  </a:solidFill>
                  <a:effectLst/>
                  <a:latin typeface="Cambria Math" panose="02040503050406030204" pitchFamily="18" charset="0"/>
                  <a:ea typeface="+mn-ea"/>
                  <a:cs typeface="+mn-cs"/>
                </a:rPr>
                <a:t>3770</a:t>
              </a:r>
              <a:r>
                <a:rPr lang="ja-JP" altLang="ja-JP" sz="1100" i="0">
                  <a:solidFill>
                    <a:schemeClr val="dk1"/>
                  </a:solidFill>
                  <a:effectLst/>
                  <a:latin typeface="Cambria Math" panose="02040503050406030204" pitchFamily="18" charset="0"/>
                  <a:ea typeface="+mn-ea"/>
                  <a:cs typeface="+mn-cs"/>
                </a:rPr>
                <a:t>×</a:t>
              </a:r>
              <a:r>
                <a:rPr lang="en-US" altLang="ja-JP" sz="1100" i="0">
                  <a:solidFill>
                    <a:schemeClr val="dk1"/>
                  </a:solidFill>
                  <a:effectLst/>
                  <a:latin typeface="Cambria Math" panose="02040503050406030204" pitchFamily="18" charset="0"/>
                  <a:ea typeface="+mn-ea"/>
                  <a:cs typeface="+mn-cs"/>
                </a:rPr>
                <a:t>𝑆</a:t>
              </a:r>
              <a:r>
                <a:rPr lang="ja-JP" altLang="ja-JP" sz="1100" i="0">
                  <a:solidFill>
                    <a:schemeClr val="dk1"/>
                  </a:solidFill>
                  <a:effectLst/>
                  <a:latin typeface="Cambria Math" panose="02040503050406030204" pitchFamily="18" charset="0"/>
                  <a:ea typeface="+mn-ea"/>
                  <a:cs typeface="+mn-cs"/>
                </a:rPr>
                <a:t>)</a:t>
              </a:r>
              <a:endParaRPr kumimoji="1" lang="ja-JP" altLang="en-US" sz="1100"/>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4"/>
  <sheetViews>
    <sheetView tabSelected="1" zoomScaleNormal="100" workbookViewId="0"/>
  </sheetViews>
  <sheetFormatPr defaultColWidth="8.75" defaultRowHeight="13"/>
  <cols>
    <col min="1" max="1" width="5.33203125" style="17" customWidth="1"/>
    <col min="2" max="2" width="48.5" style="17" customWidth="1"/>
    <col min="3" max="3" width="33" style="17" customWidth="1"/>
    <col min="4" max="4" width="32" style="17" bestFit="1" customWidth="1"/>
    <col min="5" max="5" width="37" style="17" customWidth="1"/>
    <col min="6" max="16384" width="8.75" style="17"/>
  </cols>
  <sheetData>
    <row r="1" spans="1:14">
      <c r="A1" s="17" t="s">
        <v>0</v>
      </c>
      <c r="C1" s="71" t="s">
        <v>150</v>
      </c>
    </row>
    <row r="2" spans="1:14" ht="35.5" customHeight="1">
      <c r="A2" s="74" t="s">
        <v>1</v>
      </c>
      <c r="B2" s="74"/>
      <c r="C2" s="74"/>
      <c r="D2" s="74"/>
      <c r="E2" s="74"/>
    </row>
    <row r="4" spans="1:14" s="67" customFormat="1" ht="22.5" customHeight="1">
      <c r="A4" s="66" t="s">
        <v>2</v>
      </c>
      <c r="B4" s="66"/>
    </row>
    <row r="5" spans="1:14">
      <c r="B5" s="10" t="s">
        <v>3</v>
      </c>
      <c r="C5" s="21"/>
      <c r="D5" s="22" t="s">
        <v>4</v>
      </c>
    </row>
    <row r="6" spans="1:14">
      <c r="B6" s="10" t="s">
        <v>5</v>
      </c>
      <c r="C6" s="21"/>
      <c r="D6" s="22" t="s">
        <v>6</v>
      </c>
    </row>
    <row r="7" spans="1:14">
      <c r="B7" s="10" t="s">
        <v>7</v>
      </c>
      <c r="C7" s="21"/>
      <c r="D7" s="22" t="s">
        <v>8</v>
      </c>
      <c r="E7" s="22"/>
      <c r="F7" s="22"/>
      <c r="G7" s="22"/>
      <c r="H7" s="22"/>
      <c r="I7" s="22"/>
      <c r="J7" s="22"/>
      <c r="K7" s="22"/>
      <c r="L7" s="22"/>
      <c r="M7" s="22"/>
      <c r="N7" s="22"/>
    </row>
    <row r="8" spans="1:14">
      <c r="B8" s="10" t="s">
        <v>9</v>
      </c>
      <c r="C8" s="23">
        <f>IF(C30&lt;10,C5*POWER(10, -C6/10)*1,C5*POWER(10, -C6/10)*C7)</f>
        <v>0</v>
      </c>
      <c r="D8" s="22"/>
      <c r="E8" s="22"/>
      <c r="F8" s="22"/>
      <c r="G8" s="22"/>
      <c r="H8" s="22"/>
      <c r="I8" s="22"/>
      <c r="J8" s="22"/>
      <c r="K8" s="22"/>
      <c r="L8" s="22"/>
      <c r="M8" s="22"/>
      <c r="N8" s="22"/>
    </row>
    <row r="9" spans="1:14">
      <c r="C9" s="53"/>
      <c r="D9" s="22" t="s">
        <v>10</v>
      </c>
      <c r="E9" s="22"/>
      <c r="F9" s="22"/>
      <c r="G9" s="22"/>
      <c r="H9" s="22"/>
      <c r="I9" s="22"/>
      <c r="J9" s="22"/>
      <c r="K9" s="22"/>
      <c r="L9" s="22"/>
      <c r="M9" s="22"/>
      <c r="N9" s="22"/>
    </row>
    <row r="11" spans="1:14">
      <c r="B11" s="10" t="s">
        <v>11</v>
      </c>
      <c r="C11" s="21"/>
      <c r="D11" s="22" t="s">
        <v>12</v>
      </c>
    </row>
    <row r="12" spans="1:14">
      <c r="B12" s="10" t="s">
        <v>13</v>
      </c>
      <c r="C12" s="23">
        <f>POWER(10, C11/10)</f>
        <v>1</v>
      </c>
    </row>
    <row r="15" spans="1:14" s="67" customFormat="1" ht="22.5" customHeight="1">
      <c r="A15" s="66" t="s">
        <v>14</v>
      </c>
      <c r="B15" s="68"/>
    </row>
    <row r="16" spans="1:14">
      <c r="B16" s="17" t="s">
        <v>15</v>
      </c>
      <c r="L16" s="17" t="s">
        <v>16</v>
      </c>
      <c r="M16" s="17" t="s">
        <v>16</v>
      </c>
    </row>
    <row r="17" spans="2:13" ht="26">
      <c r="B17" s="24" t="s">
        <v>17</v>
      </c>
      <c r="C17" s="25" t="s">
        <v>18</v>
      </c>
      <c r="D17" s="26" t="s">
        <v>19</v>
      </c>
      <c r="E17" s="26" t="s">
        <v>20</v>
      </c>
      <c r="L17" s="17" t="s">
        <v>21</v>
      </c>
      <c r="M17" s="17" t="s">
        <v>21</v>
      </c>
    </row>
    <row r="18" spans="2:13">
      <c r="B18" s="24" t="s">
        <v>22</v>
      </c>
      <c r="C18" s="24">
        <v>275</v>
      </c>
      <c r="D18" s="24" t="s">
        <v>23</v>
      </c>
      <c r="E18" s="72"/>
      <c r="L18" s="17" t="s">
        <v>24</v>
      </c>
      <c r="M18" s="17" t="s">
        <v>25</v>
      </c>
    </row>
    <row r="19" spans="2:13">
      <c r="B19" s="24" t="s">
        <v>26</v>
      </c>
      <c r="C19" s="24" t="s">
        <v>27</v>
      </c>
      <c r="D19" s="24" t="s">
        <v>23</v>
      </c>
      <c r="E19" s="73"/>
      <c r="L19" s="17" t="s">
        <v>25</v>
      </c>
    </row>
    <row r="20" spans="2:13">
      <c r="B20" s="24" t="s">
        <v>28</v>
      </c>
      <c r="C20" s="24">
        <v>27.5</v>
      </c>
      <c r="D20" s="24">
        <v>7.2800000000000004E-2</v>
      </c>
      <c r="E20" s="24">
        <v>0.2</v>
      </c>
    </row>
    <row r="21" spans="2:13">
      <c r="B21" s="24" t="s">
        <v>29</v>
      </c>
      <c r="C21" s="24" t="s">
        <v>30</v>
      </c>
      <c r="D21" s="24" t="s">
        <v>31</v>
      </c>
      <c r="E21" s="24" t="s">
        <v>32</v>
      </c>
    </row>
    <row r="22" spans="2:13">
      <c r="B22" s="24" t="s">
        <v>33</v>
      </c>
      <c r="C22" s="24">
        <v>61.4</v>
      </c>
      <c r="D22" s="24">
        <v>0.16300000000000001</v>
      </c>
      <c r="E22" s="24">
        <v>1</v>
      </c>
    </row>
    <row r="23" spans="2:13">
      <c r="B23" s="27"/>
      <c r="C23" s="28" t="s">
        <v>34</v>
      </c>
      <c r="D23" s="27"/>
      <c r="E23" s="27"/>
    </row>
    <row r="24" spans="2:13">
      <c r="B24" s="61" t="s">
        <v>35</v>
      </c>
      <c r="C24" s="7"/>
      <c r="D24" s="62"/>
      <c r="E24" s="62"/>
    </row>
    <row r="25" spans="2:13" ht="39">
      <c r="B25" s="14" t="s">
        <v>17</v>
      </c>
      <c r="C25" s="16" t="s">
        <v>36</v>
      </c>
      <c r="D25" s="63" t="s">
        <v>37</v>
      </c>
      <c r="E25" s="63" t="s">
        <v>38</v>
      </c>
    </row>
    <row r="26" spans="2:13">
      <c r="B26" s="14" t="s">
        <v>39</v>
      </c>
      <c r="C26" s="14">
        <v>83</v>
      </c>
      <c r="D26" s="14">
        <v>21</v>
      </c>
      <c r="E26" s="14" t="s">
        <v>40</v>
      </c>
    </row>
    <row r="27" spans="2:13">
      <c r="B27" s="27"/>
      <c r="C27" s="28"/>
      <c r="D27" s="27"/>
      <c r="E27" s="27"/>
    </row>
    <row r="28" spans="2:13">
      <c r="B28" s="27"/>
      <c r="C28" s="28"/>
      <c r="D28" s="27"/>
      <c r="E28" s="27"/>
    </row>
    <row r="29" spans="2:13">
      <c r="B29" s="27"/>
      <c r="C29" s="28"/>
      <c r="D29" s="27"/>
      <c r="E29" s="27"/>
    </row>
    <row r="30" spans="2:13">
      <c r="B30" s="29" t="s">
        <v>41</v>
      </c>
      <c r="C30" s="30"/>
      <c r="D30" s="28" t="s">
        <v>42</v>
      </c>
      <c r="E30" s="27"/>
    </row>
    <row r="31" spans="2:13">
      <c r="B31" s="31" t="s">
        <v>43</v>
      </c>
      <c r="C31" s="55" t="str">
        <f>IF(C30&gt;300000, "送信周波数を正しく入力してください", IF(C30&gt;1500, 61.4, IF(C30&gt;300, 1.585*SQRT(C30),IF( C30&gt;30, 27.5, IF(C30&gt;=10, 824/C30, IF(C30&gt;0.01, 83, "送信周波数を正しく入力してください"))))))</f>
        <v>送信周波数を正しく入力してください</v>
      </c>
      <c r="D31" s="27"/>
      <c r="E31" s="27"/>
    </row>
    <row r="32" spans="2:13">
      <c r="B32" s="28"/>
      <c r="C32" s="27"/>
    </row>
    <row r="33" spans="1:4">
      <c r="B33" s="28"/>
      <c r="C33" s="27"/>
    </row>
    <row r="35" spans="1:4" s="66" customFormat="1" ht="22.5" customHeight="1">
      <c r="A35" s="66" t="s">
        <v>44</v>
      </c>
    </row>
    <row r="36" spans="1:4">
      <c r="B36" s="10" t="s">
        <v>45</v>
      </c>
      <c r="C36" s="21"/>
      <c r="D36" s="22" t="s">
        <v>46</v>
      </c>
    </row>
    <row r="37" spans="1:4">
      <c r="B37" s="10" t="s">
        <v>47</v>
      </c>
      <c r="C37" s="10">
        <v>2</v>
      </c>
      <c r="D37" s="17" t="s">
        <v>48</v>
      </c>
    </row>
    <row r="38" spans="1:4">
      <c r="B38" s="10" t="s">
        <v>49</v>
      </c>
      <c r="C38" s="21"/>
      <c r="D38" s="22" t="s">
        <v>50</v>
      </c>
    </row>
    <row r="39" spans="1:4">
      <c r="B39" s="10" t="s">
        <v>51</v>
      </c>
      <c r="C39" s="23">
        <f>SQRT(POWER(IF(C36-C37&gt;0,C36-C37,0), 2)+POWER(C38,2))</f>
        <v>0</v>
      </c>
      <c r="D39" s="17" t="s">
        <v>52</v>
      </c>
    </row>
    <row r="41" spans="1:4">
      <c r="B41" s="17" t="s">
        <v>53</v>
      </c>
    </row>
    <row r="63" spans="1:3" s="66" customFormat="1" ht="22.5" customHeight="1">
      <c r="A63" s="66" t="s">
        <v>54</v>
      </c>
    </row>
    <row r="64" spans="1:3">
      <c r="B64" s="10" t="s">
        <v>9</v>
      </c>
      <c r="C64" s="23">
        <f>C8</f>
        <v>0</v>
      </c>
    </row>
    <row r="65" spans="1:4">
      <c r="B65" s="10" t="s">
        <v>13</v>
      </c>
      <c r="C65" s="23">
        <f>C12</f>
        <v>1</v>
      </c>
    </row>
    <row r="66" spans="1:4">
      <c r="B66" s="10" t="s">
        <v>55</v>
      </c>
      <c r="C66" s="23">
        <f>C39</f>
        <v>0</v>
      </c>
    </row>
    <row r="67" spans="1:4">
      <c r="B67" s="10" t="s">
        <v>56</v>
      </c>
      <c r="C67" s="32" t="s">
        <v>16</v>
      </c>
      <c r="D67" s="22" t="s">
        <v>57</v>
      </c>
    </row>
    <row r="68" spans="1:4">
      <c r="B68" s="10" t="s">
        <v>58</v>
      </c>
      <c r="C68" s="19" t="str">
        <f>IF(NOT(ISNUMBER(C30)), "送信周波数の欄を入力してください", IF(EXACT(C67, "○"), IF(C30&gt;=76, 2.56, 4), IF(EXACT(C67, "△"), 4, IF(EXACT(C67, "×"), 1, "上欄には○か△か×を入力してください"))))</f>
        <v>送信周波数の欄を入力してください</v>
      </c>
    </row>
    <row r="70" spans="1:4">
      <c r="B70" s="10" t="s">
        <v>59</v>
      </c>
      <c r="C70" s="23" t="e">
        <f>C64*C65*C68/(40*PI()*C66^2)</f>
        <v>#VALUE!</v>
      </c>
    </row>
    <row r="71" spans="1:4">
      <c r="B71" s="10" t="s">
        <v>60</v>
      </c>
      <c r="C71" s="23" t="e">
        <f>SQRT(3770*C70)</f>
        <v>#VALUE!</v>
      </c>
    </row>
    <row r="73" spans="1:4" ht="26">
      <c r="B73" s="33" t="s">
        <v>61</v>
      </c>
      <c r="C73" s="57" t="s">
        <v>16</v>
      </c>
      <c r="D73" s="34" t="s">
        <v>62</v>
      </c>
    </row>
    <row r="75" spans="1:4" ht="13.5" thickBot="1">
      <c r="B75" s="17" t="s">
        <v>63</v>
      </c>
    </row>
    <row r="76" spans="1:4" ht="14" thickTop="1" thickBot="1">
      <c r="B76" s="35" t="s">
        <v>64</v>
      </c>
      <c r="C76" s="56" t="str">
        <f>IF(EXACT(C73, "○"), C71*2, IF(EXACT(C73, "×"), C71, ""))</f>
        <v/>
      </c>
      <c r="D76" s="17" t="s">
        <v>65</v>
      </c>
    </row>
    <row r="77" spans="1:4" ht="13.5" thickTop="1"/>
    <row r="79" spans="1:4" s="66" customFormat="1" ht="22.5" customHeight="1">
      <c r="A79" s="66" t="s">
        <v>66</v>
      </c>
    </row>
    <row r="80" spans="1:4">
      <c r="B80" s="10" t="s">
        <v>67</v>
      </c>
      <c r="C80" s="48" t="str">
        <f>C76</f>
        <v/>
      </c>
      <c r="D80" s="22"/>
    </row>
    <row r="81" spans="2:4">
      <c r="B81" s="10" t="s">
        <v>68</v>
      </c>
      <c r="C81" s="48" t="str">
        <f>C31</f>
        <v>送信周波数を正しく入力してください</v>
      </c>
      <c r="D81" s="22"/>
    </row>
    <row r="82" spans="2:4" ht="13.5" thickBot="1"/>
    <row r="83" spans="2:4" ht="40.9" customHeight="1" thickTop="1" thickBot="1">
      <c r="B83" s="36" t="s">
        <v>69</v>
      </c>
      <c r="C83" s="36" t="str">
        <f>IF(NOT(ISNUMBER(C80)), "×",IF(NOT(ISNUMBER(C81)), "×",IF(C80&lt;C81, "○","×")))</f>
        <v>×</v>
      </c>
    </row>
    <row r="84" spans="2:4" ht="13.5" thickTop="1"/>
  </sheetData>
  <mergeCells count="2">
    <mergeCell ref="E18:E19"/>
    <mergeCell ref="A2:E2"/>
  </mergeCells>
  <phoneticPr fontId="1"/>
  <dataValidations count="2">
    <dataValidation type="list" allowBlank="1" showInputMessage="1" showErrorMessage="1" sqref="C67" xr:uid="{891053CF-2C78-4D5B-999C-C127DCE8AF15}">
      <formula1>$L$16:$L$19</formula1>
    </dataValidation>
    <dataValidation type="list" allowBlank="1" showInputMessage="1" showErrorMessage="1" sqref="C73" xr:uid="{B1F9497E-3D6E-4680-9973-BEF2EAF0868D}">
      <formula1>$M$16:$M$18</formula1>
    </dataValidation>
  </dataValidations>
  <pageMargins left="0.7" right="0.7" top="0.75" bottom="0.75" header="0.3" footer="0.3"/>
  <pageSetup paperSize="9" scale="46"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7497-3CE9-4ED1-B9E3-CD879B375AA0}">
  <sheetPr>
    <pageSetUpPr fitToPage="1"/>
  </sheetPr>
  <dimension ref="A1:AG45"/>
  <sheetViews>
    <sheetView topLeftCell="D1" zoomScaleNormal="100" workbookViewId="0">
      <selection activeCell="H36" sqref="H36"/>
    </sheetView>
  </sheetViews>
  <sheetFormatPr defaultColWidth="8.75" defaultRowHeight="13"/>
  <cols>
    <col min="1" max="1" width="37.08203125" style="17" customWidth="1"/>
    <col min="2" max="2" width="9.08203125" style="17" customWidth="1"/>
    <col min="3" max="28" width="12.58203125" style="17" customWidth="1"/>
    <col min="29" max="16384" width="8.75" style="17"/>
  </cols>
  <sheetData>
    <row r="1" spans="1:33">
      <c r="A1" s="17" t="s">
        <v>70</v>
      </c>
      <c r="B1" s="71" t="s">
        <v>150</v>
      </c>
    </row>
    <row r="2" spans="1:33">
      <c r="A2" s="20" t="s">
        <v>71</v>
      </c>
    </row>
    <row r="3" spans="1:33">
      <c r="A3" s="18" t="s">
        <v>72</v>
      </c>
      <c r="AF3" s="17" t="s">
        <v>16</v>
      </c>
      <c r="AG3" s="17" t="s">
        <v>16</v>
      </c>
    </row>
    <row r="4" spans="1:33" ht="15" customHeight="1">
      <c r="A4" s="2" t="s">
        <v>73</v>
      </c>
      <c r="B4" s="2" t="s">
        <v>74</v>
      </c>
      <c r="C4" s="6" t="s">
        <v>75</v>
      </c>
      <c r="D4" s="6" t="s">
        <v>76</v>
      </c>
      <c r="E4" s="6" t="s">
        <v>77</v>
      </c>
      <c r="F4" s="6" t="s">
        <v>78</v>
      </c>
      <c r="G4" s="6" t="s">
        <v>79</v>
      </c>
      <c r="H4" s="6" t="s">
        <v>80</v>
      </c>
      <c r="I4" s="6" t="s">
        <v>81</v>
      </c>
      <c r="J4" s="6" t="s">
        <v>82</v>
      </c>
      <c r="K4" s="6" t="s">
        <v>83</v>
      </c>
      <c r="L4" s="6" t="s">
        <v>84</v>
      </c>
      <c r="M4" s="6" t="s">
        <v>85</v>
      </c>
      <c r="N4" s="6" t="s">
        <v>86</v>
      </c>
      <c r="O4" s="6" t="s">
        <v>87</v>
      </c>
      <c r="P4" s="6" t="s">
        <v>88</v>
      </c>
      <c r="Q4" s="6" t="s">
        <v>89</v>
      </c>
      <c r="R4" s="6" t="s">
        <v>90</v>
      </c>
      <c r="S4" s="6" t="s">
        <v>91</v>
      </c>
      <c r="T4" s="6" t="s">
        <v>92</v>
      </c>
      <c r="U4" s="6" t="s">
        <v>93</v>
      </c>
      <c r="V4" s="6" t="s">
        <v>94</v>
      </c>
      <c r="W4" s="6" t="s">
        <v>95</v>
      </c>
      <c r="X4" s="6" t="s">
        <v>96</v>
      </c>
      <c r="Y4" s="6" t="s">
        <v>97</v>
      </c>
      <c r="Z4" s="6" t="s">
        <v>98</v>
      </c>
      <c r="AA4" s="6" t="s">
        <v>99</v>
      </c>
      <c r="AB4" s="6" t="s">
        <v>100</v>
      </c>
      <c r="AF4" s="17" t="s">
        <v>21</v>
      </c>
      <c r="AG4" s="17" t="s">
        <v>21</v>
      </c>
    </row>
    <row r="5" spans="1:33" ht="15" customHeight="1">
      <c r="A5" s="15" t="s">
        <v>101</v>
      </c>
      <c r="B5" s="15"/>
      <c r="C5" s="42"/>
      <c r="D5" s="37"/>
      <c r="E5" s="42"/>
      <c r="F5" s="37"/>
      <c r="G5" s="42"/>
      <c r="H5" s="42"/>
      <c r="I5" s="37"/>
      <c r="J5" s="42"/>
      <c r="K5" s="37"/>
      <c r="L5" s="42"/>
      <c r="M5" s="37"/>
      <c r="N5" s="42"/>
      <c r="O5" s="37"/>
      <c r="P5" s="37"/>
      <c r="Q5" s="37"/>
      <c r="R5" s="37"/>
      <c r="S5" s="37"/>
      <c r="T5" s="37"/>
      <c r="U5" s="37"/>
      <c r="V5" s="37"/>
      <c r="W5" s="37"/>
      <c r="X5" s="37"/>
      <c r="Y5" s="37"/>
      <c r="Z5" s="37"/>
      <c r="AA5" s="37"/>
      <c r="AB5" s="37"/>
      <c r="AF5" s="17" t="s">
        <v>24</v>
      </c>
      <c r="AG5" s="17" t="s">
        <v>25</v>
      </c>
    </row>
    <row r="6" spans="1:33" ht="15" customHeight="1">
      <c r="A6" s="15" t="s">
        <v>102</v>
      </c>
      <c r="B6" s="15"/>
      <c r="C6" s="43"/>
      <c r="D6" s="38"/>
      <c r="E6" s="38"/>
      <c r="F6" s="44"/>
      <c r="G6" s="38"/>
      <c r="H6" s="38"/>
      <c r="I6" s="38"/>
      <c r="J6" s="38"/>
      <c r="K6" s="38"/>
      <c r="L6" s="38"/>
      <c r="M6" s="38"/>
      <c r="N6" s="38"/>
      <c r="O6" s="54"/>
      <c r="P6" s="54"/>
      <c r="Q6" s="54"/>
      <c r="R6" s="54"/>
      <c r="S6" s="54"/>
      <c r="T6" s="54"/>
      <c r="U6" s="54"/>
      <c r="V6" s="54"/>
      <c r="W6" s="54"/>
      <c r="X6" s="54"/>
      <c r="Y6" s="54"/>
      <c r="Z6" s="54"/>
      <c r="AA6" s="54"/>
      <c r="AB6" s="54"/>
      <c r="AF6" s="17" t="s">
        <v>25</v>
      </c>
    </row>
    <row r="7" spans="1:33" ht="15" customHeight="1">
      <c r="A7" s="15" t="s">
        <v>7</v>
      </c>
      <c r="B7" s="15" t="s">
        <v>103</v>
      </c>
      <c r="C7" s="43">
        <v>1</v>
      </c>
      <c r="D7" s="43">
        <v>1</v>
      </c>
      <c r="E7" s="43">
        <v>1</v>
      </c>
      <c r="F7" s="43">
        <v>1</v>
      </c>
      <c r="G7" s="43">
        <v>1</v>
      </c>
      <c r="H7" s="43">
        <v>1</v>
      </c>
      <c r="I7" s="43">
        <v>1</v>
      </c>
      <c r="J7" s="38"/>
      <c r="K7" s="38"/>
      <c r="L7" s="38"/>
      <c r="M7" s="38"/>
      <c r="N7" s="38"/>
      <c r="O7" s="54"/>
      <c r="P7" s="54"/>
      <c r="Q7" s="54"/>
      <c r="R7" s="54"/>
      <c r="S7" s="54"/>
      <c r="T7" s="54"/>
      <c r="U7" s="54"/>
      <c r="V7" s="54"/>
      <c r="W7" s="54"/>
      <c r="X7" s="54"/>
      <c r="Y7" s="54"/>
      <c r="Z7" s="54"/>
      <c r="AA7" s="54"/>
      <c r="AB7" s="54"/>
    </row>
    <row r="8" spans="1:33" ht="15" customHeight="1">
      <c r="A8" s="5" t="s">
        <v>104</v>
      </c>
      <c r="B8" s="5" t="s">
        <v>105</v>
      </c>
      <c r="C8" s="38"/>
      <c r="D8" s="38"/>
      <c r="E8" s="38"/>
      <c r="F8" s="38"/>
      <c r="G8" s="38"/>
      <c r="H8" s="38"/>
      <c r="I8" s="38"/>
      <c r="J8" s="38"/>
      <c r="K8" s="38"/>
      <c r="L8" s="38"/>
      <c r="M8" s="38"/>
      <c r="N8" s="38"/>
      <c r="O8" s="38"/>
      <c r="P8" s="38"/>
      <c r="Q8" s="38"/>
      <c r="R8" s="38"/>
      <c r="S8" s="38"/>
      <c r="T8" s="38"/>
      <c r="U8" s="38"/>
      <c r="V8" s="38"/>
      <c r="W8" s="38"/>
      <c r="X8" s="38"/>
      <c r="Y8" s="38"/>
      <c r="Z8" s="38"/>
      <c r="AA8" s="38"/>
      <c r="AB8" s="38"/>
    </row>
    <row r="9" spans="1:33" ht="15" customHeight="1">
      <c r="A9" s="13" t="s">
        <v>106</v>
      </c>
      <c r="B9" s="13"/>
      <c r="C9" s="39">
        <v>1</v>
      </c>
      <c r="D9" s="39"/>
      <c r="E9" s="39"/>
      <c r="F9" s="39"/>
      <c r="G9" s="39"/>
      <c r="H9" s="39"/>
      <c r="I9" s="39"/>
      <c r="J9" s="39"/>
      <c r="K9" s="39"/>
      <c r="L9" s="39"/>
      <c r="M9" s="39"/>
      <c r="N9" s="39"/>
      <c r="O9" s="39"/>
      <c r="P9" s="39"/>
      <c r="Q9" s="39"/>
      <c r="R9" s="39"/>
      <c r="S9" s="39"/>
      <c r="T9" s="39"/>
      <c r="U9" s="39"/>
      <c r="V9" s="39"/>
      <c r="W9" s="39"/>
      <c r="X9" s="39"/>
      <c r="Y9" s="39"/>
      <c r="Z9" s="39"/>
      <c r="AA9" s="39"/>
      <c r="AB9" s="39"/>
    </row>
    <row r="10" spans="1:33" ht="15" customHeight="1">
      <c r="A10" s="13" t="s">
        <v>107</v>
      </c>
      <c r="B10" s="13"/>
      <c r="C10" s="40">
        <f>IF(C9&gt;=2,C9-2,0)</f>
        <v>0</v>
      </c>
      <c r="D10" s="40">
        <f t="shared" ref="D10:AB10" si="0">IF(D9&gt;=2,D9-2,0)</f>
        <v>0</v>
      </c>
      <c r="E10" s="40">
        <f t="shared" si="0"/>
        <v>0</v>
      </c>
      <c r="F10" s="40">
        <f t="shared" si="0"/>
        <v>0</v>
      </c>
      <c r="G10" s="40">
        <f t="shared" si="0"/>
        <v>0</v>
      </c>
      <c r="H10" s="40">
        <f t="shared" si="0"/>
        <v>0</v>
      </c>
      <c r="I10" s="40">
        <f t="shared" si="0"/>
        <v>0</v>
      </c>
      <c r="J10" s="40">
        <f t="shared" si="0"/>
        <v>0</v>
      </c>
      <c r="K10" s="40">
        <f t="shared" si="0"/>
        <v>0</v>
      </c>
      <c r="L10" s="40">
        <f t="shared" si="0"/>
        <v>0</v>
      </c>
      <c r="M10" s="40">
        <f t="shared" si="0"/>
        <v>0</v>
      </c>
      <c r="N10" s="40">
        <f t="shared" si="0"/>
        <v>0</v>
      </c>
      <c r="O10" s="40">
        <f t="shared" si="0"/>
        <v>0</v>
      </c>
      <c r="P10" s="40">
        <f t="shared" si="0"/>
        <v>0</v>
      </c>
      <c r="Q10" s="40">
        <f t="shared" si="0"/>
        <v>0</v>
      </c>
      <c r="R10" s="40">
        <f t="shared" si="0"/>
        <v>0</v>
      </c>
      <c r="S10" s="40">
        <f t="shared" si="0"/>
        <v>0</v>
      </c>
      <c r="T10" s="40">
        <f t="shared" si="0"/>
        <v>0</v>
      </c>
      <c r="U10" s="40">
        <f t="shared" si="0"/>
        <v>0</v>
      </c>
      <c r="V10" s="40">
        <f t="shared" si="0"/>
        <v>0</v>
      </c>
      <c r="W10" s="40">
        <f t="shared" si="0"/>
        <v>0</v>
      </c>
      <c r="X10" s="40">
        <f t="shared" si="0"/>
        <v>0</v>
      </c>
      <c r="Y10" s="40">
        <f t="shared" si="0"/>
        <v>0</v>
      </c>
      <c r="Z10" s="40">
        <f t="shared" si="0"/>
        <v>0</v>
      </c>
      <c r="AA10" s="40">
        <f t="shared" si="0"/>
        <v>0</v>
      </c>
      <c r="AB10" s="40">
        <f t="shared" si="0"/>
        <v>0</v>
      </c>
    </row>
    <row r="11" spans="1:33" ht="15" customHeight="1">
      <c r="A11" s="16" t="s">
        <v>108</v>
      </c>
      <c r="B11" s="16"/>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row>
    <row r="12" spans="1:33" ht="15" customHeight="1">
      <c r="A12" s="5" t="s">
        <v>109</v>
      </c>
      <c r="B12" s="5"/>
      <c r="C12" s="3">
        <f>SQRT(POWER(C10,2) + POWER(C11, 2))</f>
        <v>0</v>
      </c>
      <c r="D12" s="3">
        <f t="shared" ref="D12:AB12" si="1">SQRT(POWER(D10,2) + POWER(D11, 2))</f>
        <v>0</v>
      </c>
      <c r="E12" s="3">
        <f t="shared" si="1"/>
        <v>0</v>
      </c>
      <c r="F12" s="3">
        <f t="shared" si="1"/>
        <v>0</v>
      </c>
      <c r="G12" s="3">
        <f t="shared" si="1"/>
        <v>0</v>
      </c>
      <c r="H12" s="3">
        <f t="shared" si="1"/>
        <v>0</v>
      </c>
      <c r="I12" s="3">
        <f t="shared" si="1"/>
        <v>0</v>
      </c>
      <c r="J12" s="3">
        <f t="shared" si="1"/>
        <v>0</v>
      </c>
      <c r="K12" s="3">
        <f t="shared" si="1"/>
        <v>0</v>
      </c>
      <c r="L12" s="3">
        <f t="shared" si="1"/>
        <v>0</v>
      </c>
      <c r="M12" s="3">
        <f t="shared" si="1"/>
        <v>0</v>
      </c>
      <c r="N12" s="3">
        <f t="shared" si="1"/>
        <v>0</v>
      </c>
      <c r="O12" s="3">
        <f t="shared" si="1"/>
        <v>0</v>
      </c>
      <c r="P12" s="3">
        <f t="shared" si="1"/>
        <v>0</v>
      </c>
      <c r="Q12" s="3">
        <f t="shared" si="1"/>
        <v>0</v>
      </c>
      <c r="R12" s="3">
        <f t="shared" si="1"/>
        <v>0</v>
      </c>
      <c r="S12" s="3">
        <f t="shared" si="1"/>
        <v>0</v>
      </c>
      <c r="T12" s="3">
        <f t="shared" si="1"/>
        <v>0</v>
      </c>
      <c r="U12" s="3">
        <f t="shared" si="1"/>
        <v>0</v>
      </c>
      <c r="V12" s="3">
        <f t="shared" si="1"/>
        <v>0</v>
      </c>
      <c r="W12" s="3">
        <f t="shared" si="1"/>
        <v>0</v>
      </c>
      <c r="X12" s="3">
        <f t="shared" si="1"/>
        <v>0</v>
      </c>
      <c r="Y12" s="3">
        <f t="shared" si="1"/>
        <v>0</v>
      </c>
      <c r="Z12" s="3">
        <f t="shared" si="1"/>
        <v>0</v>
      </c>
      <c r="AA12" s="3">
        <f t="shared" si="1"/>
        <v>0</v>
      </c>
      <c r="AB12" s="3">
        <f t="shared" si="1"/>
        <v>0</v>
      </c>
    </row>
    <row r="13" spans="1:33" ht="15" customHeight="1">
      <c r="A13" s="5" t="s">
        <v>56</v>
      </c>
      <c r="B13" s="5" t="s">
        <v>110</v>
      </c>
      <c r="C13" s="11" t="s">
        <v>16</v>
      </c>
      <c r="D13" s="11" t="s">
        <v>16</v>
      </c>
      <c r="E13" s="11" t="s">
        <v>16</v>
      </c>
      <c r="F13" s="11" t="s">
        <v>16</v>
      </c>
      <c r="G13" s="11" t="s">
        <v>16</v>
      </c>
      <c r="H13" s="11" t="s">
        <v>16</v>
      </c>
      <c r="I13" s="11" t="s">
        <v>16</v>
      </c>
      <c r="J13" s="11" t="s">
        <v>16</v>
      </c>
      <c r="K13" s="11" t="s">
        <v>16</v>
      </c>
      <c r="L13" s="11" t="s">
        <v>16</v>
      </c>
      <c r="M13" s="11" t="s">
        <v>16</v>
      </c>
      <c r="N13" s="11" t="s">
        <v>16</v>
      </c>
      <c r="O13" s="11" t="s">
        <v>16</v>
      </c>
      <c r="P13" s="11" t="s">
        <v>16</v>
      </c>
      <c r="Q13" s="11" t="s">
        <v>16</v>
      </c>
      <c r="R13" s="11" t="s">
        <v>16</v>
      </c>
      <c r="S13" s="11" t="s">
        <v>16</v>
      </c>
      <c r="T13" s="11" t="s">
        <v>16</v>
      </c>
      <c r="U13" s="11" t="s">
        <v>16</v>
      </c>
      <c r="V13" s="11" t="s">
        <v>16</v>
      </c>
      <c r="W13" s="11" t="s">
        <v>16</v>
      </c>
      <c r="X13" s="11" t="s">
        <v>16</v>
      </c>
      <c r="Y13" s="11" t="s">
        <v>16</v>
      </c>
      <c r="Z13" s="11" t="s">
        <v>16</v>
      </c>
      <c r="AA13" s="11" t="s">
        <v>16</v>
      </c>
      <c r="AB13" s="11" t="s">
        <v>16</v>
      </c>
    </row>
    <row r="14" spans="1:33" ht="15" customHeight="1">
      <c r="A14" s="5" t="s">
        <v>58</v>
      </c>
      <c r="B14" s="5"/>
      <c r="C14" s="3" t="str">
        <f>IF(EXACT(C13, "○"), 4, IF(EXACT(C13, "△"), 4, IF(EXACT(C13, "×"), 1, "")))</f>
        <v/>
      </c>
      <c r="D14" s="3" t="str">
        <f t="shared" ref="D14:P14" si="2">IF(EXACT(D13, "○"), 4, IF(EXACT(D13, "△"), 4, IF(EXACT(D13, "×"), 1, "")))</f>
        <v/>
      </c>
      <c r="E14" s="3" t="str">
        <f t="shared" si="2"/>
        <v/>
      </c>
      <c r="F14" s="3" t="str">
        <f t="shared" si="2"/>
        <v/>
      </c>
      <c r="G14" s="3" t="str">
        <f t="shared" si="2"/>
        <v/>
      </c>
      <c r="H14" s="3" t="str">
        <f t="shared" ref="H14" si="3">IF(EXACT(H13, "○"), 4, IF(EXACT(H13, "△"), 4, IF(EXACT(H13, "×"), 1, "")))</f>
        <v/>
      </c>
      <c r="I14" s="3" t="str">
        <f t="shared" si="2"/>
        <v/>
      </c>
      <c r="J14" s="3" t="str">
        <f t="shared" si="2"/>
        <v/>
      </c>
      <c r="K14" s="3" t="str">
        <f t="shared" si="2"/>
        <v/>
      </c>
      <c r="L14" s="3" t="str">
        <f t="shared" si="2"/>
        <v/>
      </c>
      <c r="M14" s="3" t="str">
        <f t="shared" si="2"/>
        <v/>
      </c>
      <c r="N14" s="3" t="str">
        <f t="shared" si="2"/>
        <v/>
      </c>
      <c r="O14" s="3" t="str">
        <f t="shared" si="2"/>
        <v/>
      </c>
      <c r="P14" s="3" t="str">
        <f t="shared" si="2"/>
        <v/>
      </c>
      <c r="Q14" s="3" t="str">
        <f>IF(EXACT(Q13, "○"), 2.56, IF(EXACT(Q13, "△"), 4, IF(EXACT(Q13, "×"), 1, "")))</f>
        <v/>
      </c>
      <c r="R14" s="3" t="str">
        <f t="shared" ref="R14:AB14" si="4">IF(EXACT(R13, "○"), 2.56, IF(EXACT(R13, "△"), 4, IF(EXACT(R13, "×"), 1, "")))</f>
        <v/>
      </c>
      <c r="S14" s="3" t="str">
        <f t="shared" si="4"/>
        <v/>
      </c>
      <c r="T14" s="3" t="str">
        <f t="shared" si="4"/>
        <v/>
      </c>
      <c r="U14" s="3" t="str">
        <f t="shared" si="4"/>
        <v/>
      </c>
      <c r="V14" s="3" t="str">
        <f t="shared" si="4"/>
        <v/>
      </c>
      <c r="W14" s="3" t="str">
        <f t="shared" si="4"/>
        <v/>
      </c>
      <c r="X14" s="3" t="str">
        <f t="shared" si="4"/>
        <v/>
      </c>
      <c r="Y14" s="3" t="str">
        <f t="shared" si="4"/>
        <v/>
      </c>
      <c r="Z14" s="3" t="str">
        <f t="shared" si="4"/>
        <v/>
      </c>
      <c r="AA14" s="3" t="str">
        <f t="shared" si="4"/>
        <v/>
      </c>
      <c r="AB14" s="3" t="str">
        <f t="shared" si="4"/>
        <v/>
      </c>
    </row>
    <row r="15" spans="1:33" ht="15" customHeight="1">
      <c r="A15" s="14" t="s">
        <v>111</v>
      </c>
      <c r="B15" s="14" t="s">
        <v>112</v>
      </c>
      <c r="C15" s="12" t="s">
        <v>16</v>
      </c>
      <c r="D15" s="12" t="s">
        <v>16</v>
      </c>
      <c r="E15" s="12" t="s">
        <v>16</v>
      </c>
      <c r="F15" s="12" t="s">
        <v>16</v>
      </c>
      <c r="G15" s="12" t="s">
        <v>16</v>
      </c>
      <c r="H15" s="12" t="s">
        <v>16</v>
      </c>
      <c r="I15" s="12" t="s">
        <v>16</v>
      </c>
      <c r="J15" s="12" t="s">
        <v>16</v>
      </c>
      <c r="K15" s="12" t="s">
        <v>16</v>
      </c>
      <c r="L15" s="12" t="s">
        <v>16</v>
      </c>
      <c r="M15" s="12" t="s">
        <v>16</v>
      </c>
      <c r="N15" s="12" t="s">
        <v>16</v>
      </c>
      <c r="O15" s="12" t="s">
        <v>16</v>
      </c>
      <c r="P15" s="12" t="s">
        <v>16</v>
      </c>
      <c r="Q15" s="12" t="s">
        <v>16</v>
      </c>
      <c r="R15" s="12" t="s">
        <v>16</v>
      </c>
      <c r="S15" s="12" t="s">
        <v>16</v>
      </c>
      <c r="T15" s="12" t="s">
        <v>16</v>
      </c>
      <c r="U15" s="12" t="s">
        <v>16</v>
      </c>
      <c r="V15" s="12" t="s">
        <v>16</v>
      </c>
      <c r="W15" s="12" t="s">
        <v>16</v>
      </c>
      <c r="X15" s="12" t="s">
        <v>16</v>
      </c>
      <c r="Y15" s="12" t="s">
        <v>16</v>
      </c>
      <c r="Z15" s="12" t="s">
        <v>16</v>
      </c>
      <c r="AA15" s="12" t="s">
        <v>16</v>
      </c>
      <c r="AB15" s="12" t="s">
        <v>16</v>
      </c>
    </row>
    <row r="16" spans="1:33" ht="15" customHeight="1">
      <c r="A16" s="14" t="s">
        <v>113</v>
      </c>
      <c r="B16" s="14"/>
      <c r="C16" s="58" t="str">
        <f>IF(EXACT(C15, "○"), 2, IF(EXACT(C15, "×"), 1, ""))</f>
        <v/>
      </c>
      <c r="D16" s="58" t="str">
        <f t="shared" ref="D16:AB16" si="5">IF(EXACT(D15, "○"), 2, IF(EXACT(D15, "×"), 1, ""))</f>
        <v/>
      </c>
      <c r="E16" s="58" t="str">
        <f t="shared" si="5"/>
        <v/>
      </c>
      <c r="F16" s="58" t="str">
        <f t="shared" si="5"/>
        <v/>
      </c>
      <c r="G16" s="58" t="str">
        <f t="shared" si="5"/>
        <v/>
      </c>
      <c r="H16" s="58" t="str">
        <f t="shared" ref="H16" si="6">IF(EXACT(H15, "○"), 2, IF(EXACT(H15, "×"), 1, ""))</f>
        <v/>
      </c>
      <c r="I16" s="58" t="str">
        <f t="shared" si="5"/>
        <v/>
      </c>
      <c r="J16" s="58" t="str">
        <f t="shared" si="5"/>
        <v/>
      </c>
      <c r="K16" s="58" t="str">
        <f t="shared" si="5"/>
        <v/>
      </c>
      <c r="L16" s="58" t="str">
        <f t="shared" si="5"/>
        <v/>
      </c>
      <c r="M16" s="58" t="str">
        <f t="shared" si="5"/>
        <v/>
      </c>
      <c r="N16" s="58" t="str">
        <f t="shared" si="5"/>
        <v/>
      </c>
      <c r="O16" s="58" t="str">
        <f t="shared" si="5"/>
        <v/>
      </c>
      <c r="P16" s="58" t="str">
        <f t="shared" si="5"/>
        <v/>
      </c>
      <c r="Q16" s="58" t="str">
        <f t="shared" si="5"/>
        <v/>
      </c>
      <c r="R16" s="58" t="str">
        <f t="shared" si="5"/>
        <v/>
      </c>
      <c r="S16" s="58" t="str">
        <f t="shared" si="5"/>
        <v/>
      </c>
      <c r="T16" s="58" t="str">
        <f t="shared" si="5"/>
        <v/>
      </c>
      <c r="U16" s="58" t="str">
        <f t="shared" si="5"/>
        <v/>
      </c>
      <c r="V16" s="58" t="str">
        <f t="shared" si="5"/>
        <v/>
      </c>
      <c r="W16" s="58" t="str">
        <f t="shared" si="5"/>
        <v/>
      </c>
      <c r="X16" s="58" t="str">
        <f t="shared" si="5"/>
        <v/>
      </c>
      <c r="Y16" s="58" t="str">
        <f t="shared" si="5"/>
        <v/>
      </c>
      <c r="Z16" s="58" t="str">
        <f t="shared" si="5"/>
        <v/>
      </c>
      <c r="AA16" s="58" t="str">
        <f t="shared" si="5"/>
        <v/>
      </c>
      <c r="AB16" s="58" t="str">
        <f t="shared" si="5"/>
        <v/>
      </c>
    </row>
    <row r="17" spans="1:28" ht="15" customHeight="1">
      <c r="A17" s="15" t="s">
        <v>114</v>
      </c>
      <c r="B17" s="15"/>
      <c r="C17" s="51" t="e">
        <f t="shared" ref="C17:I17" si="7">SQRT(3770*C5*POWER(10,(C8-C6)/10)*C7*C14/(40*PI()*C12^2))*C16</f>
        <v>#VALUE!</v>
      </c>
      <c r="D17" s="51" t="e">
        <f t="shared" si="7"/>
        <v>#VALUE!</v>
      </c>
      <c r="E17" s="51" t="e">
        <f t="shared" si="7"/>
        <v>#VALUE!</v>
      </c>
      <c r="F17" s="51" t="e">
        <f t="shared" si="7"/>
        <v>#VALUE!</v>
      </c>
      <c r="G17" s="51" t="e">
        <f t="shared" si="7"/>
        <v>#VALUE!</v>
      </c>
      <c r="H17" s="51" t="e">
        <f t="shared" si="7"/>
        <v>#VALUE!</v>
      </c>
      <c r="I17" s="51" t="e">
        <f t="shared" si="7"/>
        <v>#VALUE!</v>
      </c>
      <c r="J17" s="51" t="e">
        <f t="shared" ref="J17:AB17" si="8">SQRT(3770*J5*POWER(10,(J8-J6)/10)*J7*J14/(40*PI()*J12^2))*J16</f>
        <v>#VALUE!</v>
      </c>
      <c r="K17" s="51" t="e">
        <f t="shared" si="8"/>
        <v>#VALUE!</v>
      </c>
      <c r="L17" s="51" t="e">
        <f t="shared" si="8"/>
        <v>#VALUE!</v>
      </c>
      <c r="M17" s="51" t="e">
        <f t="shared" si="8"/>
        <v>#VALUE!</v>
      </c>
      <c r="N17" s="51" t="e">
        <f t="shared" si="8"/>
        <v>#VALUE!</v>
      </c>
      <c r="O17" s="51" t="e">
        <f t="shared" si="8"/>
        <v>#VALUE!</v>
      </c>
      <c r="P17" s="51" t="e">
        <f t="shared" si="8"/>
        <v>#VALUE!</v>
      </c>
      <c r="Q17" s="51" t="e">
        <f t="shared" si="8"/>
        <v>#VALUE!</v>
      </c>
      <c r="R17" s="51" t="e">
        <f t="shared" si="8"/>
        <v>#VALUE!</v>
      </c>
      <c r="S17" s="51" t="e">
        <f t="shared" si="8"/>
        <v>#VALUE!</v>
      </c>
      <c r="T17" s="51" t="e">
        <f t="shared" si="8"/>
        <v>#VALUE!</v>
      </c>
      <c r="U17" s="51" t="e">
        <f t="shared" si="8"/>
        <v>#VALUE!</v>
      </c>
      <c r="V17" s="51" t="e">
        <f t="shared" si="8"/>
        <v>#VALUE!</v>
      </c>
      <c r="W17" s="51" t="e">
        <f t="shared" si="8"/>
        <v>#VALUE!</v>
      </c>
      <c r="X17" s="51" t="e">
        <f t="shared" si="8"/>
        <v>#VALUE!</v>
      </c>
      <c r="Y17" s="51" t="e">
        <f t="shared" si="8"/>
        <v>#VALUE!</v>
      </c>
      <c r="Z17" s="51" t="e">
        <f t="shared" si="8"/>
        <v>#VALUE!</v>
      </c>
      <c r="AA17" s="51" t="e">
        <f t="shared" si="8"/>
        <v>#VALUE!</v>
      </c>
      <c r="AB17" s="51" t="e">
        <f t="shared" si="8"/>
        <v>#VALUE!</v>
      </c>
    </row>
    <row r="18" spans="1:28" ht="15" customHeight="1">
      <c r="A18" s="5" t="s">
        <v>115</v>
      </c>
      <c r="B18" s="5" t="s">
        <v>116</v>
      </c>
      <c r="C18" s="65">
        <v>83</v>
      </c>
      <c r="D18" s="65">
        <v>83</v>
      </c>
      <c r="E18" s="65">
        <v>83</v>
      </c>
      <c r="F18" s="65">
        <v>83</v>
      </c>
      <c r="G18" s="65">
        <v>83</v>
      </c>
      <c r="H18" s="65">
        <v>83</v>
      </c>
      <c r="I18" s="65">
        <v>83</v>
      </c>
      <c r="J18" s="10">
        <v>81.099999999999994</v>
      </c>
      <c r="K18" s="9">
        <v>57.4</v>
      </c>
      <c r="L18" s="9">
        <v>45.3</v>
      </c>
      <c r="M18" s="9">
        <v>38.4</v>
      </c>
      <c r="N18" s="9">
        <v>32.9</v>
      </c>
      <c r="O18" s="9">
        <v>27.7</v>
      </c>
      <c r="P18" s="9">
        <v>27.5</v>
      </c>
      <c r="Q18" s="9">
        <v>27.5</v>
      </c>
      <c r="R18" s="9">
        <v>32.799999999999997</v>
      </c>
      <c r="S18" s="9">
        <v>56.2</v>
      </c>
      <c r="T18" s="9">
        <v>61.4</v>
      </c>
      <c r="U18" s="9">
        <v>61.4</v>
      </c>
      <c r="V18" s="9">
        <v>61.4</v>
      </c>
      <c r="W18" s="9">
        <v>61.4</v>
      </c>
      <c r="X18" s="9">
        <v>61.4</v>
      </c>
      <c r="Y18" s="9">
        <v>61.4</v>
      </c>
      <c r="Z18" s="9">
        <v>61.4</v>
      </c>
      <c r="AA18" s="9">
        <v>61.4</v>
      </c>
      <c r="AB18" s="9">
        <v>61.4</v>
      </c>
    </row>
    <row r="19" spans="1:28" ht="15" customHeight="1">
      <c r="A19" s="49" t="s">
        <v>117</v>
      </c>
      <c r="B19" s="49" t="s">
        <v>118</v>
      </c>
      <c r="C19" s="50" t="e">
        <f>IF(C17&lt;C18, "○", "×")</f>
        <v>#VALUE!</v>
      </c>
      <c r="D19" s="50" t="e">
        <f t="shared" ref="D19:AB19" si="9">IF(D17&lt;D18, "○", "×")</f>
        <v>#VALUE!</v>
      </c>
      <c r="E19" s="50" t="e">
        <f t="shared" si="9"/>
        <v>#VALUE!</v>
      </c>
      <c r="F19" s="50" t="e">
        <f t="shared" si="9"/>
        <v>#VALUE!</v>
      </c>
      <c r="G19" s="50" t="e">
        <f t="shared" si="9"/>
        <v>#VALUE!</v>
      </c>
      <c r="H19" s="50" t="e">
        <f t="shared" ref="H19" si="10">IF(H17&lt;H18, "○", "×")</f>
        <v>#VALUE!</v>
      </c>
      <c r="I19" s="50" t="e">
        <f t="shared" si="9"/>
        <v>#VALUE!</v>
      </c>
      <c r="J19" s="50" t="e">
        <f t="shared" si="9"/>
        <v>#VALUE!</v>
      </c>
      <c r="K19" s="50" t="e">
        <f t="shared" si="9"/>
        <v>#VALUE!</v>
      </c>
      <c r="L19" s="50" t="e">
        <f t="shared" si="9"/>
        <v>#VALUE!</v>
      </c>
      <c r="M19" s="50" t="e">
        <f t="shared" si="9"/>
        <v>#VALUE!</v>
      </c>
      <c r="N19" s="50" t="e">
        <f t="shared" si="9"/>
        <v>#VALUE!</v>
      </c>
      <c r="O19" s="50" t="e">
        <f t="shared" si="9"/>
        <v>#VALUE!</v>
      </c>
      <c r="P19" s="50" t="e">
        <f t="shared" si="9"/>
        <v>#VALUE!</v>
      </c>
      <c r="Q19" s="50" t="e">
        <f t="shared" si="9"/>
        <v>#VALUE!</v>
      </c>
      <c r="R19" s="50" t="e">
        <f t="shared" si="9"/>
        <v>#VALUE!</v>
      </c>
      <c r="S19" s="50" t="e">
        <f t="shared" si="9"/>
        <v>#VALUE!</v>
      </c>
      <c r="T19" s="50" t="e">
        <f t="shared" si="9"/>
        <v>#VALUE!</v>
      </c>
      <c r="U19" s="50" t="e">
        <f t="shared" si="9"/>
        <v>#VALUE!</v>
      </c>
      <c r="V19" s="50" t="e">
        <f t="shared" si="9"/>
        <v>#VALUE!</v>
      </c>
      <c r="W19" s="50" t="e">
        <f t="shared" si="9"/>
        <v>#VALUE!</v>
      </c>
      <c r="X19" s="50" t="e">
        <f t="shared" si="9"/>
        <v>#VALUE!</v>
      </c>
      <c r="Y19" s="50" t="e">
        <f t="shared" si="9"/>
        <v>#VALUE!</v>
      </c>
      <c r="Z19" s="50" t="e">
        <f t="shared" si="9"/>
        <v>#VALUE!</v>
      </c>
      <c r="AA19" s="50" t="e">
        <f t="shared" si="9"/>
        <v>#VALUE!</v>
      </c>
      <c r="AB19" s="50" t="e">
        <f t="shared" si="9"/>
        <v>#VALUE!</v>
      </c>
    </row>
    <row r="20" spans="1:28">
      <c r="A20" s="7"/>
      <c r="B20" s="7"/>
      <c r="C20" s="8"/>
      <c r="D20" s="8"/>
      <c r="E20" s="8"/>
      <c r="F20" s="8"/>
      <c r="G20" s="8"/>
      <c r="H20" s="8"/>
      <c r="I20" s="8"/>
      <c r="J20" s="8"/>
      <c r="K20" s="8"/>
      <c r="L20" s="8"/>
      <c r="M20" s="8"/>
      <c r="N20" s="8"/>
      <c r="O20" s="1"/>
    </row>
    <row r="21" spans="1:28">
      <c r="A21" s="7" t="s">
        <v>119</v>
      </c>
      <c r="B21" s="7"/>
      <c r="C21" s="8"/>
      <c r="D21" s="8"/>
      <c r="E21" s="8"/>
      <c r="F21" s="8"/>
      <c r="G21" s="8"/>
      <c r="H21" s="8"/>
      <c r="I21" s="8"/>
      <c r="J21" s="8"/>
      <c r="K21" s="8"/>
      <c r="L21" s="8"/>
      <c r="M21" s="8"/>
      <c r="N21" s="8"/>
      <c r="O21" s="1"/>
    </row>
    <row r="22" spans="1:28">
      <c r="A22" s="7" t="s">
        <v>120</v>
      </c>
      <c r="B22" s="7"/>
      <c r="C22" s="8"/>
      <c r="D22" s="8"/>
      <c r="E22" s="8"/>
      <c r="F22" s="8"/>
      <c r="G22" s="8"/>
      <c r="H22" s="8"/>
      <c r="I22" s="8"/>
      <c r="J22" s="8"/>
      <c r="K22" s="8"/>
      <c r="L22" s="8"/>
      <c r="M22" s="8"/>
      <c r="N22" s="8"/>
      <c r="O22" s="1"/>
    </row>
    <row r="23" spans="1:28">
      <c r="A23" s="7" t="s">
        <v>121</v>
      </c>
      <c r="B23" s="7"/>
      <c r="C23" s="8"/>
      <c r="D23" s="8"/>
      <c r="E23" s="8"/>
      <c r="F23" s="8"/>
      <c r="G23" s="8"/>
      <c r="H23" s="8"/>
      <c r="I23" s="8"/>
      <c r="J23" s="8"/>
      <c r="K23" s="8"/>
      <c r="L23" s="8"/>
      <c r="M23" s="8"/>
      <c r="N23" s="8"/>
      <c r="O23" s="1"/>
    </row>
    <row r="24" spans="1:28">
      <c r="A24" s="7" t="s">
        <v>122</v>
      </c>
      <c r="B24" s="7"/>
      <c r="C24" s="8"/>
      <c r="D24" s="8"/>
      <c r="E24" s="8"/>
      <c r="F24" s="8"/>
      <c r="G24" s="8"/>
      <c r="H24" s="8"/>
      <c r="I24" s="8"/>
      <c r="J24" s="8"/>
      <c r="K24" s="8"/>
      <c r="L24" s="8"/>
      <c r="M24" s="8"/>
      <c r="N24" s="8"/>
      <c r="O24" s="1"/>
    </row>
    <row r="25" spans="1:28">
      <c r="A25" s="7" t="s">
        <v>123</v>
      </c>
      <c r="B25" s="7"/>
      <c r="C25" s="8"/>
      <c r="D25" s="8"/>
      <c r="E25" s="8"/>
      <c r="F25" s="8"/>
      <c r="G25" s="8"/>
      <c r="H25" s="8"/>
      <c r="I25" s="8"/>
      <c r="J25" s="8"/>
      <c r="K25" s="8"/>
      <c r="L25" s="8"/>
      <c r="M25" s="8"/>
      <c r="N25" s="8"/>
      <c r="O25" s="1"/>
    </row>
    <row r="26" spans="1:28">
      <c r="A26" s="7" t="s">
        <v>124</v>
      </c>
      <c r="B26" s="7"/>
      <c r="C26" s="8"/>
      <c r="D26" s="8"/>
      <c r="E26" s="8"/>
      <c r="F26" s="8"/>
      <c r="G26" s="8"/>
      <c r="H26" s="8"/>
      <c r="I26" s="8"/>
      <c r="J26" s="8"/>
      <c r="K26" s="8"/>
      <c r="L26" s="8"/>
      <c r="M26" s="8"/>
      <c r="N26" s="8"/>
      <c r="O26" s="1"/>
    </row>
    <row r="27" spans="1:28">
      <c r="A27" s="69" t="s">
        <v>125</v>
      </c>
      <c r="B27" s="69"/>
      <c r="C27" s="70"/>
      <c r="D27" s="70"/>
      <c r="E27" s="70"/>
      <c r="F27" s="70"/>
      <c r="G27" s="70"/>
      <c r="H27" s="70"/>
      <c r="I27" s="70"/>
      <c r="J27" s="8"/>
      <c r="K27" s="8"/>
      <c r="L27" s="8"/>
      <c r="M27" s="8"/>
      <c r="N27" s="8"/>
      <c r="O27" s="1"/>
    </row>
    <row r="28" spans="1:28">
      <c r="A28" s="69" t="s">
        <v>126</v>
      </c>
      <c r="B28" s="69"/>
      <c r="C28" s="70"/>
      <c r="D28" s="70"/>
      <c r="E28" s="70"/>
      <c r="F28" s="70"/>
      <c r="G28" s="70"/>
      <c r="H28" s="70"/>
      <c r="I28" s="70"/>
      <c r="J28" s="8"/>
      <c r="K28" s="8"/>
      <c r="L28" s="8"/>
      <c r="M28" s="8"/>
      <c r="N28" s="8"/>
      <c r="O28" s="1"/>
    </row>
    <row r="29" spans="1:28">
      <c r="A29" s="7"/>
      <c r="B29" s="7"/>
      <c r="C29" s="8"/>
      <c r="D29" s="8"/>
      <c r="E29" s="8"/>
      <c r="F29" s="8"/>
      <c r="G29" s="8"/>
      <c r="H29" s="8"/>
      <c r="I29" s="8"/>
      <c r="J29" s="8"/>
      <c r="K29" s="8"/>
      <c r="L29" s="8"/>
      <c r="M29" s="8"/>
      <c r="N29" s="8"/>
      <c r="O29" s="1"/>
    </row>
    <row r="30" spans="1:28">
      <c r="A30" s="7"/>
      <c r="B30" s="7"/>
      <c r="C30" s="8"/>
      <c r="D30" s="8"/>
      <c r="E30" s="8"/>
      <c r="F30" s="8"/>
      <c r="G30" s="8"/>
      <c r="H30" s="8"/>
      <c r="I30" s="8"/>
      <c r="J30" s="8"/>
      <c r="K30" s="8"/>
      <c r="L30" s="8"/>
      <c r="M30" s="8"/>
      <c r="N30" s="8"/>
      <c r="O30" s="1"/>
    </row>
    <row r="31" spans="1:28">
      <c r="A31" s="7"/>
      <c r="B31" s="7"/>
      <c r="C31" s="8"/>
      <c r="D31" s="8"/>
      <c r="E31" s="8"/>
      <c r="F31" s="8"/>
      <c r="G31" s="8"/>
      <c r="H31" s="8"/>
      <c r="I31" s="8"/>
      <c r="J31" s="8"/>
      <c r="K31" s="8"/>
      <c r="L31" s="8"/>
      <c r="M31" s="8"/>
      <c r="N31" s="8"/>
      <c r="O31" s="1"/>
    </row>
    <row r="32" spans="1:28">
      <c r="A32" s="7"/>
      <c r="B32" s="7"/>
      <c r="C32" s="8"/>
      <c r="D32" s="8"/>
      <c r="E32" s="8"/>
      <c r="F32" s="8"/>
      <c r="G32" s="8"/>
      <c r="H32" s="8"/>
      <c r="I32" s="8"/>
      <c r="J32" s="8"/>
      <c r="K32" s="8"/>
      <c r="L32" s="8"/>
      <c r="M32" s="8"/>
      <c r="N32" s="8"/>
      <c r="O32" s="1"/>
    </row>
    <row r="33" spans="1:15">
      <c r="A33" s="7"/>
      <c r="B33" s="7"/>
      <c r="C33" s="8"/>
      <c r="D33" s="8"/>
      <c r="E33" s="8"/>
      <c r="F33" s="8"/>
      <c r="G33" s="8"/>
      <c r="H33" s="8"/>
      <c r="I33" s="8"/>
      <c r="J33" s="8"/>
      <c r="K33" s="8"/>
      <c r="L33" s="8"/>
      <c r="M33" s="8"/>
      <c r="N33" s="8"/>
      <c r="O33" s="1"/>
    </row>
    <row r="34" spans="1:15">
      <c r="A34" s="7"/>
      <c r="B34" s="7"/>
      <c r="C34" s="8"/>
      <c r="D34" s="8"/>
      <c r="E34" s="8"/>
      <c r="F34" s="8"/>
      <c r="G34" s="8"/>
      <c r="H34" s="8"/>
      <c r="I34" s="8"/>
      <c r="J34" s="8"/>
      <c r="K34" s="8"/>
      <c r="L34" s="8"/>
      <c r="M34" s="8"/>
      <c r="N34" s="8"/>
      <c r="O34" s="1"/>
    </row>
    <row r="35" spans="1:15">
      <c r="A35" s="7"/>
      <c r="B35" s="7"/>
      <c r="C35" s="8"/>
      <c r="D35" s="8"/>
      <c r="E35" s="8"/>
      <c r="F35" s="8"/>
      <c r="G35" s="8"/>
      <c r="H35" s="8"/>
      <c r="I35" s="8"/>
      <c r="J35" s="8"/>
      <c r="K35" s="8"/>
      <c r="L35" s="8"/>
      <c r="M35" s="8"/>
      <c r="N35" s="8"/>
      <c r="O35" s="1"/>
    </row>
    <row r="36" spans="1:15">
      <c r="A36" s="8"/>
      <c r="B36" s="8"/>
      <c r="C36" s="7"/>
      <c r="D36" s="8"/>
      <c r="E36" s="8"/>
      <c r="F36" s="8"/>
      <c r="G36" s="8"/>
      <c r="H36" s="8"/>
      <c r="I36" s="8"/>
      <c r="J36" s="8"/>
      <c r="K36" s="8"/>
      <c r="L36" s="8"/>
      <c r="M36" s="8"/>
      <c r="N36" s="8"/>
      <c r="O36" s="1"/>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6"/>
      <c r="B44" s="76"/>
      <c r="C44" s="76"/>
      <c r="D44" s="76"/>
      <c r="E44" s="76"/>
      <c r="F44" s="76"/>
      <c r="G44" s="76"/>
      <c r="H44" s="76"/>
      <c r="I44" s="76"/>
      <c r="J44" s="76"/>
      <c r="K44" s="76"/>
      <c r="L44" s="76"/>
      <c r="M44" s="76"/>
      <c r="N44" s="76"/>
      <c r="O44" s="76"/>
    </row>
    <row r="45" spans="1:15">
      <c r="A45" s="75"/>
      <c r="B45" s="75"/>
      <c r="C45" s="75"/>
      <c r="D45" s="75"/>
      <c r="E45" s="75"/>
      <c r="F45" s="75"/>
      <c r="G45" s="75"/>
      <c r="H45" s="75"/>
      <c r="I45" s="75"/>
      <c r="J45" s="75"/>
      <c r="K45" s="75"/>
      <c r="L45" s="75"/>
      <c r="M45" s="75"/>
      <c r="N45" s="75"/>
      <c r="O45" s="75"/>
    </row>
  </sheetData>
  <mergeCells count="9">
    <mergeCell ref="A37:O37"/>
    <mergeCell ref="A38:O38"/>
    <mergeCell ref="A45:O45"/>
    <mergeCell ref="A39:O39"/>
    <mergeCell ref="A40:O40"/>
    <mergeCell ref="A41:O41"/>
    <mergeCell ref="A42:O42"/>
    <mergeCell ref="A43:O43"/>
    <mergeCell ref="A44:O44"/>
  </mergeCells>
  <phoneticPr fontId="1"/>
  <dataValidations count="3">
    <dataValidation type="list" showInputMessage="1" showErrorMessage="1" sqref="C13:AB13" xr:uid="{726B7C3B-653B-472C-B0E8-F315E7B72447}">
      <formula1>$AF$3:$AF$6</formula1>
    </dataValidation>
    <dataValidation type="list" showInputMessage="1" showErrorMessage="1" sqref="C15:AB15" xr:uid="{C08244B4-265A-485E-863F-2585ADD41273}">
      <formula1>$AG$3:$AG$5</formula1>
    </dataValidation>
    <dataValidation type="whole" operator="equal" allowBlank="1" showInputMessage="1" showErrorMessage="1" sqref="C7:I7" xr:uid="{CC96B86F-559A-402D-A2EC-E18E1B789D2D}">
      <formula1>1</formula1>
    </dataValidation>
  </dataValidations>
  <pageMargins left="0.7" right="0.7" top="0.75" bottom="0.75" header="0.3" footer="0.3"/>
  <pageSetup paperSize="9" scale="2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661D-7664-4912-B01F-F7F347257BA3}">
  <dimension ref="A1:T36"/>
  <sheetViews>
    <sheetView workbookViewId="0"/>
  </sheetViews>
  <sheetFormatPr defaultColWidth="8.75" defaultRowHeight="13"/>
  <cols>
    <col min="1" max="1" width="36.75" style="17" customWidth="1"/>
    <col min="2" max="2" width="8.75" style="17"/>
    <col min="3" max="15" width="12.5" style="17" customWidth="1"/>
    <col min="16" max="16384" width="8.75" style="17"/>
  </cols>
  <sheetData>
    <row r="1" spans="1:20">
      <c r="A1" s="17" t="s">
        <v>127</v>
      </c>
      <c r="B1" s="71" t="s">
        <v>150</v>
      </c>
    </row>
    <row r="2" spans="1:20">
      <c r="A2" s="17" t="s">
        <v>128</v>
      </c>
    </row>
    <row r="3" spans="1:20">
      <c r="A3" s="18" t="s">
        <v>72</v>
      </c>
      <c r="S3" s="17" t="s">
        <v>16</v>
      </c>
      <c r="T3" s="17" t="s">
        <v>16</v>
      </c>
    </row>
    <row r="4" spans="1:20" ht="15" customHeight="1">
      <c r="A4" s="2" t="s">
        <v>73</v>
      </c>
      <c r="B4" s="2" t="s">
        <v>74</v>
      </c>
      <c r="C4" s="6" t="s">
        <v>77</v>
      </c>
      <c r="D4" s="6" t="s">
        <v>78</v>
      </c>
      <c r="E4" s="6" t="s">
        <v>79</v>
      </c>
      <c r="F4" s="6" t="s">
        <v>129</v>
      </c>
      <c r="G4" s="6" t="s">
        <v>81</v>
      </c>
      <c r="H4" s="6" t="s">
        <v>82</v>
      </c>
      <c r="I4" s="6" t="s">
        <v>83</v>
      </c>
      <c r="J4" s="6" t="s">
        <v>84</v>
      </c>
      <c r="K4" s="6" t="s">
        <v>85</v>
      </c>
      <c r="L4" s="6" t="s">
        <v>86</v>
      </c>
      <c r="M4" s="6" t="s">
        <v>87</v>
      </c>
      <c r="N4" s="6" t="s">
        <v>88</v>
      </c>
      <c r="O4" s="6" t="s">
        <v>89</v>
      </c>
      <c r="S4" s="17" t="s">
        <v>21</v>
      </c>
      <c r="T4" s="17" t="s">
        <v>21</v>
      </c>
    </row>
    <row r="5" spans="1:20" ht="15" customHeight="1">
      <c r="A5" s="15" t="s">
        <v>101</v>
      </c>
      <c r="B5" s="15"/>
      <c r="C5" s="37"/>
      <c r="D5" s="37"/>
      <c r="E5" s="37"/>
      <c r="F5" s="37"/>
      <c r="G5" s="37"/>
      <c r="H5" s="37"/>
      <c r="I5" s="37"/>
      <c r="J5" s="37"/>
      <c r="K5" s="37"/>
      <c r="L5" s="37"/>
      <c r="M5" s="37"/>
      <c r="N5" s="37"/>
      <c r="O5" s="37"/>
      <c r="S5" s="17" t="s">
        <v>24</v>
      </c>
      <c r="T5" s="17" t="s">
        <v>25</v>
      </c>
    </row>
    <row r="6" spans="1:20" ht="15" customHeight="1">
      <c r="A6" s="15" t="s">
        <v>102</v>
      </c>
      <c r="B6" s="15"/>
      <c r="C6" s="38"/>
      <c r="D6" s="38"/>
      <c r="E6" s="38"/>
      <c r="F6" s="38"/>
      <c r="G6" s="38"/>
      <c r="H6" s="38"/>
      <c r="I6" s="38"/>
      <c r="J6" s="38"/>
      <c r="K6" s="38"/>
      <c r="L6" s="38"/>
      <c r="M6" s="38"/>
      <c r="N6" s="38"/>
      <c r="O6" s="38"/>
      <c r="S6" s="17" t="s">
        <v>25</v>
      </c>
    </row>
    <row r="7" spans="1:20" ht="15" customHeight="1">
      <c r="A7" s="15" t="s">
        <v>7</v>
      </c>
      <c r="B7" s="15" t="s">
        <v>130</v>
      </c>
      <c r="C7" s="38">
        <v>1</v>
      </c>
      <c r="D7" s="38">
        <v>1</v>
      </c>
      <c r="E7" s="38">
        <v>1</v>
      </c>
      <c r="F7" s="38">
        <v>1</v>
      </c>
      <c r="G7" s="38">
        <v>1</v>
      </c>
      <c r="H7" s="38"/>
      <c r="I7" s="38"/>
      <c r="J7" s="38"/>
      <c r="K7" s="38"/>
      <c r="L7" s="38"/>
      <c r="M7" s="38"/>
      <c r="N7" s="38"/>
      <c r="O7" s="38"/>
    </row>
    <row r="8" spans="1:20" ht="15" customHeight="1">
      <c r="A8" s="5" t="s">
        <v>104</v>
      </c>
      <c r="B8" s="5" t="s">
        <v>105</v>
      </c>
      <c r="C8" s="38"/>
      <c r="D8" s="38"/>
      <c r="E8" s="38"/>
      <c r="F8" s="38"/>
      <c r="G8" s="38"/>
      <c r="H8" s="38"/>
      <c r="I8" s="38"/>
      <c r="J8" s="38"/>
      <c r="K8" s="38"/>
      <c r="L8" s="38"/>
      <c r="M8" s="38"/>
      <c r="N8" s="38"/>
      <c r="O8" s="38"/>
    </row>
    <row r="9" spans="1:20" ht="15" customHeight="1">
      <c r="A9" s="5" t="s">
        <v>131</v>
      </c>
      <c r="B9" s="5" t="s">
        <v>110</v>
      </c>
      <c r="C9" s="38"/>
      <c r="D9" s="38"/>
      <c r="E9" s="38"/>
      <c r="F9" s="38"/>
      <c r="G9" s="38"/>
      <c r="H9" s="38"/>
      <c r="I9" s="38"/>
      <c r="J9" s="38"/>
      <c r="K9" s="38"/>
      <c r="L9" s="38"/>
      <c r="M9" s="38"/>
      <c r="N9" s="38"/>
      <c r="O9" s="38"/>
    </row>
    <row r="10" spans="1:20" ht="15" customHeight="1">
      <c r="A10" s="13" t="s">
        <v>106</v>
      </c>
      <c r="B10" s="13"/>
      <c r="C10" s="39"/>
      <c r="D10" s="39"/>
      <c r="E10" s="39"/>
      <c r="F10" s="39"/>
      <c r="G10" s="39"/>
      <c r="H10" s="39"/>
      <c r="I10" s="39"/>
      <c r="J10" s="39"/>
      <c r="K10" s="39"/>
      <c r="L10" s="39"/>
      <c r="M10" s="39"/>
      <c r="N10" s="39"/>
      <c r="O10" s="39"/>
    </row>
    <row r="11" spans="1:20" ht="15" customHeight="1">
      <c r="A11" s="13" t="s">
        <v>107</v>
      </c>
      <c r="B11" s="13"/>
      <c r="C11" s="59">
        <f>IF(C10&gt;=2,C10-2,0)</f>
        <v>0</v>
      </c>
      <c r="D11" s="59">
        <f t="shared" ref="D11:O11" si="0">IF(D10&gt;=2,D10-2,0)</f>
        <v>0</v>
      </c>
      <c r="E11" s="59">
        <f t="shared" si="0"/>
        <v>0</v>
      </c>
      <c r="F11" s="59">
        <f t="shared" ref="F11" si="1">IF(F10&gt;=2,F10-2,0)</f>
        <v>0</v>
      </c>
      <c r="G11" s="59">
        <f t="shared" si="0"/>
        <v>0</v>
      </c>
      <c r="H11" s="59">
        <f t="shared" si="0"/>
        <v>0</v>
      </c>
      <c r="I11" s="59">
        <f t="shared" si="0"/>
        <v>0</v>
      </c>
      <c r="J11" s="59">
        <f t="shared" si="0"/>
        <v>0</v>
      </c>
      <c r="K11" s="59">
        <f t="shared" si="0"/>
        <v>0</v>
      </c>
      <c r="L11" s="59">
        <f t="shared" si="0"/>
        <v>0</v>
      </c>
      <c r="M11" s="59">
        <f t="shared" si="0"/>
        <v>0</v>
      </c>
      <c r="N11" s="59">
        <f t="shared" si="0"/>
        <v>0</v>
      </c>
      <c r="O11" s="59">
        <f t="shared" si="0"/>
        <v>0</v>
      </c>
    </row>
    <row r="12" spans="1:20" ht="15" customHeight="1">
      <c r="A12" s="16" t="s">
        <v>108</v>
      </c>
      <c r="B12" s="16"/>
      <c r="C12" s="39"/>
      <c r="D12" s="39"/>
      <c r="E12" s="39"/>
      <c r="F12" s="39"/>
      <c r="G12" s="39"/>
      <c r="H12" s="39"/>
      <c r="I12" s="39"/>
      <c r="J12" s="39"/>
      <c r="K12" s="39"/>
      <c r="L12" s="39"/>
      <c r="M12" s="39"/>
      <c r="N12" s="39"/>
      <c r="O12" s="39"/>
    </row>
    <row r="13" spans="1:20" ht="15" customHeight="1">
      <c r="A13" s="5" t="s">
        <v>109</v>
      </c>
      <c r="B13" s="5"/>
      <c r="C13" s="3">
        <f>SQRT(POWER(C11,2) + POWER(C12, 2))</f>
        <v>0</v>
      </c>
      <c r="D13" s="3">
        <f t="shared" ref="D13:O13" si="2">SQRT(POWER(D11,2) + POWER(D12, 2))</f>
        <v>0</v>
      </c>
      <c r="E13" s="3">
        <f t="shared" si="2"/>
        <v>0</v>
      </c>
      <c r="F13" s="3">
        <f t="shared" ref="F13" si="3">SQRT(POWER(F11,2) + POWER(F12, 2))</f>
        <v>0</v>
      </c>
      <c r="G13" s="3">
        <f t="shared" si="2"/>
        <v>0</v>
      </c>
      <c r="H13" s="3">
        <f t="shared" si="2"/>
        <v>0</v>
      </c>
      <c r="I13" s="3">
        <f t="shared" si="2"/>
        <v>0</v>
      </c>
      <c r="J13" s="3">
        <f t="shared" si="2"/>
        <v>0</v>
      </c>
      <c r="K13" s="3">
        <f t="shared" si="2"/>
        <v>0</v>
      </c>
      <c r="L13" s="3">
        <f t="shared" si="2"/>
        <v>0</v>
      </c>
      <c r="M13" s="3">
        <f t="shared" si="2"/>
        <v>0</v>
      </c>
      <c r="N13" s="3">
        <f t="shared" si="2"/>
        <v>0</v>
      </c>
      <c r="O13" s="3">
        <f t="shared" si="2"/>
        <v>0</v>
      </c>
    </row>
    <row r="14" spans="1:20" ht="15" customHeight="1">
      <c r="A14" s="5" t="s">
        <v>132</v>
      </c>
      <c r="B14" s="5" t="s">
        <v>133</v>
      </c>
      <c r="C14" s="4"/>
      <c r="D14" s="4"/>
      <c r="E14" s="4"/>
      <c r="F14" s="4"/>
      <c r="G14" s="4"/>
      <c r="H14" s="4"/>
      <c r="I14" s="4"/>
      <c r="J14" s="4"/>
      <c r="K14" s="4"/>
      <c r="L14" s="4"/>
      <c r="M14" s="4"/>
      <c r="N14" s="4"/>
      <c r="O14" s="4"/>
    </row>
    <row r="15" spans="1:20" ht="15" customHeight="1">
      <c r="A15" s="5" t="s">
        <v>134</v>
      </c>
      <c r="B15" s="5"/>
      <c r="C15" s="3" t="e">
        <f>ATAN(C11/C12)*180/PI()</f>
        <v>#DIV/0!</v>
      </c>
      <c r="D15" s="3" t="e">
        <f t="shared" ref="D15:O15" si="4">ATAN(D11/D12)*180/PI()</f>
        <v>#DIV/0!</v>
      </c>
      <c r="E15" s="3" t="e">
        <f t="shared" si="4"/>
        <v>#DIV/0!</v>
      </c>
      <c r="F15" s="3" t="e">
        <f t="shared" ref="F15" si="5">ATAN(F11/F12)*180/PI()</f>
        <v>#DIV/0!</v>
      </c>
      <c r="G15" s="3" t="e">
        <f t="shared" si="4"/>
        <v>#DIV/0!</v>
      </c>
      <c r="H15" s="3" t="e">
        <f t="shared" si="4"/>
        <v>#DIV/0!</v>
      </c>
      <c r="I15" s="3" t="e">
        <f t="shared" si="4"/>
        <v>#DIV/0!</v>
      </c>
      <c r="J15" s="3" t="e">
        <f t="shared" si="4"/>
        <v>#DIV/0!</v>
      </c>
      <c r="K15" s="3" t="e">
        <f t="shared" si="4"/>
        <v>#DIV/0!</v>
      </c>
      <c r="L15" s="3" t="e">
        <f t="shared" si="4"/>
        <v>#DIV/0!</v>
      </c>
      <c r="M15" s="3" t="e">
        <f t="shared" si="4"/>
        <v>#DIV/0!</v>
      </c>
      <c r="N15" s="3" t="e">
        <f t="shared" si="4"/>
        <v>#DIV/0!</v>
      </c>
      <c r="O15" s="3" t="e">
        <f t="shared" si="4"/>
        <v>#DIV/0!</v>
      </c>
    </row>
    <row r="16" spans="1:20" ht="15" customHeight="1">
      <c r="A16" s="5" t="s">
        <v>56</v>
      </c>
      <c r="B16" s="5" t="s">
        <v>135</v>
      </c>
      <c r="C16" s="11" t="s">
        <v>16</v>
      </c>
      <c r="D16" s="11" t="s">
        <v>16</v>
      </c>
      <c r="E16" s="11" t="s">
        <v>16</v>
      </c>
      <c r="F16" s="11" t="s">
        <v>16</v>
      </c>
      <c r="G16" s="11" t="s">
        <v>16</v>
      </c>
      <c r="H16" s="11" t="s">
        <v>16</v>
      </c>
      <c r="I16" s="11" t="s">
        <v>16</v>
      </c>
      <c r="J16" s="11" t="s">
        <v>16</v>
      </c>
      <c r="K16" s="11" t="s">
        <v>16</v>
      </c>
      <c r="L16" s="11" t="s">
        <v>16</v>
      </c>
      <c r="M16" s="11" t="s">
        <v>16</v>
      </c>
      <c r="N16" s="11" t="s">
        <v>16</v>
      </c>
      <c r="O16" s="11" t="s">
        <v>16</v>
      </c>
    </row>
    <row r="17" spans="1:15" ht="15" customHeight="1">
      <c r="A17" s="5" t="s">
        <v>58</v>
      </c>
      <c r="B17" s="5"/>
      <c r="C17" s="4" t="str">
        <f>IF(EXACT(C16, "○"), 4, IF(EXACT(C16, "△"), 4, IF(EXACT(C16, "×"), 1, "")))</f>
        <v/>
      </c>
      <c r="D17" s="4" t="str">
        <f t="shared" ref="D17:N17" si="6">IF(EXACT(D16, "○"), 4, IF(EXACT(D16, "△"), 4, IF(EXACT(D16, "×"), 1, "")))</f>
        <v/>
      </c>
      <c r="E17" s="4" t="str">
        <f t="shared" si="6"/>
        <v/>
      </c>
      <c r="F17" s="4" t="str">
        <f t="shared" ref="F17" si="7">IF(EXACT(F16, "○"), 4, IF(EXACT(F16, "△"), 4, IF(EXACT(F16, "×"), 1, "")))</f>
        <v/>
      </c>
      <c r="G17" s="4" t="str">
        <f t="shared" si="6"/>
        <v/>
      </c>
      <c r="H17" s="4" t="str">
        <f t="shared" si="6"/>
        <v/>
      </c>
      <c r="I17" s="4" t="str">
        <f t="shared" si="6"/>
        <v/>
      </c>
      <c r="J17" s="4" t="str">
        <f t="shared" si="6"/>
        <v/>
      </c>
      <c r="K17" s="4" t="str">
        <f t="shared" si="6"/>
        <v/>
      </c>
      <c r="L17" s="4" t="str">
        <f t="shared" si="6"/>
        <v/>
      </c>
      <c r="M17" s="4" t="str">
        <f t="shared" si="6"/>
        <v/>
      </c>
      <c r="N17" s="4" t="str">
        <f t="shared" si="6"/>
        <v/>
      </c>
      <c r="O17" s="4" t="str">
        <f>IF(EXACT(O16, "○"), 2.56, IF(EXACT(O16, "△"), 4, IF(EXACT(O16, "×"), 1, "")))</f>
        <v/>
      </c>
    </row>
    <row r="18" spans="1:15" ht="15" customHeight="1">
      <c r="A18" s="14" t="s">
        <v>111</v>
      </c>
      <c r="B18" s="14" t="s">
        <v>136</v>
      </c>
      <c r="C18" s="12" t="s">
        <v>16</v>
      </c>
      <c r="D18" s="12" t="s">
        <v>16</v>
      </c>
      <c r="E18" s="12" t="s">
        <v>16</v>
      </c>
      <c r="F18" s="12" t="s">
        <v>16</v>
      </c>
      <c r="G18" s="12" t="s">
        <v>16</v>
      </c>
      <c r="H18" s="12" t="s">
        <v>16</v>
      </c>
      <c r="I18" s="12" t="s">
        <v>16</v>
      </c>
      <c r="J18" s="12" t="s">
        <v>16</v>
      </c>
      <c r="K18" s="12" t="s">
        <v>16</v>
      </c>
      <c r="L18" s="12" t="s">
        <v>16</v>
      </c>
      <c r="M18" s="12" t="s">
        <v>16</v>
      </c>
      <c r="N18" s="12" t="s">
        <v>16</v>
      </c>
      <c r="O18" s="12" t="s">
        <v>16</v>
      </c>
    </row>
    <row r="19" spans="1:15" ht="15" customHeight="1">
      <c r="A19" s="14" t="s">
        <v>113</v>
      </c>
      <c r="B19" s="14"/>
      <c r="C19" s="60" t="str">
        <f>IF(EXACT(C18, "○"), 2, IF(EXACT(C18, "×"), 1, ""))</f>
        <v/>
      </c>
      <c r="D19" s="60" t="str">
        <f t="shared" ref="D19:O19" si="8">IF(EXACT(D18, "○"), 2, IF(EXACT(D18, "×"), 1, ""))</f>
        <v/>
      </c>
      <c r="E19" s="60" t="str">
        <f t="shared" si="8"/>
        <v/>
      </c>
      <c r="F19" s="60" t="str">
        <f t="shared" ref="F19" si="9">IF(EXACT(F18, "○"), 2, IF(EXACT(F18, "×"), 1, ""))</f>
        <v/>
      </c>
      <c r="G19" s="60" t="str">
        <f t="shared" si="8"/>
        <v/>
      </c>
      <c r="H19" s="60" t="str">
        <f t="shared" si="8"/>
        <v/>
      </c>
      <c r="I19" s="60" t="str">
        <f t="shared" si="8"/>
        <v/>
      </c>
      <c r="J19" s="60" t="str">
        <f t="shared" si="8"/>
        <v/>
      </c>
      <c r="K19" s="60" t="str">
        <f t="shared" si="8"/>
        <v/>
      </c>
      <c r="L19" s="60" t="str">
        <f t="shared" si="8"/>
        <v/>
      </c>
      <c r="M19" s="60" t="str">
        <f t="shared" si="8"/>
        <v/>
      </c>
      <c r="N19" s="60" t="str">
        <f t="shared" si="8"/>
        <v/>
      </c>
      <c r="O19" s="60" t="str">
        <f t="shared" si="8"/>
        <v/>
      </c>
    </row>
    <row r="20" spans="1:15" ht="15" customHeight="1">
      <c r="A20" s="15" t="s">
        <v>114</v>
      </c>
      <c r="B20" s="15"/>
      <c r="C20" s="52" t="e">
        <f t="shared" ref="C20:G20" si="10">SQRT(3770*C5*POWER(10,(C8-C6-C9)/10)*C7*C17/(40*PI()*C13^2))*C19</f>
        <v>#VALUE!</v>
      </c>
      <c r="D20" s="52" t="e">
        <f t="shared" si="10"/>
        <v>#VALUE!</v>
      </c>
      <c r="E20" s="52" t="e">
        <f t="shared" si="10"/>
        <v>#VALUE!</v>
      </c>
      <c r="F20" s="52" t="e">
        <f t="shared" si="10"/>
        <v>#VALUE!</v>
      </c>
      <c r="G20" s="52" t="e">
        <f t="shared" si="10"/>
        <v>#VALUE!</v>
      </c>
      <c r="H20" s="52" t="e">
        <f t="shared" ref="H20:O20" si="11">SQRT(3770*H5*POWER(10,(H8-H6-H9)/10)*H7*H17/(40*PI()*H13^2))*H19</f>
        <v>#VALUE!</v>
      </c>
      <c r="I20" s="52" t="e">
        <f t="shared" si="11"/>
        <v>#VALUE!</v>
      </c>
      <c r="J20" s="52" t="e">
        <f t="shared" si="11"/>
        <v>#VALUE!</v>
      </c>
      <c r="K20" s="52" t="e">
        <f t="shared" si="11"/>
        <v>#VALUE!</v>
      </c>
      <c r="L20" s="52" t="e">
        <f t="shared" si="11"/>
        <v>#VALUE!</v>
      </c>
      <c r="M20" s="52" t="e">
        <f t="shared" si="11"/>
        <v>#VALUE!</v>
      </c>
      <c r="N20" s="52" t="e">
        <f t="shared" si="11"/>
        <v>#VALUE!</v>
      </c>
      <c r="O20" s="52" t="e">
        <f t="shared" si="11"/>
        <v>#VALUE!</v>
      </c>
    </row>
    <row r="21" spans="1:15" ht="15" customHeight="1">
      <c r="A21" s="5" t="s">
        <v>115</v>
      </c>
      <c r="B21" s="5" t="s">
        <v>137</v>
      </c>
      <c r="C21" s="64">
        <v>83</v>
      </c>
      <c r="D21" s="64">
        <v>83</v>
      </c>
      <c r="E21" s="64">
        <v>83</v>
      </c>
      <c r="F21" s="64">
        <v>83</v>
      </c>
      <c r="G21" s="64">
        <v>83</v>
      </c>
      <c r="H21" s="19">
        <v>81.099999999999994</v>
      </c>
      <c r="I21" s="40">
        <v>57.4</v>
      </c>
      <c r="J21" s="40">
        <v>45.3</v>
      </c>
      <c r="K21" s="40">
        <v>38.4</v>
      </c>
      <c r="L21" s="40">
        <v>32.9</v>
      </c>
      <c r="M21" s="40">
        <v>27.7</v>
      </c>
      <c r="N21" s="40">
        <v>27.5</v>
      </c>
      <c r="O21" s="40">
        <v>27.5</v>
      </c>
    </row>
    <row r="22" spans="1:15" ht="15" customHeight="1">
      <c r="A22" s="49" t="s">
        <v>117</v>
      </c>
      <c r="B22" s="49" t="s">
        <v>138</v>
      </c>
      <c r="C22" s="50" t="e">
        <f t="shared" ref="C22:O22" si="12">IF(C20&lt;C21, "○", "×")</f>
        <v>#VALUE!</v>
      </c>
      <c r="D22" s="50" t="e">
        <f t="shared" si="12"/>
        <v>#VALUE!</v>
      </c>
      <c r="E22" s="50" t="e">
        <f t="shared" si="12"/>
        <v>#VALUE!</v>
      </c>
      <c r="F22" s="50" t="e">
        <f t="shared" ref="F22" si="13">IF(F20&lt;F21, "○", "×")</f>
        <v>#VALUE!</v>
      </c>
      <c r="G22" s="50" t="e">
        <f t="shared" si="12"/>
        <v>#VALUE!</v>
      </c>
      <c r="H22" s="50" t="e">
        <f t="shared" si="12"/>
        <v>#VALUE!</v>
      </c>
      <c r="I22" s="50" t="e">
        <f t="shared" si="12"/>
        <v>#VALUE!</v>
      </c>
      <c r="J22" s="50" t="e">
        <f t="shared" si="12"/>
        <v>#VALUE!</v>
      </c>
      <c r="K22" s="50" t="e">
        <f t="shared" si="12"/>
        <v>#VALUE!</v>
      </c>
      <c r="L22" s="50" t="e">
        <f t="shared" si="12"/>
        <v>#VALUE!</v>
      </c>
      <c r="M22" s="50" t="e">
        <f t="shared" si="12"/>
        <v>#VALUE!</v>
      </c>
      <c r="N22" s="50" t="e">
        <f t="shared" si="12"/>
        <v>#VALUE!</v>
      </c>
      <c r="O22" s="50" t="e">
        <f t="shared" si="12"/>
        <v>#VALUE!</v>
      </c>
    </row>
    <row r="23" spans="1:15" ht="15" customHeight="1">
      <c r="A23" s="45"/>
      <c r="B23" s="45"/>
      <c r="C23" s="46"/>
      <c r="D23" s="46"/>
      <c r="E23" s="46"/>
      <c r="F23" s="46"/>
      <c r="G23" s="46"/>
      <c r="H23" s="46"/>
      <c r="I23" s="46"/>
      <c r="J23" s="46"/>
      <c r="K23" s="46"/>
      <c r="L23" s="46"/>
      <c r="M23" s="46"/>
      <c r="N23" s="46"/>
      <c r="O23" s="46"/>
    </row>
    <row r="24" spans="1:15" ht="15" customHeight="1">
      <c r="A24" s="47" t="s">
        <v>139</v>
      </c>
      <c r="B24" s="47" t="s">
        <v>140</v>
      </c>
      <c r="C24" s="41" t="e">
        <f>SQRT(C5*POWER(10, (C8-C6)/10)*C7*C17*30)*C19/C21</f>
        <v>#VALUE!</v>
      </c>
      <c r="D24" s="41" t="e">
        <f t="shared" ref="D24:O24" si="14">SQRT(D5*POWER(10, (D8-D6)/10)*D7*D17*30)*D19/D21</f>
        <v>#VALUE!</v>
      </c>
      <c r="E24" s="41" t="e">
        <f t="shared" si="14"/>
        <v>#VALUE!</v>
      </c>
      <c r="F24" s="41" t="e">
        <f t="shared" ref="F24" si="15">SQRT(F5*POWER(10, (F8-F6)/10)*F7*F17*30)*F19/F21</f>
        <v>#VALUE!</v>
      </c>
      <c r="G24" s="41" t="e">
        <f t="shared" si="14"/>
        <v>#VALUE!</v>
      </c>
      <c r="H24" s="41" t="e">
        <f t="shared" si="14"/>
        <v>#VALUE!</v>
      </c>
      <c r="I24" s="41" t="e">
        <f t="shared" si="14"/>
        <v>#VALUE!</v>
      </c>
      <c r="J24" s="41" t="e">
        <f t="shared" si="14"/>
        <v>#VALUE!</v>
      </c>
      <c r="K24" s="41" t="e">
        <f t="shared" si="14"/>
        <v>#VALUE!</v>
      </c>
      <c r="L24" s="41" t="e">
        <f t="shared" si="14"/>
        <v>#VALUE!</v>
      </c>
      <c r="M24" s="41" t="e">
        <f t="shared" si="14"/>
        <v>#VALUE!</v>
      </c>
      <c r="N24" s="41" t="e">
        <f t="shared" si="14"/>
        <v>#VALUE!</v>
      </c>
      <c r="O24" s="41" t="e">
        <f t="shared" si="14"/>
        <v>#VALUE!</v>
      </c>
    </row>
    <row r="25" spans="1:15" ht="15" customHeight="1">
      <c r="A25" s="47" t="s">
        <v>141</v>
      </c>
      <c r="B25" s="47" t="s">
        <v>140</v>
      </c>
      <c r="C25" s="41" t="e">
        <f>SQRT(C5*POWER(10, (C8-C6-C9)/10)*C7*C17*30)*C19/C21</f>
        <v>#VALUE!</v>
      </c>
      <c r="D25" s="41" t="e">
        <f t="shared" ref="D25:O25" si="16">SQRT(D5*POWER(10, (D8-D6-D9)/10)*D7*D17*30)*D19/D21</f>
        <v>#VALUE!</v>
      </c>
      <c r="E25" s="41" t="e">
        <f t="shared" si="16"/>
        <v>#VALUE!</v>
      </c>
      <c r="F25" s="41" t="e">
        <f t="shared" ref="F25" si="17">SQRT(F5*POWER(10, (F8-F6-F9)/10)*F7*F17*30)*F19/F21</f>
        <v>#VALUE!</v>
      </c>
      <c r="G25" s="41" t="e">
        <f t="shared" si="16"/>
        <v>#VALUE!</v>
      </c>
      <c r="H25" s="41" t="e">
        <f t="shared" si="16"/>
        <v>#VALUE!</v>
      </c>
      <c r="I25" s="41" t="e">
        <f t="shared" si="16"/>
        <v>#VALUE!</v>
      </c>
      <c r="J25" s="41" t="e">
        <f t="shared" si="16"/>
        <v>#VALUE!</v>
      </c>
      <c r="K25" s="41" t="e">
        <f t="shared" si="16"/>
        <v>#VALUE!</v>
      </c>
      <c r="L25" s="41" t="e">
        <f t="shared" si="16"/>
        <v>#VALUE!</v>
      </c>
      <c r="M25" s="41" t="e">
        <f t="shared" si="16"/>
        <v>#VALUE!</v>
      </c>
      <c r="N25" s="41" t="e">
        <f t="shared" si="16"/>
        <v>#VALUE!</v>
      </c>
      <c r="O25" s="41" t="e">
        <f t="shared" si="16"/>
        <v>#VALUE!</v>
      </c>
    </row>
    <row r="27" spans="1:15">
      <c r="A27" s="7" t="s">
        <v>119</v>
      </c>
    </row>
    <row r="28" spans="1:15">
      <c r="A28" s="7" t="s">
        <v>120</v>
      </c>
    </row>
    <row r="29" spans="1:15">
      <c r="A29" s="17" t="s">
        <v>142</v>
      </c>
    </row>
    <row r="30" spans="1:15">
      <c r="A30" s="17" t="s">
        <v>143</v>
      </c>
    </row>
    <row r="31" spans="1:15">
      <c r="A31" s="7" t="s">
        <v>144</v>
      </c>
    </row>
    <row r="32" spans="1:15">
      <c r="A32" s="7" t="s">
        <v>145</v>
      </c>
    </row>
    <row r="33" spans="1:1">
      <c r="A33" s="7" t="s">
        <v>146</v>
      </c>
    </row>
    <row r="34" spans="1:1">
      <c r="A34" s="17" t="s">
        <v>147</v>
      </c>
    </row>
    <row r="35" spans="1:1" s="61" customFormat="1">
      <c r="A35" s="7" t="s">
        <v>148</v>
      </c>
    </row>
    <row r="36" spans="1:1" s="61" customFormat="1">
      <c r="A36" s="7" t="s">
        <v>149</v>
      </c>
    </row>
  </sheetData>
  <phoneticPr fontId="1"/>
  <dataValidations disablePrompts="1" count="3">
    <dataValidation type="list" showInputMessage="1" showErrorMessage="1" sqref="C16:O16" xr:uid="{05860B4C-747B-4362-A798-BC3D7E8A00A3}">
      <formula1>$S$3:$S$6</formula1>
    </dataValidation>
    <dataValidation type="list" showInputMessage="1" showErrorMessage="1" sqref="C18:O18" xr:uid="{05D51FCE-345A-4FEB-9C4F-2BC7D5F229FE}">
      <formula1>$T$3:$T$5</formula1>
    </dataValidation>
    <dataValidation type="whole" operator="equal" allowBlank="1" showInputMessage="1" showErrorMessage="1" sqref="C7:G7" xr:uid="{3D1954FC-8E49-456A-8BDB-722B2DC89042}">
      <formula1>1</formula1>
    </dataValidation>
  </dataValidations>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a619e2-366b-4326-9ecc-8d749783a4b7">
      <Terms xmlns="http://schemas.microsoft.com/office/infopath/2007/PartnerControls"/>
    </lcf76f155ced4ddcb4097134ff3c332f>
    <_Flow_SignoffStatus xmlns="94a619e2-366b-4326-9ecc-8d749783a4b7" xsi:nil="true"/>
    <TaxCatchAll xmlns="10be3460-9752-49b0-8c5e-c2f1d83cc0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CB13C6BD3DF54FBF891707655B4CDE" ma:contentTypeVersion="14" ma:contentTypeDescription="新しいドキュメントを作成します。" ma:contentTypeScope="" ma:versionID="5c8b08054726ee8761dc9541fdc34d58">
  <xsd:schema xmlns:xsd="http://www.w3.org/2001/XMLSchema" xmlns:xs="http://www.w3.org/2001/XMLSchema" xmlns:p="http://schemas.microsoft.com/office/2006/metadata/properties" xmlns:ns2="94a619e2-366b-4326-9ecc-8d749783a4b7" xmlns:ns3="10be3460-9752-49b0-8c5e-c2f1d83cc0ff" targetNamespace="http://schemas.microsoft.com/office/2006/metadata/properties" ma:root="true" ma:fieldsID="03a4ff0dcce23f8d6fbb1440eced9140" ns2:_="" ns3:_="">
    <xsd:import namespace="94a619e2-366b-4326-9ecc-8d749783a4b7"/>
    <xsd:import namespace="10be3460-9752-49b0-8c5e-c2f1d83cc0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619e2-366b-4326-9ecc-8d749783a4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0024_Resources_x003a_core_x002c_Signoff_Status">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be3460-9752-49b0-8c5e-c2f1d83cc0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8f5d14-6edc-4dbe-8a73-9727ed3db5d0}" ma:internalName="TaxCatchAll" ma:showField="CatchAllData" ma:web="10be3460-9752-49b0-8c5e-c2f1d83cc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A88C17-C032-4461-900F-726791F5AFE3}">
  <ds:schemaRefs>
    <ds:schemaRef ds:uri="10be3460-9752-49b0-8c5e-c2f1d83cc0ff"/>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94a619e2-366b-4326-9ecc-8d749783a4b7"/>
    <ds:schemaRef ds:uri="http://purl.org/dc/dcmitype/"/>
  </ds:schemaRefs>
</ds:datastoreItem>
</file>

<file path=customXml/itemProps2.xml><?xml version="1.0" encoding="utf-8"?>
<ds:datastoreItem xmlns:ds="http://schemas.openxmlformats.org/officeDocument/2006/customXml" ds:itemID="{23D97FD1-5395-4FDE-85CC-320D7E5E1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619e2-366b-4326-9ecc-8d749783a4b7"/>
    <ds:schemaRef ds:uri="10be3460-9752-49b0-8c5e-c2f1d83cc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6F0181-6520-45CA-990E-5CC7E66F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基本算出式（単一周波数）</vt:lpstr>
      <vt:lpstr>基本算出式（複数バンド）</vt:lpstr>
      <vt:lpstr>俯角減衰量考慮あり</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0x01010043CB13C6BD3DF54FBF891707655B4CDE</vt:lpwstr>
  </property>
  <property fmtid="{D5CDD505-2E9C-101B-9397-08002B2CF9AE}" pid="3" name="MediaServiceImageTags">
    <vt:lpwstr/>
  </property>
</Properties>
</file>